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ESKTOP\Analyst Projects\Excel Dashboards\"/>
    </mc:Choice>
  </mc:AlternateContent>
  <xr:revisionPtr revIDLastSave="0" documentId="8_{1DD1EB67-3961-4A76-8BD9-516788E72C2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SHBOARD" sheetId="9" r:id="rId1"/>
    <sheet name="Data" sheetId="2" r:id="rId2"/>
    <sheet name="SALES" sheetId="4" r:id="rId3"/>
    <sheet name="PROFIT" sheetId="5" r:id="rId4"/>
    <sheet name="DATE" sheetId="6" r:id="rId5"/>
    <sheet name="CLIENTS" sheetId="8" r:id="rId6"/>
    <sheet name="DATE PROFIT" sheetId="7" r:id="rId7"/>
  </sheets>
  <definedNames>
    <definedName name="_xlnm._FilterDatabase" localSheetId="1" hidden="1">Data!$D$2:$D$193</definedName>
    <definedName name="_xlnm.Extract" localSheetId="1">CLIENTS!$A$2</definedName>
    <definedName name="PROFI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" i="9" l="1"/>
  <c r="N45" i="8"/>
  <c r="N44" i="8"/>
  <c r="N43" i="8"/>
  <c r="N42" i="8"/>
  <c r="N41" i="8"/>
  <c r="N40" i="8"/>
  <c r="N39" i="8"/>
  <c r="N38" i="8"/>
  <c r="N37" i="8"/>
  <c r="J33" i="8"/>
  <c r="I33" i="8"/>
  <c r="H33" i="8"/>
  <c r="G33" i="8"/>
  <c r="F33" i="8"/>
  <c r="E33" i="8"/>
  <c r="D33" i="8"/>
  <c r="C33" i="8"/>
  <c r="B33" i="8"/>
  <c r="J32" i="8"/>
  <c r="I32" i="8"/>
  <c r="H32" i="8"/>
  <c r="G32" i="8"/>
  <c r="F32" i="8"/>
  <c r="E32" i="8"/>
  <c r="D32" i="8"/>
  <c r="C32" i="8"/>
  <c r="B32" i="8"/>
  <c r="J31" i="8"/>
  <c r="I31" i="8"/>
  <c r="H31" i="8"/>
  <c r="G31" i="8"/>
  <c r="F31" i="8"/>
  <c r="E31" i="8"/>
  <c r="D31" i="8"/>
  <c r="C31" i="8"/>
  <c r="B31" i="8"/>
  <c r="J30" i="8"/>
  <c r="I30" i="8"/>
  <c r="H30" i="8"/>
  <c r="G30" i="8"/>
  <c r="F30" i="8"/>
  <c r="E30" i="8"/>
  <c r="D30" i="8"/>
  <c r="C30" i="8"/>
  <c r="B30" i="8"/>
  <c r="J29" i="8"/>
  <c r="I29" i="8"/>
  <c r="H29" i="8"/>
  <c r="G29" i="8"/>
  <c r="F29" i="8"/>
  <c r="E29" i="8"/>
  <c r="D29" i="8"/>
  <c r="C29" i="8"/>
  <c r="B29" i="8"/>
  <c r="J28" i="8"/>
  <c r="I28" i="8"/>
  <c r="H28" i="8"/>
  <c r="G28" i="8"/>
  <c r="F28" i="8"/>
  <c r="E28" i="8"/>
  <c r="D28" i="8"/>
  <c r="C28" i="8"/>
  <c r="B28" i="8"/>
  <c r="J27" i="8"/>
  <c r="I27" i="8"/>
  <c r="H27" i="8"/>
  <c r="G27" i="8"/>
  <c r="F27" i="8"/>
  <c r="E27" i="8"/>
  <c r="D27" i="8"/>
  <c r="C27" i="8"/>
  <c r="B27" i="8"/>
  <c r="J26" i="8"/>
  <c r="I26" i="8"/>
  <c r="H26" i="8"/>
  <c r="G26" i="8"/>
  <c r="F26" i="8"/>
  <c r="E26" i="8"/>
  <c r="D26" i="8"/>
  <c r="C26" i="8"/>
  <c r="B26" i="8"/>
  <c r="J25" i="8"/>
  <c r="I25" i="8"/>
  <c r="H25" i="8"/>
  <c r="G25" i="8"/>
  <c r="F25" i="8"/>
  <c r="E25" i="8"/>
  <c r="D25" i="8"/>
  <c r="C25" i="8"/>
  <c r="B25" i="8"/>
  <c r="J24" i="8"/>
  <c r="I24" i="8"/>
  <c r="H24" i="8"/>
  <c r="G24" i="8"/>
  <c r="F24" i="8"/>
  <c r="E24" i="8"/>
  <c r="D24" i="8"/>
  <c r="C24" i="8"/>
  <c r="B24" i="8"/>
  <c r="J23" i="8"/>
  <c r="I23" i="8"/>
  <c r="H23" i="8"/>
  <c r="G23" i="8"/>
  <c r="F23" i="8"/>
  <c r="E23" i="8"/>
  <c r="D23" i="8"/>
  <c r="C23" i="8"/>
  <c r="B23" i="8"/>
  <c r="J22" i="8"/>
  <c r="I22" i="8"/>
  <c r="H22" i="8"/>
  <c r="G22" i="8"/>
  <c r="F22" i="8"/>
  <c r="E22" i="8"/>
  <c r="D22" i="8"/>
  <c r="C22" i="8"/>
  <c r="B22" i="8"/>
  <c r="J21" i="8"/>
  <c r="I21" i="8"/>
  <c r="H21" i="8"/>
  <c r="G21" i="8"/>
  <c r="F21" i="8"/>
  <c r="E21" i="8"/>
  <c r="D21" i="8"/>
  <c r="C21" i="8"/>
  <c r="B21" i="8"/>
  <c r="J20" i="8"/>
  <c r="I20" i="8"/>
  <c r="H20" i="8"/>
  <c r="G20" i="8"/>
  <c r="F20" i="8"/>
  <c r="E20" i="8"/>
  <c r="D20" i="8"/>
  <c r="C20" i="8"/>
  <c r="B20" i="8"/>
  <c r="J19" i="8"/>
  <c r="I19" i="8"/>
  <c r="H19" i="8"/>
  <c r="G19" i="8"/>
  <c r="F19" i="8"/>
  <c r="E19" i="8"/>
  <c r="D19" i="8"/>
  <c r="C19" i="8"/>
  <c r="B19" i="8"/>
  <c r="J18" i="8"/>
  <c r="I18" i="8"/>
  <c r="H18" i="8"/>
  <c r="G18" i="8"/>
  <c r="F18" i="8"/>
  <c r="E18" i="8"/>
  <c r="D18" i="8"/>
  <c r="C18" i="8"/>
  <c r="B18" i="8"/>
  <c r="J17" i="8"/>
  <c r="I17" i="8"/>
  <c r="H17" i="8"/>
  <c r="G17" i="8"/>
  <c r="F17" i="8"/>
  <c r="E17" i="8"/>
  <c r="D17" i="8"/>
  <c r="C17" i="8"/>
  <c r="B17" i="8"/>
  <c r="J16" i="8"/>
  <c r="I16" i="8"/>
  <c r="H16" i="8"/>
  <c r="G16" i="8"/>
  <c r="F16" i="8"/>
  <c r="E16" i="8"/>
  <c r="D16" i="8"/>
  <c r="C16" i="8"/>
  <c r="B16" i="8"/>
  <c r="J15" i="8"/>
  <c r="I15" i="8"/>
  <c r="H15" i="8"/>
  <c r="G15" i="8"/>
  <c r="F15" i="8"/>
  <c r="E15" i="8"/>
  <c r="D15" i="8"/>
  <c r="C15" i="8"/>
  <c r="B15" i="8"/>
  <c r="J14" i="8"/>
  <c r="I14" i="8"/>
  <c r="H14" i="8"/>
  <c r="G14" i="8"/>
  <c r="F14" i="8"/>
  <c r="E14" i="8"/>
  <c r="D14" i="8"/>
  <c r="C14" i="8"/>
  <c r="B14" i="8"/>
  <c r="J13" i="8"/>
  <c r="I13" i="8"/>
  <c r="H13" i="8"/>
  <c r="G13" i="8"/>
  <c r="F13" i="8"/>
  <c r="E13" i="8"/>
  <c r="D13" i="8"/>
  <c r="C13" i="8"/>
  <c r="B13" i="8"/>
  <c r="J12" i="8"/>
  <c r="I12" i="8"/>
  <c r="H12" i="8"/>
  <c r="G12" i="8"/>
  <c r="F12" i="8"/>
  <c r="E12" i="8"/>
  <c r="D12" i="8"/>
  <c r="C12" i="8"/>
  <c r="B12" i="8"/>
  <c r="J11" i="8"/>
  <c r="I11" i="8"/>
  <c r="H11" i="8"/>
  <c r="G11" i="8"/>
  <c r="F11" i="8"/>
  <c r="E11" i="8"/>
  <c r="D11" i="8"/>
  <c r="C11" i="8"/>
  <c r="B11" i="8"/>
  <c r="J10" i="8"/>
  <c r="I10" i="8"/>
  <c r="H10" i="8"/>
  <c r="G10" i="8"/>
  <c r="F10" i="8"/>
  <c r="E10" i="8"/>
  <c r="D10" i="8"/>
  <c r="C10" i="8"/>
  <c r="B10" i="8"/>
  <c r="J9" i="8"/>
  <c r="I9" i="8"/>
  <c r="H9" i="8"/>
  <c r="G9" i="8"/>
  <c r="F9" i="8"/>
  <c r="E9" i="8"/>
  <c r="D9" i="8"/>
  <c r="C9" i="8"/>
  <c r="B9" i="8"/>
  <c r="J8" i="8"/>
  <c r="I8" i="8"/>
  <c r="H8" i="8"/>
  <c r="G8" i="8"/>
  <c r="F8" i="8"/>
  <c r="E8" i="8"/>
  <c r="D8" i="8"/>
  <c r="C8" i="8"/>
  <c r="B8" i="8"/>
  <c r="J7" i="8"/>
  <c r="I7" i="8"/>
  <c r="H7" i="8"/>
  <c r="G7" i="8"/>
  <c r="F7" i="8"/>
  <c r="E7" i="8"/>
  <c r="D7" i="8"/>
  <c r="C7" i="8"/>
  <c r="B7" i="8"/>
  <c r="J6" i="8"/>
  <c r="I6" i="8"/>
  <c r="H6" i="8"/>
  <c r="G6" i="8"/>
  <c r="F6" i="8"/>
  <c r="E6" i="8"/>
  <c r="D6" i="8"/>
  <c r="C6" i="8"/>
  <c r="B6" i="8"/>
  <c r="J5" i="8"/>
  <c r="I5" i="8"/>
  <c r="H5" i="8"/>
  <c r="G5" i="8"/>
  <c r="F5" i="8"/>
  <c r="E5" i="8"/>
  <c r="D5" i="8"/>
  <c r="C5" i="8"/>
  <c r="B5" i="8"/>
  <c r="J4" i="8"/>
  <c r="I4" i="8"/>
  <c r="H4" i="8"/>
  <c r="G4" i="8"/>
  <c r="F4" i="8"/>
  <c r="E4" i="8"/>
  <c r="D4" i="8"/>
  <c r="C4" i="8"/>
  <c r="B4" i="8"/>
  <c r="J3" i="8"/>
  <c r="I3" i="8"/>
  <c r="H3" i="8"/>
  <c r="G3" i="8"/>
  <c r="F3" i="8"/>
  <c r="E3" i="8"/>
  <c r="D3" i="8"/>
  <c r="C3" i="8"/>
  <c r="B3" i="8"/>
  <c r="J2" i="8"/>
  <c r="J45" i="8" s="1"/>
  <c r="J58" i="8" s="1"/>
  <c r="I2" i="8"/>
  <c r="H44" i="8" s="1"/>
  <c r="H57" i="8" s="1"/>
  <c r="H2" i="8"/>
  <c r="J43" i="8" s="1"/>
  <c r="J56" i="8" s="1"/>
  <c r="G2" i="8"/>
  <c r="J42" i="8" s="1"/>
  <c r="J55" i="8" s="1"/>
  <c r="F2" i="8"/>
  <c r="J41" i="8" s="1"/>
  <c r="E2" i="8"/>
  <c r="J40" i="8" s="1"/>
  <c r="J53" i="8" s="1"/>
  <c r="D2" i="8"/>
  <c r="J39" i="8" s="1"/>
  <c r="J52" i="8" s="1"/>
  <c r="C2" i="8"/>
  <c r="J38" i="8" s="1"/>
  <c r="J51" i="8" s="1"/>
  <c r="B2" i="8"/>
  <c r="I37" i="8" s="1"/>
  <c r="I50" i="8" s="1"/>
  <c r="I23" i="6"/>
  <c r="F23" i="6"/>
  <c r="C23" i="6"/>
  <c r="B23" i="6"/>
  <c r="J22" i="6"/>
  <c r="G22" i="6"/>
  <c r="C22" i="6"/>
  <c r="K21" i="6"/>
  <c r="H21" i="6"/>
  <c r="D21" i="6"/>
  <c r="L20" i="6"/>
  <c r="I20" i="6"/>
  <c r="E20" i="6"/>
  <c r="M19" i="6"/>
  <c r="J19" i="6"/>
  <c r="F19" i="6"/>
  <c r="B18" i="6"/>
  <c r="C17" i="6"/>
  <c r="D16" i="6"/>
  <c r="E15" i="6"/>
  <c r="M10" i="6"/>
  <c r="M23" i="6" s="1"/>
  <c r="L10" i="6"/>
  <c r="L23" i="6" s="1"/>
  <c r="K10" i="6"/>
  <c r="K23" i="6" s="1"/>
  <c r="J10" i="6"/>
  <c r="J23" i="6" s="1"/>
  <c r="I10" i="6"/>
  <c r="H10" i="6"/>
  <c r="H23" i="6" s="1"/>
  <c r="G10" i="6"/>
  <c r="G23" i="6" s="1"/>
  <c r="F10" i="6"/>
  <c r="E10" i="6"/>
  <c r="E23" i="6" s="1"/>
  <c r="D10" i="6"/>
  <c r="D23" i="6" s="1"/>
  <c r="C10" i="6"/>
  <c r="B10" i="6"/>
  <c r="N10" i="6" s="1"/>
  <c r="N23" i="6" s="1"/>
  <c r="M9" i="6"/>
  <c r="M22" i="6" s="1"/>
  <c r="L9" i="6"/>
  <c r="L22" i="6" s="1"/>
  <c r="K9" i="6"/>
  <c r="K22" i="6" s="1"/>
  <c r="J9" i="6"/>
  <c r="I9" i="6"/>
  <c r="I22" i="6" s="1"/>
  <c r="H9" i="6"/>
  <c r="H22" i="6" s="1"/>
  <c r="G9" i="6"/>
  <c r="F9" i="6"/>
  <c r="F22" i="6" s="1"/>
  <c r="E9" i="6"/>
  <c r="E22" i="6" s="1"/>
  <c r="D9" i="6"/>
  <c r="D22" i="6" s="1"/>
  <c r="C9" i="6"/>
  <c r="B9" i="6"/>
  <c r="N9" i="6" s="1"/>
  <c r="N22" i="6" s="1"/>
  <c r="M8" i="6"/>
  <c r="M21" i="6" s="1"/>
  <c r="L8" i="6"/>
  <c r="L21" i="6" s="1"/>
  <c r="K8" i="6"/>
  <c r="J8" i="6"/>
  <c r="J21" i="6" s="1"/>
  <c r="I8" i="6"/>
  <c r="I21" i="6" s="1"/>
  <c r="H8" i="6"/>
  <c r="G8" i="6"/>
  <c r="G21" i="6" s="1"/>
  <c r="F8" i="6"/>
  <c r="F21" i="6" s="1"/>
  <c r="E8" i="6"/>
  <c r="E21" i="6" s="1"/>
  <c r="D8" i="6"/>
  <c r="C8" i="6"/>
  <c r="C21" i="6" s="1"/>
  <c r="B8" i="6"/>
  <c r="N8" i="6" s="1"/>
  <c r="N21" i="6" s="1"/>
  <c r="M7" i="6"/>
  <c r="M20" i="6" s="1"/>
  <c r="L7" i="6"/>
  <c r="K7" i="6"/>
  <c r="K20" i="6" s="1"/>
  <c r="J7" i="6"/>
  <c r="J20" i="6" s="1"/>
  <c r="I7" i="6"/>
  <c r="H7" i="6"/>
  <c r="H20" i="6" s="1"/>
  <c r="G7" i="6"/>
  <c r="G20" i="6" s="1"/>
  <c r="F7" i="6"/>
  <c r="F20" i="6" s="1"/>
  <c r="E7" i="6"/>
  <c r="D7" i="6"/>
  <c r="D20" i="6" s="1"/>
  <c r="C7" i="6"/>
  <c r="C20" i="6" s="1"/>
  <c r="B7" i="6"/>
  <c r="N7" i="6" s="1"/>
  <c r="N20" i="6" s="1"/>
  <c r="M6" i="6"/>
  <c r="L6" i="6"/>
  <c r="L19" i="6" s="1"/>
  <c r="K6" i="6"/>
  <c r="K19" i="6" s="1"/>
  <c r="J6" i="6"/>
  <c r="I6" i="6"/>
  <c r="I19" i="6" s="1"/>
  <c r="H6" i="6"/>
  <c r="H19" i="6" s="1"/>
  <c r="G6" i="6"/>
  <c r="G19" i="6" s="1"/>
  <c r="F6" i="6"/>
  <c r="E6" i="6"/>
  <c r="E19" i="6" s="1"/>
  <c r="D6" i="6"/>
  <c r="D19" i="6" s="1"/>
  <c r="C6" i="6"/>
  <c r="C19" i="6" s="1"/>
  <c r="B6" i="6"/>
  <c r="N6" i="6" s="1"/>
  <c r="N19" i="6" s="1"/>
  <c r="M5" i="6"/>
  <c r="M18" i="6" s="1"/>
  <c r="L5" i="6"/>
  <c r="L18" i="6" s="1"/>
  <c r="K5" i="6"/>
  <c r="K18" i="6" s="1"/>
  <c r="J5" i="6"/>
  <c r="J18" i="6" s="1"/>
  <c r="I5" i="6"/>
  <c r="I18" i="6" s="1"/>
  <c r="H5" i="6"/>
  <c r="H18" i="6" s="1"/>
  <c r="G5" i="6"/>
  <c r="G18" i="6" s="1"/>
  <c r="F5" i="6"/>
  <c r="F18" i="6" s="1"/>
  <c r="E5" i="6"/>
  <c r="E18" i="6" s="1"/>
  <c r="D5" i="6"/>
  <c r="D18" i="6" s="1"/>
  <c r="C5" i="6"/>
  <c r="C18" i="6" s="1"/>
  <c r="B5" i="6"/>
  <c r="N5" i="6" s="1"/>
  <c r="N18" i="6" s="1"/>
  <c r="M4" i="6"/>
  <c r="M17" i="6" s="1"/>
  <c r="L4" i="6"/>
  <c r="L17" i="6" s="1"/>
  <c r="K4" i="6"/>
  <c r="K17" i="6" s="1"/>
  <c r="J4" i="6"/>
  <c r="J17" i="6" s="1"/>
  <c r="I4" i="6"/>
  <c r="I17" i="6" s="1"/>
  <c r="H4" i="6"/>
  <c r="H17" i="6" s="1"/>
  <c r="G4" i="6"/>
  <c r="G17" i="6" s="1"/>
  <c r="F4" i="6"/>
  <c r="F17" i="6" s="1"/>
  <c r="E4" i="6"/>
  <c r="E17" i="6" s="1"/>
  <c r="D4" i="6"/>
  <c r="D17" i="6" s="1"/>
  <c r="C4" i="6"/>
  <c r="B4" i="6"/>
  <c r="N4" i="6" s="1"/>
  <c r="N17" i="6" s="1"/>
  <c r="M3" i="6"/>
  <c r="M16" i="6" s="1"/>
  <c r="L3" i="6"/>
  <c r="L16" i="6" s="1"/>
  <c r="K3" i="6"/>
  <c r="K16" i="6" s="1"/>
  <c r="J3" i="6"/>
  <c r="J16" i="6" s="1"/>
  <c r="I3" i="6"/>
  <c r="I16" i="6" s="1"/>
  <c r="H3" i="6"/>
  <c r="H16" i="6" s="1"/>
  <c r="G3" i="6"/>
  <c r="G16" i="6" s="1"/>
  <c r="F3" i="6"/>
  <c r="F16" i="6" s="1"/>
  <c r="E3" i="6"/>
  <c r="E16" i="6" s="1"/>
  <c r="D3" i="6"/>
  <c r="C3" i="6"/>
  <c r="C16" i="6" s="1"/>
  <c r="B3" i="6"/>
  <c r="N3" i="6" s="1"/>
  <c r="N16" i="6" s="1"/>
  <c r="M2" i="6"/>
  <c r="M15" i="6" s="1"/>
  <c r="L2" i="6"/>
  <c r="L15" i="6" s="1"/>
  <c r="K2" i="6"/>
  <c r="K15" i="6" s="1"/>
  <c r="J2" i="6"/>
  <c r="J15" i="6" s="1"/>
  <c r="I2" i="6"/>
  <c r="I15" i="6" s="1"/>
  <c r="H2" i="6"/>
  <c r="H15" i="6" s="1"/>
  <c r="G2" i="6"/>
  <c r="G15" i="6" s="1"/>
  <c r="F2" i="6"/>
  <c r="F15" i="6" s="1"/>
  <c r="E2" i="6"/>
  <c r="E11" i="6" s="1"/>
  <c r="E24" i="6" s="1"/>
  <c r="D2" i="6"/>
  <c r="D15" i="6" s="1"/>
  <c r="C2" i="6"/>
  <c r="C15" i="6" s="1"/>
  <c r="B2" i="6"/>
  <c r="B11" i="6" s="1"/>
  <c r="D7" i="5"/>
  <c r="D31" i="5" s="1"/>
  <c r="B5" i="5"/>
  <c r="B29" i="5" s="1"/>
  <c r="E2" i="5"/>
  <c r="E26" i="5" s="1"/>
  <c r="B13" i="4"/>
  <c r="E10" i="4"/>
  <c r="D10" i="4"/>
  <c r="C10" i="4"/>
  <c r="B21" i="4" s="1"/>
  <c r="B10" i="4"/>
  <c r="F10" i="4" s="1"/>
  <c r="E9" i="4"/>
  <c r="D9" i="4"/>
  <c r="C9" i="4"/>
  <c r="B20" i="4" s="1"/>
  <c r="B9" i="4"/>
  <c r="F9" i="4" s="1"/>
  <c r="E8" i="4"/>
  <c r="D8" i="4"/>
  <c r="C8" i="4"/>
  <c r="B19" i="4" s="1"/>
  <c r="B8" i="4"/>
  <c r="F8" i="4" s="1"/>
  <c r="E7" i="4"/>
  <c r="F7" i="4" s="1"/>
  <c r="D7" i="4"/>
  <c r="C7" i="4"/>
  <c r="B18" i="4" s="1"/>
  <c r="B7" i="4"/>
  <c r="E6" i="4"/>
  <c r="D6" i="4"/>
  <c r="C6" i="4"/>
  <c r="B17" i="4" s="1"/>
  <c r="B6" i="4"/>
  <c r="F6" i="4" s="1"/>
  <c r="F5" i="4"/>
  <c r="E5" i="4"/>
  <c r="D5" i="4"/>
  <c r="C5" i="4"/>
  <c r="B16" i="4" s="1"/>
  <c r="B5" i="4"/>
  <c r="E4" i="4"/>
  <c r="D4" i="4"/>
  <c r="C4" i="4"/>
  <c r="B15" i="4" s="1"/>
  <c r="B4" i="4"/>
  <c r="F4" i="4" s="1"/>
  <c r="F3" i="4"/>
  <c r="E3" i="4"/>
  <c r="D3" i="4"/>
  <c r="C3" i="4"/>
  <c r="B14" i="4" s="1"/>
  <c r="B3" i="4"/>
  <c r="E2" i="4"/>
  <c r="D2" i="4"/>
  <c r="C2" i="4"/>
  <c r="F2" i="4" s="1"/>
  <c r="B2" i="4"/>
  <c r="J193" i="2"/>
  <c r="J192" i="2"/>
  <c r="J191" i="2"/>
  <c r="J190" i="2"/>
  <c r="J189" i="2"/>
  <c r="M7" i="7" s="1"/>
  <c r="M23" i="7" s="1"/>
  <c r="J188" i="2"/>
  <c r="J187" i="2"/>
  <c r="M6" i="7" s="1"/>
  <c r="M22" i="7" s="1"/>
  <c r="J186" i="2"/>
  <c r="M4" i="7" s="1"/>
  <c r="M20" i="7" s="1"/>
  <c r="J185" i="2"/>
  <c r="M3" i="7" s="1"/>
  <c r="M19" i="7" s="1"/>
  <c r="J184" i="2"/>
  <c r="M2" i="7" s="1"/>
  <c r="J183" i="2"/>
  <c r="M5" i="7" s="1"/>
  <c r="M21" i="7" s="1"/>
  <c r="J182" i="2"/>
  <c r="J181" i="2"/>
  <c r="J180" i="2"/>
  <c r="M8" i="7" s="1"/>
  <c r="M24" i="7" s="1"/>
  <c r="J179" i="2"/>
  <c r="M10" i="7" s="1"/>
  <c r="M26" i="7" s="1"/>
  <c r="J178" i="2"/>
  <c r="M9" i="7" s="1"/>
  <c r="M25" i="7" s="1"/>
  <c r="J177" i="2"/>
  <c r="J176" i="2"/>
  <c r="J175" i="2"/>
  <c r="J174" i="2"/>
  <c r="L6" i="7" s="1"/>
  <c r="L22" i="7" s="1"/>
  <c r="J173" i="2"/>
  <c r="L4" i="7" s="1"/>
  <c r="L20" i="7" s="1"/>
  <c r="J172" i="2"/>
  <c r="L3" i="7" s="1"/>
  <c r="L19" i="7" s="1"/>
  <c r="J171" i="2"/>
  <c r="L2" i="7" s="1"/>
  <c r="J170" i="2"/>
  <c r="L5" i="7" s="1"/>
  <c r="L21" i="7" s="1"/>
  <c r="J169" i="2"/>
  <c r="J168" i="2"/>
  <c r="J167" i="2"/>
  <c r="J166" i="2"/>
  <c r="L10" i="7" s="1"/>
  <c r="L26" i="7" s="1"/>
  <c r="J165" i="2"/>
  <c r="J164" i="2"/>
  <c r="L8" i="7" s="1"/>
  <c r="L24" i="7" s="1"/>
  <c r="J163" i="2"/>
  <c r="L7" i="7" s="1"/>
  <c r="L23" i="7" s="1"/>
  <c r="J162" i="2"/>
  <c r="L9" i="7" s="1"/>
  <c r="L25" i="7" s="1"/>
  <c r="J161" i="2"/>
  <c r="J160" i="2"/>
  <c r="J159" i="2"/>
  <c r="J158" i="2"/>
  <c r="K2" i="7" s="1"/>
  <c r="J157" i="2"/>
  <c r="K5" i="7" s="1"/>
  <c r="K21" i="7" s="1"/>
  <c r="J156" i="2"/>
  <c r="J155" i="2"/>
  <c r="J154" i="2"/>
  <c r="J153" i="2"/>
  <c r="K10" i="7" s="1"/>
  <c r="K26" i="7" s="1"/>
  <c r="J152" i="2"/>
  <c r="J151" i="2"/>
  <c r="K8" i="7" s="1"/>
  <c r="K24" i="7" s="1"/>
  <c r="J150" i="2"/>
  <c r="E7" i="5" s="1"/>
  <c r="E31" i="5" s="1"/>
  <c r="J149" i="2"/>
  <c r="E9" i="5" s="1"/>
  <c r="E33" i="5" s="1"/>
  <c r="J148" i="2"/>
  <c r="K6" i="7" s="1"/>
  <c r="K22" i="7" s="1"/>
  <c r="J147" i="2"/>
  <c r="K4" i="7" s="1"/>
  <c r="K20" i="7" s="1"/>
  <c r="J146" i="2"/>
  <c r="K3" i="7" s="1"/>
  <c r="K19" i="7" s="1"/>
  <c r="J145" i="2"/>
  <c r="J144" i="2"/>
  <c r="J143" i="2"/>
  <c r="J142" i="2"/>
  <c r="J141" i="2"/>
  <c r="J140" i="2"/>
  <c r="J139" i="2"/>
  <c r="J138" i="2"/>
  <c r="J8" i="7" s="1"/>
  <c r="J24" i="7" s="1"/>
  <c r="J137" i="2"/>
  <c r="J7" i="7" s="1"/>
  <c r="J23" i="7" s="1"/>
  <c r="J136" i="2"/>
  <c r="J9" i="7" s="1"/>
  <c r="J25" i="7" s="1"/>
  <c r="J135" i="2"/>
  <c r="J6" i="7" s="1"/>
  <c r="J22" i="7" s="1"/>
  <c r="J134" i="2"/>
  <c r="J4" i="7" s="1"/>
  <c r="J20" i="7" s="1"/>
  <c r="J133" i="2"/>
  <c r="J3" i="7" s="1"/>
  <c r="J19" i="7" s="1"/>
  <c r="J132" i="2"/>
  <c r="J2" i="7" s="1"/>
  <c r="J131" i="2"/>
  <c r="J5" i="7" s="1"/>
  <c r="J21" i="7" s="1"/>
  <c r="J130" i="2"/>
  <c r="J10" i="7" s="1"/>
  <c r="J26" i="7" s="1"/>
  <c r="J129" i="2"/>
  <c r="J128" i="2"/>
  <c r="J127" i="2"/>
  <c r="J126" i="2"/>
  <c r="J125" i="2"/>
  <c r="J124" i="2"/>
  <c r="I7" i="7" s="1"/>
  <c r="I23" i="7" s="1"/>
  <c r="J123" i="2"/>
  <c r="J122" i="2"/>
  <c r="I6" i="7" s="1"/>
  <c r="I22" i="7" s="1"/>
  <c r="J121" i="2"/>
  <c r="I4" i="7" s="1"/>
  <c r="I20" i="7" s="1"/>
  <c r="J120" i="2"/>
  <c r="I3" i="7" s="1"/>
  <c r="I19" i="7" s="1"/>
  <c r="J119" i="2"/>
  <c r="I2" i="7" s="1"/>
  <c r="J118" i="2"/>
  <c r="I5" i="7" s="1"/>
  <c r="I21" i="7" s="1"/>
  <c r="J117" i="2"/>
  <c r="J116" i="2"/>
  <c r="I9" i="7" s="1"/>
  <c r="I25" i="7" s="1"/>
  <c r="J115" i="2"/>
  <c r="I8" i="7" s="1"/>
  <c r="I24" i="7" s="1"/>
  <c r="J114" i="2"/>
  <c r="I10" i="7" s="1"/>
  <c r="I26" i="7" s="1"/>
  <c r="J113" i="2"/>
  <c r="J112" i="2"/>
  <c r="J111" i="2"/>
  <c r="J110" i="2"/>
  <c r="J109" i="2"/>
  <c r="H6" i="7" s="1"/>
  <c r="H22" i="7" s="1"/>
  <c r="J108" i="2"/>
  <c r="D4" i="5" s="1"/>
  <c r="D28" i="5" s="1"/>
  <c r="J107" i="2"/>
  <c r="H3" i="7" s="1"/>
  <c r="H19" i="7" s="1"/>
  <c r="J106" i="2"/>
  <c r="D2" i="5" s="1"/>
  <c r="D26" i="5" s="1"/>
  <c r="J105" i="2"/>
  <c r="D5" i="5" s="1"/>
  <c r="D29" i="5" s="1"/>
  <c r="J104" i="2"/>
  <c r="J103" i="2"/>
  <c r="J102" i="2"/>
  <c r="J101" i="2"/>
  <c r="H10" i="7" s="1"/>
  <c r="H26" i="7" s="1"/>
  <c r="J100" i="2"/>
  <c r="D9" i="5" s="1"/>
  <c r="D33" i="5" s="1"/>
  <c r="J99" i="2"/>
  <c r="H8" i="7" s="1"/>
  <c r="H24" i="7" s="1"/>
  <c r="J98" i="2"/>
  <c r="H7" i="7" s="1"/>
  <c r="H23" i="7" s="1"/>
  <c r="J97" i="2"/>
  <c r="J96" i="2"/>
  <c r="J95" i="2"/>
  <c r="J94" i="2"/>
  <c r="G3" i="7" s="1"/>
  <c r="G19" i="7" s="1"/>
  <c r="J93" i="2"/>
  <c r="G2" i="7" s="1"/>
  <c r="J92" i="2"/>
  <c r="G5" i="7" s="1"/>
  <c r="G21" i="7" s="1"/>
  <c r="J91" i="2"/>
  <c r="J90" i="2"/>
  <c r="J89" i="2"/>
  <c r="J88" i="2"/>
  <c r="G10" i="7" s="1"/>
  <c r="G26" i="7" s="1"/>
  <c r="J87" i="2"/>
  <c r="J86" i="2"/>
  <c r="G8" i="7" s="1"/>
  <c r="G24" i="7" s="1"/>
  <c r="J85" i="2"/>
  <c r="G7" i="7" s="1"/>
  <c r="G23" i="7" s="1"/>
  <c r="J84" i="2"/>
  <c r="G9" i="7" s="1"/>
  <c r="G25" i="7" s="1"/>
  <c r="J83" i="2"/>
  <c r="G6" i="7" s="1"/>
  <c r="G22" i="7" s="1"/>
  <c r="J82" i="2"/>
  <c r="G4" i="7" s="1"/>
  <c r="G20" i="7" s="1"/>
  <c r="J81" i="2"/>
  <c r="J80" i="2"/>
  <c r="J79" i="2"/>
  <c r="J78" i="2"/>
  <c r="J77" i="2"/>
  <c r="J76" i="2"/>
  <c r="J75" i="2"/>
  <c r="F10" i="7" s="1"/>
  <c r="F26" i="7" s="1"/>
  <c r="J74" i="2"/>
  <c r="J73" i="2"/>
  <c r="F8" i="7" s="1"/>
  <c r="F24" i="7" s="1"/>
  <c r="J72" i="2"/>
  <c r="F7" i="7" s="1"/>
  <c r="F23" i="7" s="1"/>
  <c r="J71" i="2"/>
  <c r="F9" i="7" s="1"/>
  <c r="F25" i="7" s="1"/>
  <c r="J70" i="2"/>
  <c r="F6" i="7" s="1"/>
  <c r="F22" i="7" s="1"/>
  <c r="J69" i="2"/>
  <c r="F4" i="7" s="1"/>
  <c r="F20" i="7" s="1"/>
  <c r="J68" i="2"/>
  <c r="F3" i="7" s="1"/>
  <c r="F19" i="7" s="1"/>
  <c r="J67" i="2"/>
  <c r="F2" i="7" s="1"/>
  <c r="J66" i="2"/>
  <c r="F5" i="7" s="1"/>
  <c r="F21" i="7" s="1"/>
  <c r="J65" i="2"/>
  <c r="J64" i="2"/>
  <c r="J63" i="2"/>
  <c r="J62" i="2"/>
  <c r="J61" i="2"/>
  <c r="J60" i="2"/>
  <c r="J59" i="2"/>
  <c r="C7" i="5" s="1"/>
  <c r="J58" i="2"/>
  <c r="J57" i="2"/>
  <c r="C6" i="5" s="1"/>
  <c r="J56" i="2"/>
  <c r="C4" i="5" s="1"/>
  <c r="J55" i="2"/>
  <c r="E3" i="7" s="1"/>
  <c r="E19" i="7" s="1"/>
  <c r="J54" i="2"/>
  <c r="C2" i="5" s="1"/>
  <c r="J53" i="2"/>
  <c r="C5" i="5" s="1"/>
  <c r="J52" i="2"/>
  <c r="C10" i="5" s="1"/>
  <c r="J51" i="2"/>
  <c r="C9" i="5" s="1"/>
  <c r="J50" i="2"/>
  <c r="E8" i="7" s="1"/>
  <c r="E24" i="7" s="1"/>
  <c r="J49" i="2"/>
  <c r="J48" i="2"/>
  <c r="J47" i="2"/>
  <c r="J46" i="2"/>
  <c r="D7" i="7" s="1"/>
  <c r="D23" i="7" s="1"/>
  <c r="J45" i="2"/>
  <c r="J44" i="2"/>
  <c r="D6" i="7" s="1"/>
  <c r="D22" i="7" s="1"/>
  <c r="J43" i="2"/>
  <c r="D4" i="7" s="1"/>
  <c r="D20" i="7" s="1"/>
  <c r="J42" i="2"/>
  <c r="D3" i="7" s="1"/>
  <c r="D19" i="7" s="1"/>
  <c r="J41" i="2"/>
  <c r="D2" i="7" s="1"/>
  <c r="J40" i="2"/>
  <c r="D5" i="7" s="1"/>
  <c r="D21" i="7" s="1"/>
  <c r="J39" i="2"/>
  <c r="J38" i="2"/>
  <c r="J37" i="2"/>
  <c r="J36" i="2"/>
  <c r="D10" i="7" s="1"/>
  <c r="D26" i="7" s="1"/>
  <c r="J35" i="2"/>
  <c r="D9" i="7" s="1"/>
  <c r="D25" i="7" s="1"/>
  <c r="J34" i="2"/>
  <c r="D8" i="7" s="1"/>
  <c r="D24" i="7" s="1"/>
  <c r="J33" i="2"/>
  <c r="J32" i="2"/>
  <c r="J31" i="2"/>
  <c r="J30" i="2"/>
  <c r="C4" i="7" s="1"/>
  <c r="C20" i="7" s="1"/>
  <c r="J29" i="2"/>
  <c r="C3" i="7" s="1"/>
  <c r="C19" i="7" s="1"/>
  <c r="J28" i="2"/>
  <c r="C2" i="7" s="1"/>
  <c r="J27" i="2"/>
  <c r="C5" i="7" s="1"/>
  <c r="C21" i="7" s="1"/>
  <c r="J26" i="2"/>
  <c r="J25" i="2"/>
  <c r="J24" i="2"/>
  <c r="J23" i="2"/>
  <c r="C10" i="7" s="1"/>
  <c r="C26" i="7" s="1"/>
  <c r="J22" i="2"/>
  <c r="J21" i="2"/>
  <c r="C8" i="7" s="1"/>
  <c r="C24" i="7" s="1"/>
  <c r="J20" i="2"/>
  <c r="C7" i="7" s="1"/>
  <c r="C23" i="7" s="1"/>
  <c r="J19" i="2"/>
  <c r="C9" i="7" s="1"/>
  <c r="C25" i="7" s="1"/>
  <c r="J18" i="2"/>
  <c r="C6" i="7" s="1"/>
  <c r="C22" i="7" s="1"/>
  <c r="J17" i="2"/>
  <c r="J16" i="2"/>
  <c r="J15" i="2"/>
  <c r="J14" i="2"/>
  <c r="B5" i="7" s="1"/>
  <c r="B21" i="7" s="1"/>
  <c r="J13" i="2"/>
  <c r="J12" i="2"/>
  <c r="J11" i="2"/>
  <c r="J10" i="2"/>
  <c r="B10" i="7" s="1"/>
  <c r="B26" i="7" s="1"/>
  <c r="J9" i="2"/>
  <c r="J8" i="2"/>
  <c r="B8" i="7" s="1"/>
  <c r="B24" i="7" s="1"/>
  <c r="J7" i="2"/>
  <c r="B7" i="7" s="1"/>
  <c r="B23" i="7" s="1"/>
  <c r="J6" i="2"/>
  <c r="B9" i="7" s="1"/>
  <c r="B25" i="7" s="1"/>
  <c r="J5" i="2"/>
  <c r="B6" i="7" s="1"/>
  <c r="B22" i="7" s="1"/>
  <c r="J4" i="2"/>
  <c r="B4" i="7" s="1"/>
  <c r="B20" i="7" s="1"/>
  <c r="J3" i="2"/>
  <c r="B3" i="5" s="1"/>
  <c r="I3" i="2"/>
  <c r="J2" i="2"/>
  <c r="M40" i="8" s="1"/>
  <c r="O40" i="8" s="1"/>
  <c r="P40" i="8" s="1"/>
  <c r="K18" i="7" l="1"/>
  <c r="C18" i="7"/>
  <c r="C11" i="7"/>
  <c r="C27" i="7" s="1"/>
  <c r="B21" i="5"/>
  <c r="C34" i="5"/>
  <c r="M18" i="7"/>
  <c r="M11" i="7"/>
  <c r="M27" i="7" s="1"/>
  <c r="D18" i="7"/>
  <c r="D11" i="7"/>
  <c r="D27" i="7" s="1"/>
  <c r="B16" i="5"/>
  <c r="C29" i="5"/>
  <c r="B13" i="5"/>
  <c r="C26" i="5"/>
  <c r="F18" i="7"/>
  <c r="F11" i="7"/>
  <c r="F27" i="7" s="1"/>
  <c r="C28" i="5"/>
  <c r="B15" i="5"/>
  <c r="B24" i="6"/>
  <c r="AM18" i="9"/>
  <c r="J54" i="8"/>
  <c r="C52" i="8" s="1"/>
  <c r="C30" i="5"/>
  <c r="B17" i="5"/>
  <c r="G18" i="7"/>
  <c r="G11" i="7"/>
  <c r="G27" i="7" s="1"/>
  <c r="L18" i="7"/>
  <c r="L11" i="7"/>
  <c r="L27" i="7" s="1"/>
  <c r="B18" i="5"/>
  <c r="C31" i="5"/>
  <c r="I18" i="7"/>
  <c r="I11" i="7"/>
  <c r="I27" i="7" s="1"/>
  <c r="B20" i="5"/>
  <c r="C33" i="5"/>
  <c r="J18" i="7"/>
  <c r="J11" i="7"/>
  <c r="J27" i="7" s="1"/>
  <c r="B27" i="5"/>
  <c r="C3" i="5"/>
  <c r="E5" i="5"/>
  <c r="E29" i="5" s="1"/>
  <c r="B8" i="5"/>
  <c r="D10" i="5"/>
  <c r="D34" i="5" s="1"/>
  <c r="C11" i="6"/>
  <c r="C24" i="6" s="1"/>
  <c r="B15" i="6"/>
  <c r="J37" i="8"/>
  <c r="J50" i="8" s="1"/>
  <c r="H39" i="8"/>
  <c r="H52" i="8" s="1"/>
  <c r="M42" i="8"/>
  <c r="O42" i="8" s="1"/>
  <c r="P42" i="8" s="1"/>
  <c r="I44" i="8"/>
  <c r="I57" i="8" s="1"/>
  <c r="D3" i="5"/>
  <c r="D27" i="5" s="1"/>
  <c r="D35" i="5" s="1"/>
  <c r="C8" i="5"/>
  <c r="E10" i="5"/>
  <c r="E34" i="5" s="1"/>
  <c r="D11" i="6"/>
  <c r="D24" i="6" s="1"/>
  <c r="B16" i="6"/>
  <c r="E2" i="7"/>
  <c r="E4" i="7"/>
  <c r="E20" i="7" s="1"/>
  <c r="E5" i="7"/>
  <c r="E21" i="7" s="1"/>
  <c r="E6" i="7"/>
  <c r="E22" i="7" s="1"/>
  <c r="E7" i="7"/>
  <c r="E23" i="7" s="1"/>
  <c r="E9" i="7"/>
  <c r="E25" i="7" s="1"/>
  <c r="E10" i="7"/>
  <c r="E26" i="7" s="1"/>
  <c r="M37" i="8"/>
  <c r="O37" i="8" s="1"/>
  <c r="P37" i="8" s="1"/>
  <c r="I39" i="8"/>
  <c r="I52" i="8" s="1"/>
  <c r="J44" i="8"/>
  <c r="J57" i="8" s="1"/>
  <c r="E3" i="5"/>
  <c r="E27" i="5" s="1"/>
  <c r="E35" i="5" s="1"/>
  <c r="B6" i="5"/>
  <c r="D8" i="5"/>
  <c r="D32" i="5" s="1"/>
  <c r="N2" i="6"/>
  <c r="N15" i="6" s="1"/>
  <c r="B17" i="6"/>
  <c r="H41" i="8"/>
  <c r="M44" i="8"/>
  <c r="O44" i="8" s="1"/>
  <c r="P44" i="8" s="1"/>
  <c r="E8" i="5"/>
  <c r="E32" i="5" s="1"/>
  <c r="F11" i="6"/>
  <c r="F24" i="6" s="1"/>
  <c r="M39" i="8"/>
  <c r="O39" i="8" s="1"/>
  <c r="P39" i="8" s="1"/>
  <c r="I41" i="8"/>
  <c r="B4" i="5"/>
  <c r="D6" i="5"/>
  <c r="D30" i="5" s="1"/>
  <c r="G11" i="6"/>
  <c r="G24" i="6" s="1"/>
  <c r="B19" i="6"/>
  <c r="H2" i="7"/>
  <c r="H4" i="7"/>
  <c r="H20" i="7" s="1"/>
  <c r="H5" i="7"/>
  <c r="H21" i="7" s="1"/>
  <c r="H9" i="7"/>
  <c r="H25" i="7" s="1"/>
  <c r="H43" i="8"/>
  <c r="H56" i="8" s="1"/>
  <c r="E6" i="5"/>
  <c r="E30" i="5" s="1"/>
  <c r="B9" i="5"/>
  <c r="H11" i="6"/>
  <c r="H24" i="6" s="1"/>
  <c r="B20" i="6"/>
  <c r="H38" i="8"/>
  <c r="H51" i="8" s="1"/>
  <c r="M41" i="8"/>
  <c r="O41" i="8" s="1"/>
  <c r="I43" i="8"/>
  <c r="I56" i="8" s="1"/>
  <c r="B2" i="5"/>
  <c r="I11" i="6"/>
  <c r="I24" i="6" s="1"/>
  <c r="B21" i="6"/>
  <c r="I38" i="8"/>
  <c r="I51" i="8" s="1"/>
  <c r="H45" i="8"/>
  <c r="H58" i="8" s="1"/>
  <c r="E4" i="5"/>
  <c r="E28" i="5" s="1"/>
  <c r="B7" i="5"/>
  <c r="J11" i="6"/>
  <c r="J24" i="6" s="1"/>
  <c r="B22" i="6"/>
  <c r="K7" i="7"/>
  <c r="K23" i="7" s="1"/>
  <c r="K9" i="7"/>
  <c r="K25" i="7" s="1"/>
  <c r="H40" i="8"/>
  <c r="H53" i="8" s="1"/>
  <c r="M43" i="8"/>
  <c r="O43" i="8" s="1"/>
  <c r="P43" i="8" s="1"/>
  <c r="I45" i="8"/>
  <c r="I58" i="8" s="1"/>
  <c r="K11" i="6"/>
  <c r="K24" i="6" s="1"/>
  <c r="M38" i="8"/>
  <c r="O38" i="8" s="1"/>
  <c r="P38" i="8" s="1"/>
  <c r="I40" i="8"/>
  <c r="I53" i="8" s="1"/>
  <c r="L11" i="6"/>
  <c r="L24" i="6" s="1"/>
  <c r="H42" i="8"/>
  <c r="H55" i="8" s="1"/>
  <c r="M45" i="8"/>
  <c r="O45" i="8" s="1"/>
  <c r="P45" i="8" s="1"/>
  <c r="B10" i="5"/>
  <c r="M11" i="6"/>
  <c r="M24" i="6" s="1"/>
  <c r="B2" i="7"/>
  <c r="B3" i="7"/>
  <c r="B19" i="7" s="1"/>
  <c r="H37" i="8"/>
  <c r="H50" i="8" s="1"/>
  <c r="I42" i="8"/>
  <c r="I55" i="8" s="1"/>
  <c r="AM16" i="9" l="1"/>
  <c r="H54" i="8"/>
  <c r="F2" i="5"/>
  <c r="F26" i="5" s="1"/>
  <c r="B26" i="5"/>
  <c r="H18" i="7"/>
  <c r="H11" i="7"/>
  <c r="H27" i="7" s="1"/>
  <c r="E18" i="7"/>
  <c r="E11" i="7"/>
  <c r="E27" i="7" s="1"/>
  <c r="P41" i="8"/>
  <c r="O47" i="8" s="1"/>
  <c r="N47" i="8"/>
  <c r="B30" i="5"/>
  <c r="F6" i="5"/>
  <c r="F30" i="5" s="1"/>
  <c r="N11" i="6"/>
  <c r="N24" i="6" s="1"/>
  <c r="B32" i="5"/>
  <c r="F8" i="5"/>
  <c r="F32" i="5" s="1"/>
  <c r="B34" i="5"/>
  <c r="F10" i="5"/>
  <c r="F34" i="5" s="1"/>
  <c r="B28" i="5"/>
  <c r="F4" i="5"/>
  <c r="F28" i="5" s="1"/>
  <c r="AM17" i="9"/>
  <c r="I54" i="8"/>
  <c r="C51" i="8" s="1"/>
  <c r="B19" i="5"/>
  <c r="C32" i="5"/>
  <c r="C27" i="5"/>
  <c r="C35" i="5" s="1"/>
  <c r="B14" i="5"/>
  <c r="F7" i="5"/>
  <c r="F31" i="5" s="1"/>
  <c r="B31" i="5"/>
  <c r="B33" i="5"/>
  <c r="F9" i="5"/>
  <c r="F33" i="5" s="1"/>
  <c r="F5" i="5"/>
  <c r="F29" i="5" s="1"/>
  <c r="F3" i="5"/>
  <c r="F27" i="5" s="1"/>
  <c r="B18" i="7"/>
  <c r="B11" i="7"/>
  <c r="B27" i="7" s="1"/>
  <c r="K11" i="7"/>
  <c r="K27" i="7" s="1"/>
  <c r="B35" i="5" l="1"/>
  <c r="F35" i="5"/>
</calcChain>
</file>

<file path=xl/sharedStrings.xml><?xml version="1.0" encoding="utf-8"?>
<sst xmlns="http://schemas.openxmlformats.org/spreadsheetml/2006/main" count="803" uniqueCount="68">
  <si>
    <t>Q1</t>
  </si>
  <si>
    <t>Q2</t>
  </si>
  <si>
    <t>Q3</t>
  </si>
  <si>
    <t>Q4</t>
  </si>
  <si>
    <t>Region</t>
  </si>
  <si>
    <t>Month</t>
  </si>
  <si>
    <t>Budget</t>
  </si>
  <si>
    <t>Sales Mth</t>
  </si>
  <si>
    <t>England</t>
  </si>
  <si>
    <t>Germany</t>
  </si>
  <si>
    <t>France</t>
  </si>
  <si>
    <t>Spain</t>
  </si>
  <si>
    <t>Italy</t>
  </si>
  <si>
    <t>Sweeden</t>
  </si>
  <si>
    <t>Switzerland</t>
  </si>
  <si>
    <t>Greece</t>
  </si>
  <si>
    <t>Norway</t>
  </si>
  <si>
    <t>Pin Rouge</t>
  </si>
  <si>
    <t>Keepers Court</t>
  </si>
  <si>
    <t>Ten Aces</t>
  </si>
  <si>
    <t>Disco Bling</t>
  </si>
  <si>
    <t>Ringmeister</t>
  </si>
  <si>
    <t>Guest Wing</t>
  </si>
  <si>
    <t>Brandy Lane</t>
  </si>
  <si>
    <t>Dempsey</t>
  </si>
  <si>
    <t>Trustee Brown</t>
  </si>
  <si>
    <t>The Corporation</t>
  </si>
  <si>
    <t>Born To Excel</t>
  </si>
  <si>
    <t>Beltane</t>
  </si>
  <si>
    <t>My Bonny Lad</t>
  </si>
  <si>
    <t>Ultimate Fighter</t>
  </si>
  <si>
    <t>Lets Lighten Up</t>
  </si>
  <si>
    <t>Hey Blondie</t>
  </si>
  <si>
    <t>The Blues</t>
  </si>
  <si>
    <t>Festival Star</t>
  </si>
  <si>
    <t>Arctic Ocean</t>
  </si>
  <si>
    <t>Redhage</t>
  </si>
  <si>
    <t>Catlantic</t>
  </si>
  <si>
    <t>Coolism</t>
  </si>
  <si>
    <t>Love You Like That</t>
  </si>
  <si>
    <t>Teen Idol</t>
  </si>
  <si>
    <t>Honest Lies</t>
  </si>
  <si>
    <t>Kalahaar</t>
  </si>
  <si>
    <t>Babieca Noire</t>
  </si>
  <si>
    <t>Acorns</t>
  </si>
  <si>
    <t>Geiger Rio</t>
  </si>
  <si>
    <t>Megems Boy</t>
  </si>
  <si>
    <t>Metal Talk</t>
  </si>
  <si>
    <t>Even Astar</t>
  </si>
  <si>
    <t>Clients</t>
  </si>
  <si>
    <t>Quarter</t>
  </si>
  <si>
    <t>ALL</t>
  </si>
  <si>
    <t>Quarterly sales</t>
  </si>
  <si>
    <t>SALES</t>
  </si>
  <si>
    <t>PROFIT</t>
  </si>
  <si>
    <t>Quarterly profit</t>
  </si>
  <si>
    <t>PROFIT%</t>
  </si>
  <si>
    <t>SALES/MONTH</t>
  </si>
  <si>
    <t>PROFIT/MONTH</t>
  </si>
  <si>
    <t>CLIENTS</t>
  </si>
  <si>
    <t>1st</t>
  </si>
  <si>
    <t>2nd</t>
  </si>
  <si>
    <t>3rd</t>
  </si>
  <si>
    <t>1 st</t>
  </si>
  <si>
    <t>2 nd</t>
  </si>
  <si>
    <t>POSITION</t>
  </si>
  <si>
    <t>COMPANY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</si>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</sst>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0.0"/>
    <numFmt numFmtId="167" formatCode="0.000%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Algerian"/>
      <family val="5"/>
    </font>
    <font>
      <b/>
      <i/>
      <sz val="11"/>
      <color theme="0"/>
      <name val="Algerian"/>
      <family val="5"/>
    </font>
    <font>
      <i/>
      <sz val="11"/>
      <color theme="0"/>
      <name val="Algerian"/>
      <family val="5"/>
    </font>
    <font>
      <sz val="9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165" fontId="3" fillId="0" borderId="0" xfId="1" applyNumberFormat="1" applyFont="1"/>
    <xf numFmtId="166" fontId="4" fillId="0" borderId="0" xfId="1" applyNumberFormat="1" applyFont="1"/>
    <xf numFmtId="166" fontId="4" fillId="0" borderId="0" xfId="1" applyNumberFormat="1" applyFont="1" applyFill="1"/>
    <xf numFmtId="166" fontId="4" fillId="0" borderId="0" xfId="1" applyNumberFormat="1" applyFont="1" applyBorder="1"/>
    <xf numFmtId="0" fontId="4" fillId="0" borderId="0" xfId="0" applyFont="1"/>
    <xf numFmtId="17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Fill="1"/>
    <xf numFmtId="3" fontId="4" fillId="0" borderId="0" xfId="0" applyNumberFormat="1" applyFont="1"/>
    <xf numFmtId="166" fontId="4" fillId="0" borderId="0" xfId="1" applyNumberFormat="1" applyFont="1" applyFill="1" applyBorder="1"/>
    <xf numFmtId="0" fontId="4" fillId="3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0" fillId="2" borderId="0" xfId="0" applyFill="1"/>
    <xf numFmtId="0" fontId="0" fillId="4" borderId="0" xfId="0" applyFill="1"/>
    <xf numFmtId="166" fontId="4" fillId="0" borderId="0" xfId="0" applyNumberFormat="1" applyFont="1"/>
    <xf numFmtId="167" fontId="0" fillId="0" borderId="0" xfId="3" applyNumberFormat="1" applyFont="1"/>
    <xf numFmtId="167" fontId="0" fillId="0" borderId="0" xfId="0" applyNumberFormat="1"/>
    <xf numFmtId="17" fontId="0" fillId="0" borderId="0" xfId="0" applyNumberFormat="1"/>
    <xf numFmtId="0" fontId="0" fillId="5" borderId="0" xfId="0" applyFill="1"/>
    <xf numFmtId="0" fontId="7" fillId="0" borderId="0" xfId="0" applyFont="1"/>
    <xf numFmtId="0" fontId="8" fillId="2" borderId="0" xfId="0" applyFont="1" applyFill="1" applyAlignment="1">
      <alignment horizontal="left"/>
    </xf>
    <xf numFmtId="0" fontId="3" fillId="0" borderId="0" xfId="0" applyFont="1" applyFill="1"/>
    <xf numFmtId="0" fontId="0" fillId="7" borderId="0" xfId="0" applyFill="1"/>
    <xf numFmtId="0" fontId="6" fillId="9" borderId="0" xfId="0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6" fillId="10" borderId="0" xfId="0" applyFont="1" applyFill="1" applyAlignment="1">
      <alignment horizontal="left"/>
    </xf>
    <xf numFmtId="0" fontId="6" fillId="11" borderId="0" xfId="0" applyFont="1" applyFill="1" applyAlignment="1">
      <alignment horizontal="left"/>
    </xf>
    <xf numFmtId="0" fontId="6" fillId="12" borderId="0" xfId="0" applyFont="1" applyFill="1" applyAlignment="1">
      <alignment horizontal="left"/>
    </xf>
    <xf numFmtId="0" fontId="6" fillId="13" borderId="0" xfId="0" applyFont="1" applyFill="1" applyAlignment="1">
      <alignment horizontal="left"/>
    </xf>
    <xf numFmtId="0" fontId="6" fillId="14" borderId="0" xfId="0" applyFont="1" applyFill="1" applyAlignment="1">
      <alignment horizontal="left"/>
    </xf>
    <xf numFmtId="0" fontId="6" fillId="1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6" fillId="16" borderId="0" xfId="0" applyFont="1" applyFill="1" applyAlignment="1">
      <alignment horizontal="left"/>
    </xf>
    <xf numFmtId="10" fontId="9" fillId="7" borderId="0" xfId="0" applyNumberFormat="1" applyFont="1" applyFill="1"/>
    <xf numFmtId="10" fontId="0" fillId="0" borderId="0" xfId="0" applyNumberFormat="1"/>
    <xf numFmtId="0" fontId="0" fillId="17" borderId="0" xfId="0" applyFill="1"/>
    <xf numFmtId="0" fontId="13" fillId="17" borderId="0" xfId="0" applyFont="1" applyFill="1"/>
    <xf numFmtId="10" fontId="0" fillId="17" borderId="0" xfId="0" applyNumberFormat="1" applyFill="1"/>
    <xf numFmtId="0" fontId="10" fillId="17" borderId="0" xfId="0" applyFont="1" applyFill="1"/>
    <xf numFmtId="0" fontId="5" fillId="17" borderId="0" xfId="0" applyFont="1" applyFill="1"/>
    <xf numFmtId="0" fontId="11" fillId="17" borderId="0" xfId="0" applyFont="1" applyFill="1"/>
    <xf numFmtId="0" fontId="12" fillId="17" borderId="0" xfId="0" applyFont="1" applyFill="1"/>
    <xf numFmtId="0" fontId="0" fillId="18" borderId="0" xfId="0" applyFill="1"/>
  </cellXfs>
  <cellStyles count="4">
    <cellStyle name="Comma" xfId="1" builtinId="3"/>
    <cellStyle name="Normal" xfId="0" builtinId="0"/>
    <cellStyle name="Normal - Style1" xfId="2" xr:uid="{00000000-0005-0000-0000-000002000000}"/>
    <cellStyle name="Percent" xfId="3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66"/>
      <color rgb="FF55C7D3"/>
      <color rgb="FFDFF1B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SALES!$A$13:$A$21</c:f>
              <c:strCache>
                <c:ptCount val="9"/>
                <c:pt idx="0">
                  <c:v>England</c:v>
                </c:pt>
                <c:pt idx="1">
                  <c:v>France</c:v>
                </c:pt>
                <c:pt idx="2">
                  <c:v>Germany</c:v>
                </c:pt>
                <c:pt idx="3">
                  <c:v>Greece</c:v>
                </c:pt>
                <c:pt idx="4">
                  <c:v>Italy</c:v>
                </c:pt>
                <c:pt idx="5">
                  <c:v>Norway</c:v>
                </c:pt>
                <c:pt idx="6">
                  <c:v>Spain</c:v>
                </c:pt>
                <c:pt idx="7">
                  <c:v>Sweeden</c:v>
                </c:pt>
                <c:pt idx="8">
                  <c:v>Switzerland</c:v>
                </c:pt>
              </c:strCache>
            </c:strRef>
          </c:cat>
          <c:val>
            <c:numRef>
              <c:f>SALES!$B$13:$B$21</c:f>
              <c:numCache>
                <c:formatCode>General</c:formatCode>
                <c:ptCount val="9"/>
                <c:pt idx="0">
                  <c:v>1565.6547168744896</c:v>
                </c:pt>
                <c:pt idx="1">
                  <c:v>2136.4263169011624</c:v>
                </c:pt>
                <c:pt idx="2">
                  <c:v>1425.404364938049</c:v>
                </c:pt>
                <c:pt idx="3">
                  <c:v>600.90390269898512</c:v>
                </c:pt>
                <c:pt idx="4">
                  <c:v>1762.5699493270365</c:v>
                </c:pt>
                <c:pt idx="5">
                  <c:v>1785.0985028744174</c:v>
                </c:pt>
                <c:pt idx="6">
                  <c:v>2557.9463496049734</c:v>
                </c:pt>
                <c:pt idx="7">
                  <c:v>1052.0299422022226</c:v>
                </c:pt>
                <c:pt idx="8">
                  <c:v>2347.1264381187889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2-485C-BF5E-269E7B95E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3782016"/>
        <c:axId val="183787904"/>
        <c:axId val="0"/>
      </c:bar3DChart>
      <c:catAx>
        <c:axId val="1837820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3787904"/>
        <c:crosses val="autoZero"/>
        <c:auto val="1"/>
        <c:lblAlgn val="ctr"/>
        <c:lblOffset val="100"/>
        <c:noMultiLvlLbl val="0"/>
      </c:catAx>
      <c:valAx>
        <c:axId val="183787904"/>
        <c:scaling>
          <c:orientation val="minMax"/>
          <c:max val="12000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83782016"/>
        <c:crosses val="autoZero"/>
        <c:crossBetween val="between"/>
        <c:majorUnit val="3000"/>
        <c:minorUnit val="100"/>
        <c:dispUnits>
          <c:builtInUnit val="thousands"/>
          <c:dispUnitsLbl/>
        </c:dispUnits>
      </c:valAx>
    </c:plotArea>
    <c:legend>
      <c:legendPos val="r"/>
      <c:layout>
        <c:manualLayout>
          <c:xMode val="edge"/>
          <c:yMode val="edge"/>
          <c:x val="0.88392624087261207"/>
          <c:y val="0.54433679035474203"/>
          <c:w val="0.11607375912738795"/>
          <c:h val="8.050791010996469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565677722650585"/>
          <c:y val="4.5109095675813844E-2"/>
          <c:w val="0.59351859142607177"/>
          <c:h val="0.89719889180519097"/>
        </c:manualLayout>
      </c:layout>
      <c:bar3DChart>
        <c:barDir val="col"/>
        <c:grouping val="standard"/>
        <c:varyColors val="0"/>
        <c:ser>
          <c:idx val="0"/>
          <c:order val="0"/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063E-4BA6-9A4B-C3BC3B85D9AE}"/>
              </c:ext>
            </c:extLst>
          </c:dPt>
          <c:cat>
            <c:strRef>
              <c:f>PROFIT!$A$13:$A$21</c:f>
              <c:strCache>
                <c:ptCount val="9"/>
                <c:pt idx="0">
                  <c:v>England</c:v>
                </c:pt>
                <c:pt idx="1">
                  <c:v>France</c:v>
                </c:pt>
                <c:pt idx="2">
                  <c:v>Germany</c:v>
                </c:pt>
                <c:pt idx="3">
                  <c:v>Greece</c:v>
                </c:pt>
                <c:pt idx="4">
                  <c:v>Italy</c:v>
                </c:pt>
                <c:pt idx="5">
                  <c:v>Norway</c:v>
                </c:pt>
                <c:pt idx="6">
                  <c:v>Spain</c:v>
                </c:pt>
                <c:pt idx="7">
                  <c:v>Sweeden</c:v>
                </c:pt>
                <c:pt idx="8">
                  <c:v>Switzerland</c:v>
                </c:pt>
              </c:strCache>
            </c:strRef>
          </c:cat>
          <c:val>
            <c:numRef>
              <c:f>PROFIT!$B$13:$B$21</c:f>
              <c:numCache>
                <c:formatCode>General</c:formatCode>
                <c:ptCount val="9"/>
                <c:pt idx="0">
                  <c:v>79.645990195460499</c:v>
                </c:pt>
                <c:pt idx="1">
                  <c:v>106.84196914106069</c:v>
                </c:pt>
                <c:pt idx="2">
                  <c:v>81.588227640966807</c:v>
                </c:pt>
                <c:pt idx="3">
                  <c:v>45.996106838182435</c:v>
                </c:pt>
                <c:pt idx="4">
                  <c:v>97.259100977485858</c:v>
                </c:pt>
                <c:pt idx="5">
                  <c:v>90.073080244000423</c:v>
                </c:pt>
                <c:pt idx="6">
                  <c:v>196.13092672183794</c:v>
                </c:pt>
                <c:pt idx="7">
                  <c:v>78.901068013589537</c:v>
                </c:pt>
                <c:pt idx="8">
                  <c:v>197.99873148707348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3E-4BA6-9A4B-C3BC3B85D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3821056"/>
        <c:axId val="183822592"/>
        <c:axId val="163243776"/>
      </c:bar3DChart>
      <c:catAx>
        <c:axId val="183821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3822592"/>
        <c:crosses val="autoZero"/>
        <c:auto val="1"/>
        <c:lblAlgn val="ctr"/>
        <c:lblOffset val="100"/>
        <c:noMultiLvlLbl val="0"/>
      </c:catAx>
      <c:valAx>
        <c:axId val="183822592"/>
        <c:scaling>
          <c:orientation val="minMax"/>
          <c:max val="500"/>
          <c:min val="-3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821056"/>
        <c:crosses val="autoZero"/>
        <c:crossBetween val="between"/>
        <c:majorUnit val="100"/>
        <c:minorUnit val="20"/>
        <c:dispUnits>
          <c:builtInUnit val="hundreds"/>
          <c:dispUnitsLbl/>
        </c:dispUnits>
      </c:valAx>
      <c:serAx>
        <c:axId val="163243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3822592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7581636970920709E-2"/>
          <c:y val="5.314028232541592E-2"/>
          <c:w val="0.68789009385681299"/>
          <c:h val="0.73892662674795129"/>
        </c:manualLayout>
      </c:layout>
      <c:line3DChart>
        <c:grouping val="standard"/>
        <c:varyColors val="0"/>
        <c:ser>
          <c:idx val="0"/>
          <c:order val="0"/>
          <c:tx>
            <c:strRef>
              <c:f>DATE!$A$15</c:f>
              <c:strCache>
                <c:ptCount val="1"/>
                <c:pt idx="0">
                  <c:v>England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DATE!$B$15:$N$15</c:f>
              <c:numCache>
                <c:formatCode>General</c:formatCode>
                <c:ptCount val="13"/>
                <c:pt idx="0">
                  <c:v>473.2794981639409</c:v>
                </c:pt>
                <c:pt idx="1">
                  <c:v>1194.3652101610392</c:v>
                </c:pt>
                <c:pt idx="2">
                  <c:v>16.6151533978644</c:v>
                </c:pt>
                <c:pt idx="3">
                  <c:v>188.9958585728485</c:v>
                </c:pt>
                <c:pt idx="4">
                  <c:v>333.89490151598676</c:v>
                </c:pt>
                <c:pt idx="5">
                  <c:v>115.10326448403762</c:v>
                </c:pt>
                <c:pt idx="6">
                  <c:v>1325.9314011880463</c:v>
                </c:pt>
                <c:pt idx="7">
                  <c:v>210.13829127057329</c:v>
                </c:pt>
                <c:pt idx="8">
                  <c:v>29.585024415869945</c:v>
                </c:pt>
                <c:pt idx="9">
                  <c:v>210.99935828499954</c:v>
                </c:pt>
                <c:pt idx="10">
                  <c:v>2033.3237735072753</c:v>
                </c:pt>
                <c:pt idx="11">
                  <c:v>73.493711231049986</c:v>
                </c:pt>
                <c:pt idx="12">
                  <c:v>6205.7254461935308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B-4494-A817-7A92424ACFAA}"/>
            </c:ext>
          </c:extLst>
        </c:ser>
        <c:ser>
          <c:idx val="1"/>
          <c:order val="1"/>
          <c:tx>
            <c:strRef>
              <c:f>DATE!$A$16</c:f>
              <c:strCache>
                <c:ptCount val="1"/>
                <c:pt idx="0">
                  <c:v>France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DATE!$B$16:$N$16</c:f>
              <c:numCache>
                <c:formatCode>General</c:formatCode>
                <c:ptCount val="13"/>
                <c:pt idx="0">
                  <c:v>345.64689597928231</c:v>
                </c:pt>
                <c:pt idx="1">
                  <c:v>120.33426580337245</c:v>
                </c:pt>
                <c:pt idx="2">
                  <c:v>1275.2946998696907</c:v>
                </c:pt>
                <c:pt idx="3">
                  <c:v>167.24604368627178</c:v>
                </c:pt>
                <c:pt idx="4">
                  <c:v>28.354479384758648</c:v>
                </c:pt>
                <c:pt idx="5">
                  <c:v>205.86363390434269</c:v>
                </c:pt>
                <c:pt idx="6">
                  <c:v>2053.6570112423478</c:v>
                </c:pt>
                <c:pt idx="7">
                  <c:v>82.321092700077813</c:v>
                </c:pt>
                <c:pt idx="8">
                  <c:v>0.44821295873700001</c:v>
                </c:pt>
                <c:pt idx="9">
                  <c:v>473.2794981639409</c:v>
                </c:pt>
                <c:pt idx="10">
                  <c:v>1170.946284471607</c:v>
                </c:pt>
                <c:pt idx="11">
                  <c:v>16.810491306849997</c:v>
                </c:pt>
                <c:pt idx="12">
                  <c:v>5940.2026094712792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B-4494-A817-7A92424ACFAA}"/>
            </c:ext>
          </c:extLst>
        </c:ser>
        <c:ser>
          <c:idx val="2"/>
          <c:order val="2"/>
          <c:tx>
            <c:strRef>
              <c:f>DATE!$A$17</c:f>
              <c:strCache>
                <c:ptCount val="1"/>
                <c:pt idx="0">
                  <c:v>Germany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DATE!$B$17:$N$17</c:f>
              <c:numCache>
                <c:formatCode>General</c:formatCode>
                <c:ptCount val="13"/>
                <c:pt idx="0">
                  <c:v>29.352463131220134</c:v>
                </c:pt>
                <c:pt idx="1">
                  <c:v>215.21934545069954</c:v>
                </c:pt>
                <c:pt idx="2">
                  <c:v>2073.9902489774208</c:v>
                </c:pt>
                <c:pt idx="3">
                  <c:v>65.518173688256439</c:v>
                </c:pt>
                <c:pt idx="4">
                  <c:v>1.3632235946238003</c:v>
                </c:pt>
                <c:pt idx="5">
                  <c:v>462.10733905915367</c:v>
                </c:pt>
                <c:pt idx="6">
                  <c:v>1182.655747316323</c:v>
                </c:pt>
                <c:pt idx="7">
                  <c:v>18.829611269112124</c:v>
                </c:pt>
                <c:pt idx="8">
                  <c:v>223.91900635261399</c:v>
                </c:pt>
                <c:pt idx="9">
                  <c:v>345.64689597928231</c:v>
                </c:pt>
                <c:pt idx="10">
                  <c:v>117.97477039546318</c:v>
                </c:pt>
                <c:pt idx="11">
                  <c:v>1290.2878446242244</c:v>
                </c:pt>
                <c:pt idx="12">
                  <c:v>6026.8646698383945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B-4494-A817-7A92424ACFAA}"/>
            </c:ext>
          </c:extLst>
        </c:ser>
        <c:ser>
          <c:idx val="3"/>
          <c:order val="3"/>
          <c:tx>
            <c:strRef>
              <c:f>DATE!$A$18</c:f>
              <c:strCache>
                <c:ptCount val="1"/>
                <c:pt idx="0">
                  <c:v>Greece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DATE!$B$18:$N$18</c:f>
              <c:numCache>
                <c:formatCode>General</c:formatCode>
                <c:ptCount val="13"/>
                <c:pt idx="0">
                  <c:v>210.99935828499954</c:v>
                </c:pt>
                <c:pt idx="1">
                  <c:v>2073.9902489774208</c:v>
                </c:pt>
                <c:pt idx="2">
                  <c:v>72.639714306545187</c:v>
                </c:pt>
                <c:pt idx="3">
                  <c:v>1.2983081853560001</c:v>
                </c:pt>
                <c:pt idx="4">
                  <c:v>457.18799522636692</c:v>
                </c:pt>
                <c:pt idx="5">
                  <c:v>1142.4454519075682</c:v>
                </c:pt>
                <c:pt idx="6">
                  <c:v>17.274872723956076</c:v>
                </c:pt>
                <c:pt idx="7">
                  <c:v>237.46610623694716</c:v>
                </c:pt>
                <c:pt idx="8">
                  <c:v>346.16292373808182</c:v>
                </c:pt>
                <c:pt idx="9">
                  <c:v>117.97477039546318</c:v>
                </c:pt>
                <c:pt idx="10">
                  <c:v>1250.2889214408733</c:v>
                </c:pt>
                <c:pt idx="11">
                  <c:v>187.60493077384996</c:v>
                </c:pt>
                <c:pt idx="12">
                  <c:v>6115.3336021974292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8B-4494-A817-7A92424ACFAA}"/>
            </c:ext>
          </c:extLst>
        </c:ser>
        <c:ser>
          <c:idx val="4"/>
          <c:order val="4"/>
          <c:tx>
            <c:strRef>
              <c:f>DATE!$A$19</c:f>
              <c:strCache>
                <c:ptCount val="1"/>
                <c:pt idx="0">
                  <c:v>Italy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DATE!$B$19:$N$19</c:f>
              <c:numCache>
                <c:formatCode>General</c:formatCode>
                <c:ptCount val="13"/>
                <c:pt idx="0">
                  <c:v>1.4112045493000001</c:v>
                </c:pt>
                <c:pt idx="1">
                  <c:v>482.74508812721967</c:v>
                </c:pt>
                <c:pt idx="2">
                  <c:v>1194.3652101610392</c:v>
                </c:pt>
                <c:pt idx="3">
                  <c:v>14.986216790230635</c:v>
                </c:pt>
                <c:pt idx="4">
                  <c:v>198.44565150149094</c:v>
                </c:pt>
                <c:pt idx="5">
                  <c:v>337.61404382737214</c:v>
                </c:pt>
                <c:pt idx="6">
                  <c:v>119.15451809941781</c:v>
                </c:pt>
                <c:pt idx="7">
                  <c:v>1445.2652272949706</c:v>
                </c:pt>
                <c:pt idx="8">
                  <c:v>198.15020393264808</c:v>
                </c:pt>
                <c:pt idx="9">
                  <c:v>29.352463131220134</c:v>
                </c:pt>
                <c:pt idx="10">
                  <c:v>210.99935828499954</c:v>
                </c:pt>
                <c:pt idx="11">
                  <c:v>2098.3733472727299</c:v>
                </c:pt>
                <c:pt idx="12">
                  <c:v>6330.8625329726374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8B-4494-A817-7A92424ACFAA}"/>
            </c:ext>
          </c:extLst>
        </c:ser>
        <c:ser>
          <c:idx val="5"/>
          <c:order val="5"/>
          <c:tx>
            <c:strRef>
              <c:f>DATE!$A$20</c:f>
              <c:strCache>
                <c:ptCount val="1"/>
                <c:pt idx="0">
                  <c:v>Norway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DATE!$B$20:$N$20</c:f>
              <c:numCache>
                <c:formatCode>General</c:formatCode>
                <c:ptCount val="13"/>
                <c:pt idx="0">
                  <c:v>181.78917791986061</c:v>
                </c:pt>
                <c:pt idx="1">
                  <c:v>29.939512393844538</c:v>
                </c:pt>
                <c:pt idx="2">
                  <c:v>215.21934545069954</c:v>
                </c:pt>
                <c:pt idx="3">
                  <c:v>1870.6578716266933</c:v>
                </c:pt>
                <c:pt idx="4">
                  <c:v>68.794082372669266</c:v>
                </c:pt>
                <c:pt idx="5">
                  <c:v>0.43176477676500002</c:v>
                </c:pt>
                <c:pt idx="6">
                  <c:v>478.24832927641717</c:v>
                </c:pt>
                <c:pt idx="7">
                  <c:v>1289.0947645747922</c:v>
                </c:pt>
                <c:pt idx="8">
                  <c:v>17.755409023208035</c:v>
                </c:pt>
                <c:pt idx="9">
                  <c:v>205.43028105744401</c:v>
                </c:pt>
                <c:pt idx="10">
                  <c:v>345.64689597928231</c:v>
                </c:pt>
                <c:pt idx="11">
                  <c:v>121.74898905620555</c:v>
                </c:pt>
                <c:pt idx="12">
                  <c:v>4824.7564235078808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8B-4494-A817-7A92424ACFAA}"/>
            </c:ext>
          </c:extLst>
        </c:ser>
        <c:ser>
          <c:idx val="6"/>
          <c:order val="6"/>
          <c:tx>
            <c:strRef>
              <c:f>DATE!$A$21</c:f>
              <c:strCache>
                <c:ptCount val="1"/>
                <c:pt idx="0">
                  <c:v>Spain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DATE!$B$21:$N$21</c:f>
              <c:numCache>
                <c:formatCode>General</c:formatCode>
                <c:ptCount val="13"/>
                <c:pt idx="0">
                  <c:v>2104.5391796901627</c:v>
                </c:pt>
                <c:pt idx="1">
                  <c:v>74.079142946831183</c:v>
                </c:pt>
                <c:pt idx="2">
                  <c:v>483.16451676750569</c:v>
                </c:pt>
                <c:pt idx="3">
                  <c:v>1512.687720024704</c:v>
                </c:pt>
                <c:pt idx="4">
                  <c:v>1146.8696384293146</c:v>
                </c:pt>
                <c:pt idx="5">
                  <c:v>232.80562949047075</c:v>
                </c:pt>
                <c:pt idx="6">
                  <c:v>567.22044759236144</c:v>
                </c:pt>
                <c:pt idx="7">
                  <c:v>509.93620724659684</c:v>
                </c:pt>
                <c:pt idx="8">
                  <c:v>1480.7896947660151</c:v>
                </c:pt>
                <c:pt idx="9">
                  <c:v>1432.0780993607339</c:v>
                </c:pt>
                <c:pt idx="10">
                  <c:v>211.14164105108074</c:v>
                </c:pt>
                <c:pt idx="11">
                  <c:v>248.04109537277571</c:v>
                </c:pt>
                <c:pt idx="12">
                  <c:v>10003.353012738551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8B-4494-A817-7A92424ACFAA}"/>
            </c:ext>
          </c:extLst>
        </c:ser>
        <c:ser>
          <c:idx val="7"/>
          <c:order val="7"/>
          <c:tx>
            <c:strRef>
              <c:f>DATE!$A$22</c:f>
              <c:strCache>
                <c:ptCount val="1"/>
                <c:pt idx="0">
                  <c:v>Sweeden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DATE!$B$22:$N$22</c:f>
              <c:numCache>
                <c:formatCode>General</c:formatCode>
                <c:ptCount val="13"/>
                <c:pt idx="0">
                  <c:v>301.71964713378168</c:v>
                </c:pt>
                <c:pt idx="1">
                  <c:v>578.71387397532521</c:v>
                </c:pt>
                <c:pt idx="2">
                  <c:v>682.4329863808332</c:v>
                </c:pt>
                <c:pt idx="3">
                  <c:v>496.53193306476589</c:v>
                </c:pt>
                <c:pt idx="4">
                  <c:v>401.57197407260281</c:v>
                </c:pt>
                <c:pt idx="5">
                  <c:v>263.70875661558063</c:v>
                </c:pt>
                <c:pt idx="6">
                  <c:v>435.67325553522534</c:v>
                </c:pt>
                <c:pt idx="7">
                  <c:v>267.73253564265042</c:v>
                </c:pt>
                <c:pt idx="8">
                  <c:v>348.62415102434682</c:v>
                </c:pt>
                <c:pt idx="9">
                  <c:v>142.84201691507485</c:v>
                </c:pt>
                <c:pt idx="10">
                  <c:v>544.90610889612833</c:v>
                </c:pt>
                <c:pt idx="11">
                  <c:v>560.06030062379648</c:v>
                </c:pt>
                <c:pt idx="12">
                  <c:v>5024.5175398801111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8B-4494-A817-7A92424ACFAA}"/>
            </c:ext>
          </c:extLst>
        </c:ser>
        <c:ser>
          <c:idx val="8"/>
          <c:order val="8"/>
          <c:tx>
            <c:strRef>
              <c:f>DATE!$A$23</c:f>
              <c:strCache>
                <c:ptCount val="1"/>
                <c:pt idx="0">
                  <c:v>Switzerland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DATE!$B$23:$N$23</c:f>
              <c:numCache>
                <c:formatCode>General</c:formatCode>
                <c:ptCount val="13"/>
                <c:pt idx="0">
                  <c:v>1368.2636918363364</c:v>
                </c:pt>
                <c:pt idx="1">
                  <c:v>1460.7196613479484</c:v>
                </c:pt>
                <c:pt idx="2">
                  <c:v>215.36447387210234</c:v>
                </c:pt>
                <c:pt idx="3">
                  <c:v>221.1236757029221</c:v>
                </c:pt>
                <c:pt idx="4">
                  <c:v>2168.0161453113378</c:v>
                </c:pt>
                <c:pt idx="5">
                  <c:v>2058.6088493521402</c:v>
                </c:pt>
                <c:pt idx="6">
                  <c:v>75.960020681484778</c:v>
                </c:pt>
                <c:pt idx="7">
                  <c:v>521.0838643359167</c:v>
                </c:pt>
                <c:pt idx="8">
                  <c:v>1750.0825531013875</c:v>
                </c:pt>
                <c:pt idx="9">
                  <c:v>1187.2356505479447</c:v>
                </c:pt>
                <c:pt idx="10">
                  <c:v>221.71964713378165</c:v>
                </c:pt>
                <c:pt idx="11">
                  <c:v>568.70709704512524</c:v>
                </c:pt>
                <c:pt idx="12">
                  <c:v>11816.885330268427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8B-4494-A817-7A92424ACFAA}"/>
            </c:ext>
          </c:extLst>
        </c:ser>
        <c:ser>
          <c:idx val="9"/>
          <c:order val="9"/>
          <c:tx>
            <c:strRef>
              <c:f>DATE!$A$24</c:f>
              <c:strCache>
                <c:ptCount val="1"/>
                <c:pt idx="0">
                  <c:v>ALL</c:v>
                </c:pt>
              </c:strCache>
            </c:strRef>
          </c:tx>
          <c:cat>
            <c:strRef>
              <c:f>DATE!$B$14:$N$14</c:f>
              <c:strCache>
                <c:ptCount val="13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  <c:pt idx="12">
                  <c:v>ALL</c:v>
                </c:pt>
              </c:strCache>
            </c:strRef>
          </c:cat>
          <c:val>
            <c:numRef>
              <c:f>DATE!$B$24:$N$24</c:f>
              <c:numCache>
                <c:formatCode>General</c:formatCode>
                <c:ptCount val="13"/>
                <c:pt idx="0">
                  <c:v>5017.0011166888844</c:v>
                </c:pt>
                <c:pt idx="1">
                  <c:v>6230.1063491837012</c:v>
                </c:pt>
                <c:pt idx="2">
                  <c:v>6229.0863491837017</c:v>
                </c:pt>
                <c:pt idx="3">
                  <c:v>4539.0458013420484</c:v>
                </c:pt>
                <c:pt idx="4">
                  <c:v>4804.4980914091511</c:v>
                </c:pt>
                <c:pt idx="5">
                  <c:v>4818.6887334174307</c:v>
                </c:pt>
                <c:pt idx="6">
                  <c:v>6255.7756036555802</c:v>
                </c:pt>
                <c:pt idx="7">
                  <c:v>4581.8677005716372</c:v>
                </c:pt>
                <c:pt idx="8">
                  <c:v>4395.5171793129084</c:v>
                </c:pt>
                <c:pt idx="9">
                  <c:v>4144.8390338361032</c:v>
                </c:pt>
                <c:pt idx="10">
                  <c:v>6106.9474011604907</c:v>
                </c:pt>
                <c:pt idx="11">
                  <c:v>5165.1278073066069</c:v>
                </c:pt>
                <c:pt idx="12">
                  <c:v>62288.501167068243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8B-4494-A817-7A92424AC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55552"/>
        <c:axId val="184861440"/>
        <c:axId val="183835712"/>
      </c:line3DChart>
      <c:catAx>
        <c:axId val="184855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4861440"/>
        <c:crosses val="autoZero"/>
        <c:auto val="1"/>
        <c:lblAlgn val="ctr"/>
        <c:lblOffset val="100"/>
        <c:noMultiLvlLbl val="0"/>
      </c:catAx>
      <c:valAx>
        <c:axId val="184861440"/>
        <c:scaling>
          <c:orientation val="minMax"/>
          <c:max val="7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855552"/>
        <c:crosses val="autoZero"/>
        <c:crossBetween val="between"/>
        <c:majorUnit val="10000"/>
        <c:minorUnit val="2000"/>
      </c:valAx>
      <c:serAx>
        <c:axId val="183835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84861440"/>
        <c:crosses val="autoZero"/>
      </c:serAx>
    </c:plotArea>
    <c:legend>
      <c:legendPos val="r"/>
      <c:layout>
        <c:manualLayout>
          <c:xMode val="edge"/>
          <c:yMode val="edge"/>
          <c:x val="0.82116732283464566"/>
          <c:y val="0.16011774569845438"/>
          <c:w val="0.17883267716535434"/>
          <c:h val="0.837171916010498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4861539567827988E-2"/>
          <c:y val="4.1902375146394347E-2"/>
          <c:w val="0.70130947031124835"/>
          <c:h val="0.89719889180519097"/>
        </c:manualLayout>
      </c:layout>
      <c:line3DChart>
        <c:grouping val="standard"/>
        <c:varyColors val="0"/>
        <c:ser>
          <c:idx val="0"/>
          <c:order val="0"/>
          <c:tx>
            <c:strRef>
              <c:f>'DATE PROFIT'!$A$18</c:f>
              <c:strCache>
                <c:ptCount val="1"/>
                <c:pt idx="0">
                  <c:v>England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PROFIT'!$B$18:$M$18</c:f>
              <c:numCache>
                <c:formatCode>General</c:formatCode>
                <c:ptCount val="12"/>
                <c:pt idx="0">
                  <c:v>23.663974908197041</c:v>
                </c:pt>
                <c:pt idx="1">
                  <c:v>59.718260508052026</c:v>
                </c:pt>
                <c:pt idx="2">
                  <c:v>-2.4075357273505524</c:v>
                </c:pt>
                <c:pt idx="3">
                  <c:v>5.6698757571854514</c:v>
                </c:pt>
                <c:pt idx="4">
                  <c:v>6.6778980303197581</c:v>
                </c:pt>
                <c:pt idx="5">
                  <c:v>2.3020652896807547</c:v>
                </c:pt>
                <c:pt idx="6">
                  <c:v>66.296570059402484</c:v>
                </c:pt>
                <c:pt idx="7">
                  <c:v>10.506914563528682</c:v>
                </c:pt>
                <c:pt idx="8">
                  <c:v>2.8425055725293342</c:v>
                </c:pt>
                <c:pt idx="9">
                  <c:v>-2.1099935828499952</c:v>
                </c:pt>
                <c:pt idx="10">
                  <c:v>40.666475470145542</c:v>
                </c:pt>
                <c:pt idx="11">
                  <c:v>1.4698742246209946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D9-4A2E-B8CB-EE24B3A8B499}"/>
            </c:ext>
          </c:extLst>
        </c:ser>
        <c:ser>
          <c:idx val="1"/>
          <c:order val="1"/>
          <c:tx>
            <c:strRef>
              <c:f>'DATE PROFIT'!$A$19</c:f>
              <c:strCache>
                <c:ptCount val="1"/>
                <c:pt idx="0">
                  <c:v>France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PROFIT'!$B$19:$M$19</c:f>
              <c:numCache>
                <c:formatCode>General</c:formatCode>
                <c:ptCount val="12"/>
                <c:pt idx="0">
                  <c:v>17.282344798964122</c:v>
                </c:pt>
                <c:pt idx="1">
                  <c:v>6.0167132901686244</c:v>
                </c:pt>
                <c:pt idx="2">
                  <c:v>-184.79020201111825</c:v>
                </c:pt>
                <c:pt idx="3">
                  <c:v>5.0173813105881493</c:v>
                </c:pt>
                <c:pt idx="4">
                  <c:v>0.56708958769517359</c:v>
                </c:pt>
                <c:pt idx="5">
                  <c:v>4.1172726780868629</c:v>
                </c:pt>
                <c:pt idx="6">
                  <c:v>102.68285056211744</c:v>
                </c:pt>
                <c:pt idx="7">
                  <c:v>4.1160546350038913</c:v>
                </c:pt>
                <c:pt idx="8">
                  <c:v>4.3063943939365523E-2</c:v>
                </c:pt>
                <c:pt idx="9">
                  <c:v>-4.7327949816393851</c:v>
                </c:pt>
                <c:pt idx="10">
                  <c:v>23.418925689432172</c:v>
                </c:pt>
                <c:pt idx="11">
                  <c:v>0.33620982613700079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D9-4A2E-B8CB-EE24B3A8B499}"/>
            </c:ext>
          </c:extLst>
        </c:ser>
        <c:ser>
          <c:idx val="2"/>
          <c:order val="2"/>
          <c:tx>
            <c:strRef>
              <c:f>'DATE PROFIT'!$A$20</c:f>
              <c:strCache>
                <c:ptCount val="1"/>
                <c:pt idx="0">
                  <c:v>Germany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PROFIT'!$B$20:$M$20</c:f>
              <c:numCache>
                <c:formatCode>General</c:formatCode>
                <c:ptCount val="12"/>
                <c:pt idx="0">
                  <c:v>2.7391244772843439</c:v>
                </c:pt>
                <c:pt idx="1">
                  <c:v>10.760967272534998</c:v>
                </c:pt>
                <c:pt idx="2">
                  <c:v>-300.52118707682848</c:v>
                </c:pt>
                <c:pt idx="3">
                  <c:v>1.9655452106476972</c:v>
                </c:pt>
                <c:pt idx="4">
                  <c:v>2.7264471892475939E-2</c:v>
                </c:pt>
                <c:pt idx="5">
                  <c:v>9.242146781183056</c:v>
                </c:pt>
                <c:pt idx="6">
                  <c:v>59.132787365816284</c:v>
                </c:pt>
                <c:pt idx="7">
                  <c:v>0.94148056345560605</c:v>
                </c:pt>
                <c:pt idx="8">
                  <c:v>21.513959711694923</c:v>
                </c:pt>
                <c:pt idx="9">
                  <c:v>-3.4564689597928133</c:v>
                </c:pt>
                <c:pt idx="10">
                  <c:v>2.3594954079092645</c:v>
                </c:pt>
                <c:pt idx="11">
                  <c:v>25.805756892484624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D9-4A2E-B8CB-EE24B3A8B499}"/>
            </c:ext>
          </c:extLst>
        </c:ser>
        <c:ser>
          <c:idx val="3"/>
          <c:order val="3"/>
          <c:tx>
            <c:strRef>
              <c:f>'DATE PROFIT'!$A$21</c:f>
              <c:strCache>
                <c:ptCount val="1"/>
                <c:pt idx="0">
                  <c:v>Greece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PROFIT'!$B$21:$M$21</c:f>
              <c:numCache>
                <c:formatCode>General</c:formatCode>
                <c:ptCount val="12"/>
                <c:pt idx="0">
                  <c:v>10.549967914249976</c:v>
                </c:pt>
                <c:pt idx="1">
                  <c:v>103.69951244887125</c:v>
                </c:pt>
                <c:pt idx="2">
                  <c:v>-10.525494603018416</c:v>
                </c:pt>
                <c:pt idx="3">
                  <c:v>3.8949245560680135E-2</c:v>
                </c:pt>
                <c:pt idx="4">
                  <c:v>9.1437599045273643</c:v>
                </c:pt>
                <c:pt idx="5">
                  <c:v>22.848909038151305</c:v>
                </c:pt>
                <c:pt idx="6">
                  <c:v>0.86374363619780326</c:v>
                </c:pt>
                <c:pt idx="7">
                  <c:v>11.873305311847361</c:v>
                </c:pt>
                <c:pt idx="8">
                  <c:v>33.259057890137271</c:v>
                </c:pt>
                <c:pt idx="9">
                  <c:v>-1.1797477039546322</c:v>
                </c:pt>
                <c:pt idx="10">
                  <c:v>25.005778428817393</c:v>
                </c:pt>
                <c:pt idx="11">
                  <c:v>3.7520986154769957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D9-4A2E-B8CB-EE24B3A8B499}"/>
            </c:ext>
          </c:extLst>
        </c:ser>
        <c:ser>
          <c:idx val="4"/>
          <c:order val="4"/>
          <c:tx>
            <c:strRef>
              <c:f>'DATE PROFIT'!$A$22</c:f>
              <c:strCache>
                <c:ptCount val="1"/>
                <c:pt idx="0">
                  <c:v>Italy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PROFIT'!$B$22:$M$22</c:f>
              <c:numCache>
                <c:formatCode>General</c:formatCode>
                <c:ptCount val="12"/>
                <c:pt idx="0">
                  <c:v>7.0560227465000125E-2</c:v>
                </c:pt>
                <c:pt idx="1">
                  <c:v>24.137254406360981</c:v>
                </c:pt>
                <c:pt idx="2">
                  <c:v>-173.06351895233479</c:v>
                </c:pt>
                <c:pt idx="3">
                  <c:v>0.44958650370691977</c:v>
                </c:pt>
                <c:pt idx="4">
                  <c:v>3.9689130300298245</c:v>
                </c:pt>
                <c:pt idx="5">
                  <c:v>6.7522808765474363</c:v>
                </c:pt>
                <c:pt idx="6">
                  <c:v>5.9577259049708999</c:v>
                </c:pt>
                <c:pt idx="7">
                  <c:v>72.263261364748587</c:v>
                </c:pt>
                <c:pt idx="8">
                  <c:v>19.038113707766371</c:v>
                </c:pt>
                <c:pt idx="9">
                  <c:v>-0.29352463131220174</c:v>
                </c:pt>
                <c:pt idx="10">
                  <c:v>4.2199871656999903</c:v>
                </c:pt>
                <c:pt idx="11">
                  <c:v>41.967466945454817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D9-4A2E-B8CB-EE24B3A8B499}"/>
            </c:ext>
          </c:extLst>
        </c:ser>
        <c:ser>
          <c:idx val="5"/>
          <c:order val="5"/>
          <c:tx>
            <c:strRef>
              <c:f>'DATE PROFIT'!$A$23</c:f>
              <c:strCache>
                <c:ptCount val="1"/>
                <c:pt idx="0">
                  <c:v>Norway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PROFIT'!$B$23:$M$23</c:f>
              <c:numCache>
                <c:formatCode>General</c:formatCode>
                <c:ptCount val="12"/>
                <c:pt idx="0">
                  <c:v>9.0894588959930331</c:v>
                </c:pt>
                <c:pt idx="1">
                  <c:v>1.4969756196922281</c:v>
                </c:pt>
                <c:pt idx="2">
                  <c:v>-31.185283155806388</c:v>
                </c:pt>
                <c:pt idx="3">
                  <c:v>56.119736148800939</c:v>
                </c:pt>
                <c:pt idx="4">
                  <c:v>1.375881647453383</c:v>
                </c:pt>
                <c:pt idx="5">
                  <c:v>8.6352955353000138E-3</c:v>
                </c:pt>
                <c:pt idx="6">
                  <c:v>23.912416463820858</c:v>
                </c:pt>
                <c:pt idx="7">
                  <c:v>64.454738228739643</c:v>
                </c:pt>
                <c:pt idx="8">
                  <c:v>1.7059255514399219</c:v>
                </c:pt>
                <c:pt idx="9">
                  <c:v>-2.0543028105744554</c:v>
                </c:pt>
                <c:pt idx="10">
                  <c:v>6.9129379195856258</c:v>
                </c:pt>
                <c:pt idx="11">
                  <c:v>2.4349797811241132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D9-4A2E-B8CB-EE24B3A8B499}"/>
            </c:ext>
          </c:extLst>
        </c:ser>
        <c:ser>
          <c:idx val="6"/>
          <c:order val="6"/>
          <c:tx>
            <c:strRef>
              <c:f>'DATE PROFIT'!$A$24</c:f>
              <c:strCache>
                <c:ptCount val="1"/>
                <c:pt idx="0">
                  <c:v>Spain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PROFIT'!$B$24:$M$24</c:f>
              <c:numCache>
                <c:formatCode>General</c:formatCode>
                <c:ptCount val="12"/>
                <c:pt idx="0">
                  <c:v>105.22695898450823</c:v>
                </c:pt>
                <c:pt idx="1">
                  <c:v>3.7039571473415611</c:v>
                </c:pt>
                <c:pt idx="2">
                  <c:v>-70.010538479611654</c:v>
                </c:pt>
                <c:pt idx="3">
                  <c:v>45.380631600741125</c:v>
                </c:pt>
                <c:pt idx="4">
                  <c:v>22.937392768586363</c:v>
                </c:pt>
                <c:pt idx="5">
                  <c:v>4.6561125898094318</c:v>
                </c:pt>
                <c:pt idx="6">
                  <c:v>28.36102237961812</c:v>
                </c:pt>
                <c:pt idx="7">
                  <c:v>25.496810362329882</c:v>
                </c:pt>
                <c:pt idx="8">
                  <c:v>142.27309397988992</c:v>
                </c:pt>
                <c:pt idx="9">
                  <c:v>-14.320780993607315</c:v>
                </c:pt>
                <c:pt idx="10">
                  <c:v>4.2228328210216111</c:v>
                </c:pt>
                <c:pt idx="11">
                  <c:v>4.9608219074555189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D9-4A2E-B8CB-EE24B3A8B499}"/>
            </c:ext>
          </c:extLst>
        </c:ser>
        <c:ser>
          <c:idx val="7"/>
          <c:order val="7"/>
          <c:tx>
            <c:strRef>
              <c:f>'DATE PROFIT'!$A$25</c:f>
              <c:strCache>
                <c:ptCount val="1"/>
                <c:pt idx="0">
                  <c:v>Sweeden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PROFIT'!$B$25:$M$25</c:f>
              <c:numCache>
                <c:formatCode>General</c:formatCode>
                <c:ptCount val="12"/>
                <c:pt idx="0">
                  <c:v>12.085982356689103</c:v>
                </c:pt>
                <c:pt idx="1">
                  <c:v>28.935693698766276</c:v>
                </c:pt>
                <c:pt idx="2">
                  <c:v>-98.88453972658283</c:v>
                </c:pt>
                <c:pt idx="3">
                  <c:v>42.795957991942991</c:v>
                </c:pt>
                <c:pt idx="4">
                  <c:v>17.791439481452073</c:v>
                </c:pt>
                <c:pt idx="5">
                  <c:v>19.394175132311631</c:v>
                </c:pt>
                <c:pt idx="6">
                  <c:v>21.783662776761261</c:v>
                </c:pt>
                <c:pt idx="7">
                  <c:v>13.386626782132545</c:v>
                </c:pt>
                <c:pt idx="8">
                  <c:v>43.730778454695738</c:v>
                </c:pt>
                <c:pt idx="9">
                  <c:v>0.70804201633588337</c:v>
                </c:pt>
                <c:pt idx="10">
                  <c:v>10.898122177922581</c:v>
                </c:pt>
                <c:pt idx="11">
                  <c:v>11.20120601247592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1D9-4A2E-B8CB-EE24B3A8B499}"/>
            </c:ext>
          </c:extLst>
        </c:ser>
        <c:ser>
          <c:idx val="8"/>
          <c:order val="8"/>
          <c:tx>
            <c:strRef>
              <c:f>'DATE PROFIT'!$A$26</c:f>
              <c:strCache>
                <c:ptCount val="1"/>
                <c:pt idx="0">
                  <c:v>Switzerland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PROFIT'!$B$26:$M$26</c:f>
              <c:numCache>
                <c:formatCode>General</c:formatCode>
                <c:ptCount val="12"/>
                <c:pt idx="0">
                  <c:v>68.413184591816872</c:v>
                </c:pt>
                <c:pt idx="1">
                  <c:v>73.035983067397467</c:v>
                </c:pt>
                <c:pt idx="2">
                  <c:v>-31.206312264067666</c:v>
                </c:pt>
                <c:pt idx="3">
                  <c:v>6.6337102710876659</c:v>
                </c:pt>
                <c:pt idx="4">
                  <c:v>43.360322906226685</c:v>
                </c:pt>
                <c:pt idx="5">
                  <c:v>41.172176987042931</c:v>
                </c:pt>
                <c:pt idx="6">
                  <c:v>3.7980010340742423</c:v>
                </c:pt>
                <c:pt idx="7">
                  <c:v>26.054193216795856</c:v>
                </c:pt>
                <c:pt idx="8">
                  <c:v>168.14653723620336</c:v>
                </c:pt>
                <c:pt idx="9">
                  <c:v>-11.872356505479349</c:v>
                </c:pt>
                <c:pt idx="10">
                  <c:v>4.4343929426756361</c:v>
                </c:pt>
                <c:pt idx="11">
                  <c:v>11.374141940902529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1D9-4A2E-B8CB-EE24B3A8B499}"/>
            </c:ext>
          </c:extLst>
        </c:ser>
        <c:ser>
          <c:idx val="9"/>
          <c:order val="9"/>
          <c:tx>
            <c:strRef>
              <c:f>'DATE PROFIT'!$A$27</c:f>
              <c:strCache>
                <c:ptCount val="1"/>
                <c:pt idx="0">
                  <c:v>ALL</c:v>
                </c:pt>
              </c:strCache>
            </c:strRef>
          </c:tx>
          <c:cat>
            <c:numRef>
              <c:f>'DATE PROFIT'!$B$17:$M$17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'DATE PROFIT'!$B$27:$M$27</c:f>
              <c:numCache>
                <c:formatCode>General</c:formatCode>
                <c:ptCount val="12"/>
                <c:pt idx="0">
                  <c:v>249.12155715516772</c:v>
                </c:pt>
                <c:pt idx="1">
                  <c:v>311.50531745918533</c:v>
                </c:pt>
                <c:pt idx="2">
                  <c:v>-902.5946119967191</c:v>
                </c:pt>
                <c:pt idx="3">
                  <c:v>164.07137404026162</c:v>
                </c:pt>
                <c:pt idx="4">
                  <c:v>105.8499618281831</c:v>
                </c:pt>
                <c:pt idx="5">
                  <c:v>110.49377466834871</c:v>
                </c:pt>
                <c:pt idx="6">
                  <c:v>312.78878018277942</c:v>
                </c:pt>
                <c:pt idx="7">
                  <c:v>229.09338502858205</c:v>
                </c:pt>
                <c:pt idx="8">
                  <c:v>432.55303604829618</c:v>
                </c:pt>
                <c:pt idx="9">
                  <c:v>-39.311928152874259</c:v>
                </c:pt>
                <c:pt idx="10">
                  <c:v>122.13894802320982</c:v>
                </c:pt>
                <c:pt idx="11">
                  <c:v>103.30255614613252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1D9-4A2E-B8CB-EE24B3A8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79200"/>
        <c:axId val="184580736"/>
        <c:axId val="184570304"/>
      </c:line3DChart>
      <c:dateAx>
        <c:axId val="1845792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84580736"/>
        <c:crosses val="autoZero"/>
        <c:auto val="1"/>
        <c:lblOffset val="100"/>
        <c:baseTimeUnit val="months"/>
      </c:dateAx>
      <c:valAx>
        <c:axId val="184580736"/>
        <c:scaling>
          <c:orientation val="minMax"/>
          <c:max val="600"/>
          <c:min val="-1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579200"/>
        <c:crosses val="autoZero"/>
        <c:crossBetween val="between"/>
        <c:majorUnit val="200"/>
        <c:minorUnit val="40"/>
        <c:dispUnits>
          <c:builtInUnit val="hundreds"/>
          <c:dispUnitsLbl/>
        </c:dispUnits>
      </c:valAx>
      <c:serAx>
        <c:axId val="184570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84580736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668560280454169E-2"/>
          <c:y val="0.14524752723084691"/>
          <c:w val="0.93888888888888888"/>
          <c:h val="0.8330941965587634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DASHBOARD!$C$38</c:f>
              <c:numCache>
                <c:formatCode>0.00%</c:formatCode>
                <c:ptCount val="1"/>
                <c:pt idx="0">
                  <c:v>0.57633000000000001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5-43F0-9E6B-AF1509774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635392"/>
        <c:axId val="184636928"/>
      </c:barChart>
      <c:catAx>
        <c:axId val="184635392"/>
        <c:scaling>
          <c:orientation val="minMax"/>
        </c:scaling>
        <c:delete val="1"/>
        <c:axPos val="b"/>
        <c:majorTickMark val="out"/>
        <c:minorTickMark val="none"/>
        <c:tickLblPos val="nextTo"/>
        <c:crossAx val="184636928"/>
        <c:crosses val="autoZero"/>
        <c:auto val="1"/>
        <c:lblAlgn val="ctr"/>
        <c:lblOffset val="100"/>
        <c:noMultiLvlLbl val="0"/>
      </c:catAx>
      <c:valAx>
        <c:axId val="184636928"/>
        <c:scaling>
          <c:orientation val="minMax"/>
          <c:max val="1"/>
          <c:min val="0"/>
        </c:scaling>
        <c:delete val="1"/>
        <c:axPos val="l"/>
        <c:numFmt formatCode="0.00%" sourceLinked="1"/>
        <c:majorTickMark val="out"/>
        <c:minorTickMark val="none"/>
        <c:tickLblPos val="nextTo"/>
        <c:crossAx val="1846353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tx2">
        <a:lumMod val="50000"/>
      </a:schemeClr>
    </a:solidFill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CLIENTS!$N$46:$O$46</c:f>
              <c:strCache>
                <c:ptCount val="2"/>
                <c:pt idx="0">
                  <c:v>PROFIT</c:v>
                </c:pt>
                <c:pt idx="1">
                  <c:v>LOSS</c:v>
                </c:pt>
              </c:strCache>
            </c:strRef>
          </c:cat>
          <c:val>
            <c:numRef>
              <c:f>CLIENTS!$N$47:$O$47</c:f>
              <c:numCache>
                <c:formatCode>0.00%</c:formatCode>
                <c:ptCount val="2"/>
                <c:pt idx="0">
                  <c:v>0.8</c:v>
                </c:pt>
                <c:pt idx="1">
                  <c:v>0.19999999999999996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7-4D85-AF5A-199CA14B1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4676352"/>
        <c:axId val="184677888"/>
        <c:axId val="0"/>
      </c:bar3DChart>
      <c:catAx>
        <c:axId val="184676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4677888"/>
        <c:crosses val="autoZero"/>
        <c:auto val="1"/>
        <c:lblAlgn val="ctr"/>
        <c:lblOffset val="100"/>
        <c:noMultiLvlLbl val="0"/>
      </c:catAx>
      <c:valAx>
        <c:axId val="184677888"/>
        <c:scaling>
          <c:orientation val="minMax"/>
          <c:max val="1"/>
          <c:min val="0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4676352"/>
        <c:crosses val="autoZero"/>
        <c:crossBetween val="between"/>
        <c:majorUnit val="0.1"/>
        <c:minorUnit val="2.0000000000000004E-2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List" dx="16" fmlaLink="SALES!$D$17" fmlaRange="SALES!$D$12:$D$16" noThreeD="1" sel="3" val="0"/>
</file>

<file path=xl/ctrlProps/ctrlProp2.xml><?xml version="1.0" encoding="utf-8"?>
<formControlPr xmlns="http://schemas.microsoft.com/office/spreadsheetml/2009/9/main" objectType="CheckBox" checked="Checked" fmlaLink="'DATE PROFIT'!$R$16" lockText="1" noThreeD="1"/>
</file>

<file path=xl/ctrlProps/ctrlProp3.xml><?xml version="1.0" encoding="utf-8"?>
<formControlPr xmlns="http://schemas.microsoft.com/office/spreadsheetml/2009/9/main" objectType="CheckBox" checked="Checked" fmlaLink="'DATE PROFIT'!$R$17" lockText="1" noThreeD="1"/>
</file>

<file path=xl/ctrlProps/ctrlProp4.xml><?xml version="1.0" encoding="utf-8"?>
<formControlPr xmlns="http://schemas.microsoft.com/office/spreadsheetml/2009/9/main" objectType="CheckBox" checked="Checked" fmlaLink="'DATE PROFIT'!$R$18" lockText="1" noThreeD="1"/>
</file>

<file path=xl/ctrlProps/ctrlProp5.xml><?xml version="1.0" encoding="utf-8"?>
<formControlPr xmlns="http://schemas.microsoft.com/office/spreadsheetml/2009/9/main" objectType="CheckBox" checked="Checked" fmlaLink="'DATE PROFIT'!$R$19" lockText="1" noThreeD="1"/>
</file>

<file path=xl/ctrlProps/ctrlProp6.xml><?xml version="1.0" encoding="utf-8"?>
<formControlPr xmlns="http://schemas.microsoft.com/office/spreadsheetml/2009/9/main" objectType="CheckBox" checked="Checked" fmlaLink="'DATE PROFIT'!$R$20" lockText="1" noThreeD="1"/>
</file>

<file path=xl/ctrlProps/ctrlProp7.xml><?xml version="1.0" encoding="utf-8"?>
<formControlPr xmlns="http://schemas.microsoft.com/office/spreadsheetml/2009/9/main" objectType="CheckBox" checked="Checked" fmlaLink="'DATE PROFIT'!$R$21" lockText="1" noThreeD="1"/>
</file>

<file path=xl/ctrlProps/ctrlProp8.xml><?xml version="1.0" encoding="utf-8"?>
<formControlPr xmlns="http://schemas.microsoft.com/office/spreadsheetml/2009/9/main" objectType="CheckBox" checked="Checked" fmlaLink="'DATE PROFIT'!$R$22" lockText="1" noThreeD="1"/>
</file>

<file path=xl/ctrlProps/ctrlProp9.xml><?xml version="1.0" encoding="utf-8"?>
<formControlPr xmlns="http://schemas.microsoft.com/office/spreadsheetml/2009/9/main" objectType="CheckBox" checked="Checked" fmlaLink="'DATE PROFIT'!$R$23" lockText="1" noThreeD="1"/>
</file>

<file path=xl/ctrlProps/ctrlProp10.xml><?xml version="1.0" encoding="utf-8"?>
<formControlPr xmlns="http://schemas.microsoft.com/office/spreadsheetml/2009/9/main" objectType="CheckBox" checked="Checked" fmlaLink="'DATE PROFIT'!$R$24" lockText="1" noThreeD="1"/>
</file>

<file path=xl/ctrlProps/ctrlProp11.xml><?xml version="1.0" encoding="utf-8"?>
<formControlPr xmlns="http://schemas.microsoft.com/office/spreadsheetml/2009/9/main" objectType="CheckBox" checked="Checked" fmlaLink="'DATE PROFIT'!$R$25" lockText="1" noThreeD="1"/>
</file>

<file path=xl/ctrlProps/ctrlProp12.xml><?xml version="1.0" encoding="utf-8"?>
<formControlPr xmlns="http://schemas.microsoft.com/office/spreadsheetml/2009/9/main" objectType="Drop" dropStyle="combo" dx="16" fmlaLink="CLIENTS!$G$63" fmlaRange="CLIENTS!$G$50:$G$58" noThreeD="1" se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5</xdr:row>
          <xdr:rowOff>114300</xdr:rowOff>
        </xdr:from>
        <xdr:to>
          <xdr:col>3</xdr:col>
          <xdr:colOff>133350</xdr:colOff>
          <xdr:row>9</xdr:row>
          <xdr:rowOff>127000</xdr:rowOff>
        </xdr:to>
        <xdr:sp macro="" textlink="">
          <xdr:nvSpPr>
            <xdr:cNvPr id="8193" name="List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540203</xdr:colOff>
      <xdr:row>8</xdr:row>
      <xdr:rowOff>183695</xdr:rowOff>
    </xdr:from>
    <xdr:to>
      <xdr:col>14</xdr:col>
      <xdr:colOff>571499</xdr:colOff>
      <xdr:row>22</xdr:row>
      <xdr:rowOff>74838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578303</xdr:colOff>
      <xdr:row>30</xdr:row>
      <xdr:rowOff>13606</xdr:rowOff>
    </xdr:from>
    <xdr:to>
      <xdr:col>14</xdr:col>
      <xdr:colOff>642938</xdr:colOff>
      <xdr:row>49</xdr:row>
      <xdr:rowOff>119063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593766</xdr:colOff>
      <xdr:row>8</xdr:row>
      <xdr:rowOff>134217</xdr:rowOff>
    </xdr:from>
    <xdr:to>
      <xdr:col>29</xdr:col>
      <xdr:colOff>214312</xdr:colOff>
      <xdr:row>22</xdr:row>
      <xdr:rowOff>120609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666750</xdr:colOff>
      <xdr:row>30</xdr:row>
      <xdr:rowOff>12989</xdr:rowOff>
    </xdr:from>
    <xdr:to>
      <xdr:col>29</xdr:col>
      <xdr:colOff>261937</xdr:colOff>
      <xdr:row>49</xdr:row>
      <xdr:rowOff>166688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12700</xdr:colOff>
          <xdr:row>10</xdr:row>
          <xdr:rowOff>0</xdr:rowOff>
        </xdr:from>
        <xdr:to>
          <xdr:col>17</xdr:col>
          <xdr:colOff>12700</xdr:colOff>
          <xdr:row>11</xdr:row>
          <xdr:rowOff>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0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12700</xdr:colOff>
          <xdr:row>11</xdr:row>
          <xdr:rowOff>0</xdr:rowOff>
        </xdr:from>
        <xdr:to>
          <xdr:col>17</xdr:col>
          <xdr:colOff>12700</xdr:colOff>
          <xdr:row>12</xdr:row>
          <xdr:rowOff>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0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12700</xdr:colOff>
          <xdr:row>12</xdr:row>
          <xdr:rowOff>0</xdr:rowOff>
        </xdr:from>
        <xdr:to>
          <xdr:col>17</xdr:col>
          <xdr:colOff>12700</xdr:colOff>
          <xdr:row>13</xdr:row>
          <xdr:rowOff>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0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12700</xdr:colOff>
          <xdr:row>13</xdr:row>
          <xdr:rowOff>0</xdr:rowOff>
        </xdr:from>
        <xdr:to>
          <xdr:col>17</xdr:col>
          <xdr:colOff>12700</xdr:colOff>
          <xdr:row>14</xdr:row>
          <xdr:rowOff>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0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12700</xdr:colOff>
          <xdr:row>14</xdr:row>
          <xdr:rowOff>19050</xdr:rowOff>
        </xdr:from>
        <xdr:to>
          <xdr:col>17</xdr:col>
          <xdr:colOff>12700</xdr:colOff>
          <xdr:row>15</xdr:row>
          <xdr:rowOff>19050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0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12700</xdr:colOff>
          <xdr:row>15</xdr:row>
          <xdr:rowOff>0</xdr:rowOff>
        </xdr:from>
        <xdr:to>
          <xdr:col>17</xdr:col>
          <xdr:colOff>12700</xdr:colOff>
          <xdr:row>16</xdr:row>
          <xdr:rowOff>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0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12700</xdr:colOff>
          <xdr:row>16</xdr:row>
          <xdr:rowOff>0</xdr:rowOff>
        </xdr:from>
        <xdr:to>
          <xdr:col>17</xdr:col>
          <xdr:colOff>12700</xdr:colOff>
          <xdr:row>17</xdr:row>
          <xdr:rowOff>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0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12700</xdr:colOff>
          <xdr:row>17</xdr:row>
          <xdr:rowOff>0</xdr:rowOff>
        </xdr:from>
        <xdr:to>
          <xdr:col>17</xdr:col>
          <xdr:colOff>12700</xdr:colOff>
          <xdr:row>18</xdr:row>
          <xdr:rowOff>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0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12700</xdr:colOff>
          <xdr:row>18</xdr:row>
          <xdr:rowOff>0</xdr:rowOff>
        </xdr:from>
        <xdr:to>
          <xdr:col>17</xdr:col>
          <xdr:colOff>12700</xdr:colOff>
          <xdr:row>19</xdr:row>
          <xdr:rowOff>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0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12700</xdr:colOff>
          <xdr:row>18</xdr:row>
          <xdr:rowOff>171450</xdr:rowOff>
        </xdr:from>
        <xdr:to>
          <xdr:col>17</xdr:col>
          <xdr:colOff>12700</xdr:colOff>
          <xdr:row>19</xdr:row>
          <xdr:rowOff>171450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0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261939</xdr:colOff>
      <xdr:row>15</xdr:row>
      <xdr:rowOff>119062</xdr:rowOff>
    </xdr:from>
    <xdr:to>
      <xdr:col>3</xdr:col>
      <xdr:colOff>93953</xdr:colOff>
      <xdr:row>35</xdr:row>
      <xdr:rowOff>184171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190500</xdr:colOff>
          <xdr:row>14</xdr:row>
          <xdr:rowOff>12700</xdr:rowOff>
        </xdr:from>
        <xdr:to>
          <xdr:col>35</xdr:col>
          <xdr:colOff>95250</xdr:colOff>
          <xdr:row>16</xdr:row>
          <xdr:rowOff>76200</xdr:rowOff>
        </xdr:to>
        <xdr:sp macro="" textlink="">
          <xdr:nvSpPr>
            <xdr:cNvPr id="8204" name="Drop Down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0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31</xdr:col>
      <xdr:colOff>547763</xdr:colOff>
      <xdr:row>10</xdr:row>
      <xdr:rowOff>166684</xdr:rowOff>
    </xdr:from>
    <xdr:to>
      <xdr:col>41</xdr:col>
      <xdr:colOff>10021</xdr:colOff>
      <xdr:row>13</xdr:row>
      <xdr:rowOff>23809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1002701" y="2071684"/>
          <a:ext cx="5653508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 i="1">
              <a:latin typeface="Algerian" pitchFamily="82" charset="0"/>
            </a:rPr>
            <a:t>TOP  THREE  CLIENTS </a:t>
          </a:r>
          <a:r>
            <a:rPr lang="en-US" sz="2400" b="0" i="1" baseline="0">
              <a:latin typeface="Algerian" pitchFamily="82" charset="0"/>
            </a:rPr>
            <a:t> of the region</a:t>
          </a:r>
          <a:r>
            <a:rPr lang="en-US" sz="2400" b="0" i="1">
              <a:latin typeface="Algerian" pitchFamily="82" charset="0"/>
            </a:rPr>
            <a:t>  </a:t>
          </a:r>
        </a:p>
      </xdr:txBody>
    </xdr:sp>
    <xdr:clientData/>
  </xdr:twoCellAnchor>
  <xdr:twoCellAnchor>
    <xdr:from>
      <xdr:col>20</xdr:col>
      <xdr:colOff>523906</xdr:colOff>
      <xdr:row>4</xdr:row>
      <xdr:rowOff>166689</xdr:rowOff>
    </xdr:from>
    <xdr:to>
      <xdr:col>26</xdr:col>
      <xdr:colOff>142905</xdr:colOff>
      <xdr:row>7</xdr:row>
      <xdr:rowOff>71439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4168469" y="928689"/>
          <a:ext cx="3333749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i="1">
              <a:latin typeface="Algerian" pitchFamily="82" charset="0"/>
            </a:rPr>
            <a:t>REGION</a:t>
          </a:r>
          <a:r>
            <a:rPr lang="en-US" sz="2400" i="1" baseline="0">
              <a:latin typeface="Algerian" pitchFamily="82" charset="0"/>
            </a:rPr>
            <a:t> </a:t>
          </a:r>
          <a:r>
            <a:rPr lang="en-US" sz="2400" i="1">
              <a:latin typeface="Algerian" pitchFamily="82" charset="0"/>
            </a:rPr>
            <a:t> WISE</a:t>
          </a:r>
          <a:r>
            <a:rPr lang="en-US" sz="2400" i="1" baseline="0">
              <a:latin typeface="Algerian" pitchFamily="82" charset="0"/>
            </a:rPr>
            <a:t> REPORT</a:t>
          </a:r>
          <a:endParaRPr lang="en-US" sz="2400" i="1">
            <a:latin typeface="Algerian" pitchFamily="82" charset="0"/>
          </a:endParaRPr>
        </a:p>
      </xdr:txBody>
    </xdr:sp>
    <xdr:clientData/>
  </xdr:twoCellAnchor>
  <xdr:twoCellAnchor>
    <xdr:from>
      <xdr:col>5</xdr:col>
      <xdr:colOff>333392</xdr:colOff>
      <xdr:row>4</xdr:row>
      <xdr:rowOff>142885</xdr:rowOff>
    </xdr:from>
    <xdr:to>
      <xdr:col>12</xdr:col>
      <xdr:colOff>571517</xdr:colOff>
      <xdr:row>7</xdr:row>
      <xdr:rowOff>47635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429017" y="904885"/>
          <a:ext cx="4572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0" i="1">
              <a:latin typeface="Algerian" pitchFamily="82" charset="0"/>
            </a:rPr>
            <a:t>QUARTERLY REPORT</a:t>
          </a:r>
        </a:p>
      </xdr:txBody>
    </xdr:sp>
    <xdr:clientData/>
  </xdr:twoCellAnchor>
  <xdr:twoCellAnchor>
    <xdr:from>
      <xdr:col>1</xdr:col>
      <xdr:colOff>119063</xdr:colOff>
      <xdr:row>10</xdr:row>
      <xdr:rowOff>95250</xdr:rowOff>
    </xdr:from>
    <xdr:to>
      <xdr:col>3</xdr:col>
      <xdr:colOff>309563</xdr:colOff>
      <xdr:row>12</xdr:row>
      <xdr:rowOff>47625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738188" y="2000250"/>
          <a:ext cx="14287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i="1">
              <a:latin typeface="Algerian" pitchFamily="82" charset="0"/>
            </a:rPr>
            <a:t>QUARTERS</a:t>
          </a:r>
        </a:p>
      </xdr:txBody>
    </xdr:sp>
    <xdr:clientData/>
  </xdr:twoCellAnchor>
  <xdr:twoCellAnchor>
    <xdr:from>
      <xdr:col>15</xdr:col>
      <xdr:colOff>833438</xdr:colOff>
      <xdr:row>21</xdr:row>
      <xdr:rowOff>47625</xdr:rowOff>
    </xdr:from>
    <xdr:to>
      <xdr:col>17</xdr:col>
      <xdr:colOff>523881</xdr:colOff>
      <xdr:row>23</xdr:row>
      <xdr:rowOff>47625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0548938" y="4048125"/>
          <a:ext cx="1214443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lgerian" pitchFamily="82" charset="0"/>
            </a:rPr>
            <a:t>REGIONS</a:t>
          </a:r>
        </a:p>
      </xdr:txBody>
    </xdr:sp>
    <xdr:clientData/>
  </xdr:twoCellAnchor>
  <xdr:twoCellAnchor>
    <xdr:from>
      <xdr:col>1</xdr:col>
      <xdr:colOff>119063</xdr:colOff>
      <xdr:row>38</xdr:row>
      <xdr:rowOff>142875</xdr:rowOff>
    </xdr:from>
    <xdr:to>
      <xdr:col>3</xdr:col>
      <xdr:colOff>500063</xdr:colOff>
      <xdr:row>42</xdr:row>
      <xdr:rowOff>95250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738188" y="7381875"/>
          <a:ext cx="16192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latin typeface="Algerian" pitchFamily="82" charset="0"/>
            </a:rPr>
            <a:t>PROFIT</a:t>
          </a:r>
        </a:p>
        <a:p>
          <a:r>
            <a:rPr lang="en-US" sz="1600">
              <a:latin typeface="Algerian" pitchFamily="82" charset="0"/>
            </a:rPr>
            <a:t>PERCENTAGE</a:t>
          </a:r>
        </a:p>
      </xdr:txBody>
    </xdr:sp>
    <xdr:clientData/>
  </xdr:twoCellAnchor>
  <xdr:twoCellAnchor>
    <xdr:from>
      <xdr:col>6</xdr:col>
      <xdr:colOff>246791</xdr:colOff>
      <xdr:row>23</xdr:row>
      <xdr:rowOff>86591</xdr:rowOff>
    </xdr:from>
    <xdr:to>
      <xdr:col>12</xdr:col>
      <xdr:colOff>47620</xdr:colOff>
      <xdr:row>26</xdr:row>
      <xdr:rowOff>119063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961541" y="4468091"/>
          <a:ext cx="3515579" cy="6039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>
              <a:latin typeface="Algerian" pitchFamily="82" charset="0"/>
            </a:rPr>
            <a:t>QUARTERLY</a:t>
          </a:r>
          <a:r>
            <a:rPr lang="en-US" sz="2400" baseline="0">
              <a:latin typeface="Algerian" pitchFamily="82" charset="0"/>
            </a:rPr>
            <a:t> SALES</a:t>
          </a:r>
          <a:endParaRPr lang="en-US" sz="2400">
            <a:latin typeface="Algerian" pitchFamily="82" charset="0"/>
          </a:endParaRPr>
        </a:p>
      </xdr:txBody>
    </xdr:sp>
    <xdr:clientData/>
  </xdr:twoCellAnchor>
  <xdr:twoCellAnchor>
    <xdr:from>
      <xdr:col>32</xdr:col>
      <xdr:colOff>238125</xdr:colOff>
      <xdr:row>17</xdr:row>
      <xdr:rowOff>64942</xdr:rowOff>
    </xdr:from>
    <xdr:to>
      <xdr:col>35</xdr:col>
      <xdr:colOff>95250</xdr:colOff>
      <xdr:row>19</xdr:row>
      <xdr:rowOff>166687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1312188" y="3303442"/>
          <a:ext cx="1714500" cy="482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>
              <a:latin typeface="Algerian" pitchFamily="82" charset="0"/>
            </a:rPr>
            <a:t>REGIONS</a:t>
          </a:r>
        </a:p>
      </xdr:txBody>
    </xdr:sp>
    <xdr:clientData/>
  </xdr:twoCellAnchor>
  <xdr:twoCellAnchor>
    <xdr:from>
      <xdr:col>20</xdr:col>
      <xdr:colOff>463295</xdr:colOff>
      <xdr:row>23</xdr:row>
      <xdr:rowOff>155863</xdr:rowOff>
    </xdr:from>
    <xdr:to>
      <xdr:col>26</xdr:col>
      <xdr:colOff>238124</xdr:colOff>
      <xdr:row>26</xdr:row>
      <xdr:rowOff>119063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4107858" y="4537363"/>
          <a:ext cx="3489579" cy="53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2800">
              <a:latin typeface="Algerian" pitchFamily="82" charset="0"/>
            </a:rPr>
            <a:t>REGION WISE SALES </a:t>
          </a:r>
        </a:p>
      </xdr:txBody>
    </xdr:sp>
    <xdr:clientData/>
  </xdr:twoCellAnchor>
  <xdr:twoCellAnchor>
    <xdr:from>
      <xdr:col>5</xdr:col>
      <xdr:colOff>216477</xdr:colOff>
      <xdr:row>52</xdr:row>
      <xdr:rowOff>23812</xdr:rowOff>
    </xdr:from>
    <xdr:to>
      <xdr:col>12</xdr:col>
      <xdr:colOff>357188</xdr:colOff>
      <xdr:row>54</xdr:row>
      <xdr:rowOff>119063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312102" y="9929812"/>
          <a:ext cx="4474586" cy="47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>
              <a:latin typeface="Algerian" pitchFamily="82" charset="0"/>
            </a:rPr>
            <a:t>QUARTERLY PROFIT</a:t>
          </a:r>
        </a:p>
      </xdr:txBody>
    </xdr:sp>
    <xdr:clientData/>
  </xdr:twoCellAnchor>
  <xdr:twoCellAnchor>
    <xdr:from>
      <xdr:col>20</xdr:col>
      <xdr:colOff>539069</xdr:colOff>
      <xdr:row>51</xdr:row>
      <xdr:rowOff>134215</xdr:rowOff>
    </xdr:from>
    <xdr:to>
      <xdr:col>26</xdr:col>
      <xdr:colOff>476250</xdr:colOff>
      <xdr:row>54</xdr:row>
      <xdr:rowOff>119062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4183632" y="9849715"/>
          <a:ext cx="3651931" cy="556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>
              <a:latin typeface="Algerian" pitchFamily="82" charset="0"/>
            </a:rPr>
            <a:t>REGION WISE PROFIT</a:t>
          </a:r>
        </a:p>
      </xdr:txBody>
    </xdr:sp>
    <xdr:clientData/>
  </xdr:twoCellAnchor>
  <xdr:twoCellAnchor>
    <xdr:from>
      <xdr:col>32</xdr:col>
      <xdr:colOff>23813</xdr:colOff>
      <xdr:row>29</xdr:row>
      <xdr:rowOff>95250</xdr:rowOff>
    </xdr:from>
    <xdr:to>
      <xdr:col>43</xdr:col>
      <xdr:colOff>357188</xdr:colOff>
      <xdr:row>49</xdr:row>
      <xdr:rowOff>71438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238193</xdr:colOff>
      <xdr:row>51</xdr:row>
      <xdr:rowOff>119062</xdr:rowOff>
    </xdr:from>
    <xdr:to>
      <xdr:col>41</xdr:col>
      <xdr:colOff>0</xdr:colOff>
      <xdr:row>54</xdr:row>
      <xdr:rowOff>71438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3169631" y="9834562"/>
          <a:ext cx="3476557" cy="523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latin typeface="Algerian" pitchFamily="82" charset="0"/>
            </a:rPr>
            <a:t>CLIENT PRODUCTIVITY</a:t>
          </a:r>
        </a:p>
        <a:p>
          <a:endParaRPr lang="en-US" sz="2400">
            <a:latin typeface="Algerian" pitchFamily="82" charset="0"/>
          </a:endParaRPr>
        </a:p>
      </xdr:txBody>
    </xdr:sp>
    <xdr:clientData/>
  </xdr:twoCellAnchor>
  <xdr:twoCellAnchor>
    <xdr:from>
      <xdr:col>17</xdr:col>
      <xdr:colOff>500095</xdr:colOff>
      <xdr:row>0</xdr:row>
      <xdr:rowOff>71438</xdr:rowOff>
    </xdr:from>
    <xdr:to>
      <xdr:col>25</xdr:col>
      <xdr:colOff>142907</xdr:colOff>
      <xdr:row>3</xdr:row>
      <xdr:rowOff>119063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1739595" y="71438"/>
          <a:ext cx="5143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>
              <a:latin typeface="Algerian" pitchFamily="82" charset="0"/>
            </a:rPr>
            <a:t>CAPSTONE PROJECT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0.13003</cdr:x>
      <cdr:y>0.1324</cdr:y>
    </cdr:from>
    <cdr:to>
      <cdr:x>0.88372</cdr:x>
      <cdr:y>0.97024</cdr:y>
    </cdr:to>
    <cdr:sp macro="" textlink="">
      <cdr:nvSpPr>
        <cdr:cNvPr id="2" name="Up Arrow 1"/>
        <cdr:cNvSpPr/>
      </cdr:nvSpPr>
      <cdr:spPr>
        <a:xfrm xmlns:a="http://schemas.openxmlformats.org/drawingml/2006/main">
          <a:off x="139166" y="513065"/>
          <a:ext cx="806648" cy="3246721"/>
        </a:xfrm>
        <a:prstGeom xmlns:a="http://schemas.openxmlformats.org/drawingml/2006/main" prst="upArrow">
          <a:avLst/>
        </a:prstGeom>
        <a:noFill xmlns:a="http://schemas.openxmlformats.org/drawingml/2006/main"/>
        <a:ln xmlns:a="http://schemas.openxmlformats.org/drawingml/2006/main" cap="rnd" cmpd="sng">
          <a:solidFill>
            <a:schemeClr val="bg1"/>
          </a:solidFill>
          <a:prstDash val="solid"/>
          <a:beve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Q11:R20" headerRowCount="0" totalsRowShown="0">
  <tableColumns count="2">
    <tableColumn id="1" xr3:uid="{00000000-0010-0000-0000-000001000000}" name="Column1"/>
    <tableColumn id="2" xr3:uid="{00000000-0010-0000-0000-000002000000}" name="Column2" header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3"/>
  <sheetViews>
    <sheetView tabSelected="1" zoomScale="40" zoomScaleNormal="40" workbookViewId="0">
      <selection activeCell="AP18" sqref="AP18"/>
    </sheetView>
  </sheetViews>
  <sheetFormatPr defaultRowHeight="14.5"/>
  <cols>
    <col min="15" max="15" width="15.54296875" customWidth="1"/>
    <col min="16" max="16" width="13.54296875" customWidth="1"/>
    <col min="19" max="19" width="13.26953125" customWidth="1"/>
    <col min="20" max="20" width="13.7265625" customWidth="1"/>
  </cols>
  <sheetData>
    <row r="1" spans="1:46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</row>
    <row r="2" spans="1:46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</row>
    <row r="3" spans="1:46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</row>
    <row r="4" spans="1:46">
      <c r="A4" s="45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45"/>
    </row>
    <row r="5" spans="1:46">
      <c r="A5" s="45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45"/>
    </row>
    <row r="6" spans="1:46">
      <c r="A6" s="45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45"/>
    </row>
    <row r="7" spans="1:46">
      <c r="A7" s="4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45"/>
    </row>
    <row r="8" spans="1:46">
      <c r="A8" s="4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45"/>
    </row>
    <row r="9" spans="1:46">
      <c r="A9" s="4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45"/>
    </row>
    <row r="10" spans="1:46">
      <c r="A10" s="4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45"/>
    </row>
    <row r="11" spans="1:46">
      <c r="A11" s="45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25"/>
      <c r="R11" s="28" t="s">
        <v>8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45"/>
    </row>
    <row r="12" spans="1:46">
      <c r="A12" s="45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25"/>
      <c r="R12" s="29" t="s">
        <v>10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45"/>
    </row>
    <row r="13" spans="1:46" ht="15.75" customHeight="1">
      <c r="A13" s="45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25"/>
      <c r="R13" s="30" t="s">
        <v>9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41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45"/>
    </row>
    <row r="14" spans="1:46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25"/>
      <c r="R14" s="31" t="s">
        <v>15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45"/>
    </row>
    <row r="15" spans="1:46">
      <c r="A15" s="45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25"/>
      <c r="R15" s="26" t="s">
        <v>12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38"/>
      <c r="AF15" s="38"/>
      <c r="AG15" s="38"/>
      <c r="AH15" s="38"/>
      <c r="AI15" s="38"/>
      <c r="AJ15" s="38"/>
      <c r="AK15" s="38"/>
      <c r="AL15" s="42" t="s">
        <v>65</v>
      </c>
      <c r="AM15" s="42" t="s">
        <v>66</v>
      </c>
      <c r="AN15" s="38"/>
      <c r="AO15" s="38"/>
      <c r="AP15" s="38"/>
      <c r="AQ15" s="38"/>
      <c r="AR15" s="38"/>
      <c r="AS15" s="38"/>
      <c r="AT15" s="45"/>
    </row>
    <row r="16" spans="1:46" ht="16">
      <c r="A16" s="45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25"/>
      <c r="R16" s="32" t="s">
        <v>16</v>
      </c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38"/>
      <c r="AF16" s="38"/>
      <c r="AG16" s="38"/>
      <c r="AH16" s="38"/>
      <c r="AI16" s="38"/>
      <c r="AJ16" s="38"/>
      <c r="AK16" s="38"/>
      <c r="AL16" s="43" t="s">
        <v>63</v>
      </c>
      <c r="AM16" s="44" t="str">
        <f>INDEX(CLIENTS!$G$36:$J$45,CLIENTS!$G$63+1,2)</f>
        <v>Kalahaar</v>
      </c>
      <c r="AN16" s="38"/>
      <c r="AO16" s="38"/>
      <c r="AP16" s="38"/>
      <c r="AQ16" s="38"/>
      <c r="AR16" s="38"/>
      <c r="AS16" s="38"/>
      <c r="AT16" s="45"/>
    </row>
    <row r="17" spans="1:46" ht="16">
      <c r="A17" s="4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25"/>
      <c r="R17" s="27" t="s">
        <v>11</v>
      </c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38"/>
      <c r="AF17" s="38"/>
      <c r="AG17" s="38"/>
      <c r="AH17" s="38"/>
      <c r="AI17" s="38"/>
      <c r="AJ17" s="38"/>
      <c r="AK17" s="38"/>
      <c r="AL17" s="43" t="s">
        <v>64</v>
      </c>
      <c r="AM17" s="44" t="str">
        <f>INDEX(CLIENTS!$G$36:$J$45,CLIENTS!$G$63+1,3)</f>
        <v>Honest Lies</v>
      </c>
      <c r="AN17" s="38"/>
      <c r="AO17" s="38"/>
      <c r="AP17" s="38"/>
      <c r="AQ17" s="38"/>
      <c r="AR17" s="38"/>
      <c r="AS17" s="38"/>
      <c r="AT17" s="45"/>
    </row>
    <row r="18" spans="1:46" ht="16">
      <c r="A18" s="4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25"/>
      <c r="R18" s="33" t="s">
        <v>13</v>
      </c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38"/>
      <c r="AF18" s="38"/>
      <c r="AG18" s="38"/>
      <c r="AH18" s="38"/>
      <c r="AI18" s="38"/>
      <c r="AJ18" s="38"/>
      <c r="AK18" s="38"/>
      <c r="AL18" s="43" t="s">
        <v>62</v>
      </c>
      <c r="AM18" s="44" t="str">
        <f>INDEX(CLIENTS!$G$36:$J$45,CLIENTS!$G$63+1,4)</f>
        <v>Born To Excel</v>
      </c>
      <c r="AN18" s="38"/>
      <c r="AO18" s="38"/>
      <c r="AP18" s="38"/>
      <c r="AQ18" s="38"/>
      <c r="AR18" s="38"/>
      <c r="AS18" s="38"/>
      <c r="AT18" s="45"/>
    </row>
    <row r="19" spans="1:46">
      <c r="A19" s="45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25"/>
      <c r="R19" s="34" t="s">
        <v>14</v>
      </c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45"/>
    </row>
    <row r="20" spans="1:46">
      <c r="A20" s="4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25"/>
      <c r="R20" s="35" t="s">
        <v>51</v>
      </c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45"/>
    </row>
    <row r="21" spans="1:46">
      <c r="A21" s="4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45"/>
    </row>
    <row r="22" spans="1:46">
      <c r="A22" s="4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45"/>
    </row>
    <row r="23" spans="1:46">
      <c r="A23" s="4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45"/>
    </row>
    <row r="24" spans="1:46">
      <c r="A24" s="45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45"/>
    </row>
    <row r="25" spans="1:46">
      <c r="A25" s="45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45"/>
    </row>
    <row r="26" spans="1:46">
      <c r="A26" s="45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45"/>
    </row>
    <row r="27" spans="1:46">
      <c r="A27" s="45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45"/>
    </row>
    <row r="28" spans="1:46">
      <c r="A28" s="45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45"/>
    </row>
    <row r="29" spans="1:46">
      <c r="A29" s="45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45"/>
    </row>
    <row r="30" spans="1:46">
      <c r="A30" s="45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45"/>
    </row>
    <row r="31" spans="1:46">
      <c r="A31" s="45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45"/>
    </row>
    <row r="32" spans="1:46">
      <c r="A32" s="45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45"/>
    </row>
    <row r="33" spans="1:46">
      <c r="A33" s="45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45"/>
    </row>
    <row r="34" spans="1:46">
      <c r="A34" s="45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45"/>
    </row>
    <row r="35" spans="1:46">
      <c r="A35" s="45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45"/>
    </row>
    <row r="36" spans="1:46">
      <c r="A36" s="45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36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45"/>
    </row>
    <row r="37" spans="1:46">
      <c r="A37" s="45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45"/>
    </row>
    <row r="38" spans="1:46">
      <c r="A38" s="45"/>
      <c r="B38" s="39" t="s">
        <v>56</v>
      </c>
      <c r="C38" s="40">
        <f>IF(SALES!$D$17=1,"NO PROFIT",INDEX(PROFIT!$B$37:$B$41,SALES!$D$17,1))</f>
        <v>0.57633000000000001</v>
      </c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45"/>
    </row>
    <row r="39" spans="1:46">
      <c r="A39" s="45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45"/>
    </row>
    <row r="40" spans="1:46">
      <c r="A40" s="45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45"/>
    </row>
    <row r="41" spans="1:46">
      <c r="A41" s="45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45"/>
    </row>
    <row r="42" spans="1:46">
      <c r="A42" s="45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45"/>
    </row>
    <row r="43" spans="1:46">
      <c r="A43" s="45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45"/>
    </row>
    <row r="44" spans="1:46">
      <c r="A44" s="45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45"/>
    </row>
    <row r="45" spans="1:46">
      <c r="A45" s="45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45"/>
    </row>
    <row r="46" spans="1:46">
      <c r="A46" s="45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45"/>
    </row>
    <row r="47" spans="1:46">
      <c r="A47" s="45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45"/>
    </row>
    <row r="48" spans="1:46">
      <c r="A48" s="45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45"/>
    </row>
    <row r="49" spans="1:46">
      <c r="A49" s="45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45"/>
    </row>
    <row r="50" spans="1:46">
      <c r="A50" s="45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45"/>
    </row>
    <row r="51" spans="1:46">
      <c r="A51" s="45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45"/>
    </row>
    <row r="52" spans="1:46">
      <c r="A52" s="45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45"/>
    </row>
    <row r="53" spans="1:46">
      <c r="A53" s="45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45"/>
    </row>
    <row r="54" spans="1:46">
      <c r="A54" s="45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45"/>
    </row>
    <row r="55" spans="1:46">
      <c r="A55" s="45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45"/>
    </row>
    <row r="56" spans="1:46">
      <c r="A56" s="45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45"/>
    </row>
    <row r="57" spans="1:46">
      <c r="A57" s="45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45"/>
    </row>
    <row r="58" spans="1:46">
      <c r="A58" s="45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45"/>
    </row>
    <row r="59" spans="1:46">
      <c r="A59" s="45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45"/>
    </row>
    <row r="60" spans="1:46">
      <c r="A60" s="45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45"/>
    </row>
    <row r="61" spans="1:46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</row>
    <row r="62" spans="1:46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</row>
    <row r="63" spans="1:46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List Box 1">
              <controlPr defaultSize="0" autoLine="0" autoPict="0">
                <anchor moveWithCells="1">
                  <from>
                    <xdr:col>1</xdr:col>
                    <xdr:colOff>241300</xdr:colOff>
                    <xdr:row>5</xdr:row>
                    <xdr:rowOff>114300</xdr:rowOff>
                  </from>
                  <to>
                    <xdr:col>3</xdr:col>
                    <xdr:colOff>133350</xdr:colOff>
                    <xdr:row>9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16</xdr:col>
                    <xdr:colOff>12700</xdr:colOff>
                    <xdr:row>10</xdr:row>
                    <xdr:rowOff>0</xdr:rowOff>
                  </from>
                  <to>
                    <xdr:col>17</xdr:col>
                    <xdr:colOff>12700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16</xdr:col>
                    <xdr:colOff>12700</xdr:colOff>
                    <xdr:row>11</xdr:row>
                    <xdr:rowOff>0</xdr:rowOff>
                  </from>
                  <to>
                    <xdr:col>17</xdr:col>
                    <xdr:colOff>12700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16</xdr:col>
                    <xdr:colOff>12700</xdr:colOff>
                    <xdr:row>12</xdr:row>
                    <xdr:rowOff>0</xdr:rowOff>
                  </from>
                  <to>
                    <xdr:col>17</xdr:col>
                    <xdr:colOff>12700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16</xdr:col>
                    <xdr:colOff>12700</xdr:colOff>
                    <xdr:row>13</xdr:row>
                    <xdr:rowOff>0</xdr:rowOff>
                  </from>
                  <to>
                    <xdr:col>17</xdr:col>
                    <xdr:colOff>12700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16</xdr:col>
                    <xdr:colOff>12700</xdr:colOff>
                    <xdr:row>14</xdr:row>
                    <xdr:rowOff>19050</xdr:rowOff>
                  </from>
                  <to>
                    <xdr:col>17</xdr:col>
                    <xdr:colOff>12700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16</xdr:col>
                    <xdr:colOff>12700</xdr:colOff>
                    <xdr:row>15</xdr:row>
                    <xdr:rowOff>0</xdr:rowOff>
                  </from>
                  <to>
                    <xdr:col>17</xdr:col>
                    <xdr:colOff>12700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Check Box 8">
              <controlPr defaultSize="0" autoFill="0" autoLine="0" autoPict="0">
                <anchor moveWithCells="1">
                  <from>
                    <xdr:col>16</xdr:col>
                    <xdr:colOff>12700</xdr:colOff>
                    <xdr:row>16</xdr:row>
                    <xdr:rowOff>0</xdr:rowOff>
                  </from>
                  <to>
                    <xdr:col>17</xdr:col>
                    <xdr:colOff>12700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Check Box 9">
              <controlPr defaultSize="0" autoFill="0" autoLine="0" autoPict="0">
                <anchor moveWithCells="1">
                  <from>
                    <xdr:col>16</xdr:col>
                    <xdr:colOff>12700</xdr:colOff>
                    <xdr:row>17</xdr:row>
                    <xdr:rowOff>0</xdr:rowOff>
                  </from>
                  <to>
                    <xdr:col>17</xdr:col>
                    <xdr:colOff>12700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Check Box 10">
              <controlPr defaultSize="0" autoFill="0" autoLine="0" autoPict="0">
                <anchor moveWithCells="1">
                  <from>
                    <xdr:col>16</xdr:col>
                    <xdr:colOff>12700</xdr:colOff>
                    <xdr:row>18</xdr:row>
                    <xdr:rowOff>0</xdr:rowOff>
                  </from>
                  <to>
                    <xdr:col>17</xdr:col>
                    <xdr:colOff>12700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Check Box 11">
              <controlPr defaultSize="0" autoFill="0" autoLine="0" autoPict="0">
                <anchor moveWithCells="1">
                  <from>
                    <xdr:col>16</xdr:col>
                    <xdr:colOff>12700</xdr:colOff>
                    <xdr:row>18</xdr:row>
                    <xdr:rowOff>171450</xdr:rowOff>
                  </from>
                  <to>
                    <xdr:col>17</xdr:col>
                    <xdr:colOff>12700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Drop Down 12">
              <controlPr defaultSize="0" autoLine="0" autoPict="0">
                <anchor moveWithCells="1">
                  <from>
                    <xdr:col>32</xdr:col>
                    <xdr:colOff>190500</xdr:colOff>
                    <xdr:row>14</xdr:row>
                    <xdr:rowOff>12700</xdr:rowOff>
                  </from>
                  <to>
                    <xdr:col>35</xdr:col>
                    <xdr:colOff>95250</xdr:colOff>
                    <xdr:row>16</xdr:row>
                    <xdr:rowOff>76200</xdr:rowOff>
                  </to>
                </anchor>
              </controlPr>
            </control>
          </mc:Choice>
        </mc:AlternateContent>
      </controls>
    </mc:Choice>
  </mc:AlternateContent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1"/>
  <dimension ref="A1:M209"/>
  <sheetViews>
    <sheetView workbookViewId="0">
      <pane ySplit="1" topLeftCell="A163" activePane="bottomLeft" state="frozen"/>
      <selection pane="bottomLeft" activeCell="K163" sqref="K163:L195"/>
    </sheetView>
  </sheetViews>
  <sheetFormatPr defaultColWidth="9.1796875" defaultRowHeight="13"/>
  <cols>
    <col min="1" max="2" width="9.1796875" style="6"/>
    <col min="3" max="3" width="14.1796875" style="6" bestFit="1" customWidth="1"/>
    <col min="4" max="4" width="19.7265625" style="6" customWidth="1"/>
    <col min="5" max="5" width="9.54296875" style="6" bestFit="1" customWidth="1"/>
    <col min="6" max="6" width="11.1796875" style="6" bestFit="1" customWidth="1"/>
    <col min="7" max="7" width="9.1796875" style="6"/>
    <col min="8" max="8" width="8.54296875" style="6" customWidth="1"/>
    <col min="9" max="9" width="9.1796875" style="12"/>
    <col min="10" max="11" width="9.1796875" style="6"/>
    <col min="12" max="12" width="8.26953125" style="6" customWidth="1"/>
    <col min="13" max="16384" width="9.1796875" style="6"/>
  </cols>
  <sheetData>
    <row r="1" spans="1:13">
      <c r="A1" s="1" t="s">
        <v>5</v>
      </c>
      <c r="B1" s="1" t="s">
        <v>50</v>
      </c>
      <c r="C1" s="1" t="s">
        <v>4</v>
      </c>
      <c r="D1" s="1" t="s">
        <v>49</v>
      </c>
      <c r="E1" s="2" t="s">
        <v>6</v>
      </c>
      <c r="F1" s="2" t="s">
        <v>7</v>
      </c>
      <c r="G1" s="13"/>
      <c r="H1" s="13"/>
      <c r="I1" s="13"/>
      <c r="J1" s="6" t="s">
        <v>54</v>
      </c>
    </row>
    <row r="2" spans="1:13">
      <c r="A2" s="7">
        <v>41275</v>
      </c>
      <c r="B2" s="7" t="s">
        <v>0</v>
      </c>
      <c r="C2" s="8" t="s">
        <v>8</v>
      </c>
      <c r="D2" s="6" t="s">
        <v>17</v>
      </c>
      <c r="E2" s="3">
        <v>4.4402836494074993</v>
      </c>
      <c r="F2" s="3">
        <v>4.6739827888499992</v>
      </c>
      <c r="G2" s="13"/>
      <c r="H2" s="13" t="s">
        <v>0</v>
      </c>
      <c r="I2" s="13" t="s">
        <v>1</v>
      </c>
      <c r="J2" s="17">
        <f>F2-E2</f>
        <v>0.23369913944249987</v>
      </c>
    </row>
    <row r="3" spans="1:13">
      <c r="A3" s="7">
        <v>41275</v>
      </c>
      <c r="B3" s="7" t="s">
        <v>0</v>
      </c>
      <c r="C3" s="8" t="s">
        <v>10</v>
      </c>
      <c r="D3" s="9" t="s">
        <v>18</v>
      </c>
      <c r="E3" s="4">
        <v>4.8585368767049992</v>
      </c>
      <c r="F3" s="4">
        <v>5.1142493438999992</v>
      </c>
      <c r="G3" s="13"/>
      <c r="H3" s="13"/>
      <c r="I3" s="13">
        <f>SUMIFS($F$2:$F$193,$C$2:$C$193,$C$2,$B$2:$B$193,I2)</f>
        <v>637.99402457287283</v>
      </c>
      <c r="J3" s="17">
        <f t="shared" ref="J3:J66" si="0">F3-E3</f>
        <v>0.25571246719499996</v>
      </c>
    </row>
    <row r="4" spans="1:13">
      <c r="A4" s="7">
        <v>41275</v>
      </c>
      <c r="B4" s="7" t="s">
        <v>0</v>
      </c>
      <c r="C4" s="8" t="s">
        <v>9</v>
      </c>
      <c r="D4" s="9" t="s">
        <v>19</v>
      </c>
      <c r="E4" s="4">
        <v>2.4548135601924601</v>
      </c>
      <c r="F4" s="4">
        <v>2.5840142738868002</v>
      </c>
      <c r="G4" s="13"/>
      <c r="H4" s="13"/>
      <c r="I4" s="13"/>
      <c r="J4" s="17">
        <f t="shared" si="0"/>
        <v>0.12920071369434005</v>
      </c>
    </row>
    <row r="5" spans="1:13">
      <c r="A5" s="7">
        <v>41275</v>
      </c>
      <c r="B5" s="7" t="s">
        <v>0</v>
      </c>
      <c r="C5" s="8" t="s">
        <v>12</v>
      </c>
      <c r="D5" s="9" t="s">
        <v>20</v>
      </c>
      <c r="E5" s="4">
        <v>1.3406443218349999</v>
      </c>
      <c r="F5" s="4">
        <v>1.4112045493000001</v>
      </c>
      <c r="G5" s="13"/>
      <c r="H5" s="13"/>
      <c r="I5" s="13"/>
      <c r="J5" s="17">
        <f t="shared" si="0"/>
        <v>7.0560227465000125E-2</v>
      </c>
    </row>
    <row r="6" spans="1:13">
      <c r="A6" s="7">
        <v>41275</v>
      </c>
      <c r="B6" s="7" t="s">
        <v>0</v>
      </c>
      <c r="C6" s="8" t="s">
        <v>13</v>
      </c>
      <c r="D6" s="9" t="s">
        <v>21</v>
      </c>
      <c r="E6" s="4">
        <v>195.15876700457179</v>
      </c>
      <c r="F6" s="4">
        <v>205.43028105744401</v>
      </c>
      <c r="G6" s="13"/>
      <c r="H6" s="13"/>
      <c r="I6" s="13"/>
      <c r="J6" s="17">
        <f t="shared" si="0"/>
        <v>10.27151405287222</v>
      </c>
    </row>
    <row r="7" spans="1:13">
      <c r="A7" s="7">
        <v>41275</v>
      </c>
      <c r="B7" s="7" t="s">
        <v>0</v>
      </c>
      <c r="C7" s="8" t="s">
        <v>16</v>
      </c>
      <c r="D7" s="9" t="s">
        <v>22</v>
      </c>
      <c r="E7" s="4">
        <v>172.69971902386757</v>
      </c>
      <c r="F7" s="4">
        <v>181.78917791986061</v>
      </c>
      <c r="G7" s="13"/>
      <c r="H7" s="13"/>
      <c r="I7" s="13"/>
      <c r="J7" s="17">
        <f t="shared" si="0"/>
        <v>9.0894588959930331</v>
      </c>
      <c r="M7" s="10"/>
    </row>
    <row r="8" spans="1:13">
      <c r="A8" s="7">
        <v>41275</v>
      </c>
      <c r="B8" s="7" t="s">
        <v>0</v>
      </c>
      <c r="C8" s="8" t="s">
        <v>11</v>
      </c>
      <c r="D8" s="9" t="s">
        <v>23</v>
      </c>
      <c r="E8" s="4">
        <v>67.654635873743061</v>
      </c>
      <c r="F8" s="4">
        <v>71.215406182887435</v>
      </c>
      <c r="G8" s="13"/>
      <c r="H8" s="13"/>
      <c r="I8" s="13"/>
      <c r="J8" s="17">
        <f t="shared" si="0"/>
        <v>3.5607703091443739</v>
      </c>
      <c r="M8" s="10"/>
    </row>
    <row r="9" spans="1:13">
      <c r="A9" s="7">
        <v>41275</v>
      </c>
      <c r="B9" s="7" t="s">
        <v>0</v>
      </c>
      <c r="C9" s="8" t="s">
        <v>13</v>
      </c>
      <c r="D9" s="9" t="s">
        <v>24</v>
      </c>
      <c r="E9" s="4">
        <v>15.474897772520764</v>
      </c>
      <c r="F9" s="4">
        <v>16.289366076337647</v>
      </c>
      <c r="G9" s="13"/>
      <c r="H9" s="13"/>
      <c r="I9" s="13"/>
      <c r="J9" s="17">
        <f t="shared" si="0"/>
        <v>0.81446830381688251</v>
      </c>
      <c r="M9" s="10"/>
    </row>
    <row r="10" spans="1:13">
      <c r="A10" s="7">
        <v>41275</v>
      </c>
      <c r="B10" s="7" t="s">
        <v>0</v>
      </c>
      <c r="C10" s="8" t="s">
        <v>14</v>
      </c>
      <c r="D10" s="9" t="s">
        <v>25</v>
      </c>
      <c r="E10" s="4">
        <v>1187.7744753688296</v>
      </c>
      <c r="F10" s="4">
        <v>1250.2889214408733</v>
      </c>
      <c r="G10" s="13"/>
      <c r="H10" s="13"/>
      <c r="I10" s="13"/>
      <c r="J10" s="17">
        <f t="shared" si="0"/>
        <v>62.514446072043711</v>
      </c>
      <c r="M10" s="10"/>
    </row>
    <row r="11" spans="1:13">
      <c r="A11" s="7">
        <v>41275</v>
      </c>
      <c r="B11" s="7" t="s">
        <v>0</v>
      </c>
      <c r="C11" s="8" t="s">
        <v>11</v>
      </c>
      <c r="D11" s="9" t="s">
        <v>26</v>
      </c>
      <c r="E11" s="4">
        <v>1931.6575848319114</v>
      </c>
      <c r="F11" s="4">
        <v>2033.3237735072753</v>
      </c>
      <c r="G11" s="13"/>
      <c r="H11" s="13"/>
      <c r="I11" s="13"/>
      <c r="J11" s="17">
        <f t="shared" si="0"/>
        <v>101.66618867536386</v>
      </c>
      <c r="M11" s="10"/>
    </row>
    <row r="12" spans="1:13">
      <c r="A12" s="7">
        <v>41275</v>
      </c>
      <c r="B12" s="7" t="s">
        <v>0</v>
      </c>
      <c r="C12" s="8" t="s">
        <v>13</v>
      </c>
      <c r="D12" s="9" t="s">
        <v>27</v>
      </c>
      <c r="E12" s="4">
        <v>79</v>
      </c>
      <c r="F12" s="4">
        <v>80</v>
      </c>
      <c r="G12" s="13"/>
      <c r="H12" s="13"/>
      <c r="I12" s="13"/>
      <c r="J12" s="17">
        <f t="shared" si="0"/>
        <v>1</v>
      </c>
      <c r="M12" s="10"/>
    </row>
    <row r="13" spans="1:13">
      <c r="A13" s="7">
        <v>41275</v>
      </c>
      <c r="B13" s="7" t="s">
        <v>0</v>
      </c>
      <c r="C13" s="8" t="s">
        <v>14</v>
      </c>
      <c r="D13" s="9" t="s">
        <v>28</v>
      </c>
      <c r="E13" s="4">
        <v>112.07603187569002</v>
      </c>
      <c r="F13" s="4">
        <v>117.97477039546318</v>
      </c>
      <c r="G13" s="13"/>
      <c r="H13" s="13"/>
      <c r="I13" s="13"/>
      <c r="J13" s="17">
        <f t="shared" si="0"/>
        <v>5.8987385197731612</v>
      </c>
      <c r="M13" s="10"/>
    </row>
    <row r="14" spans="1:13">
      <c r="A14" s="7">
        <v>41275</v>
      </c>
      <c r="B14" s="7" t="s">
        <v>0</v>
      </c>
      <c r="C14" s="8" t="s">
        <v>15</v>
      </c>
      <c r="D14" s="9" t="s">
        <v>29</v>
      </c>
      <c r="E14" s="4">
        <v>200.44939037074957</v>
      </c>
      <c r="F14" s="4">
        <v>210.99935828499954</v>
      </c>
      <c r="G14" s="13"/>
      <c r="H14" s="13"/>
      <c r="I14" s="13"/>
      <c r="J14" s="17">
        <f t="shared" si="0"/>
        <v>10.549967914249976</v>
      </c>
      <c r="M14" s="10"/>
    </row>
    <row r="15" spans="1:13">
      <c r="A15" s="7">
        <v>41275</v>
      </c>
      <c r="B15" s="7" t="s">
        <v>0</v>
      </c>
      <c r="C15" s="8" t="s">
        <v>8</v>
      </c>
      <c r="D15" s="9" t="s">
        <v>30</v>
      </c>
      <c r="E15" s="4">
        <v>445.17523960633633</v>
      </c>
      <c r="F15" s="4">
        <v>468.60551537509087</v>
      </c>
      <c r="G15" s="13"/>
      <c r="H15" s="13"/>
      <c r="I15" s="13"/>
      <c r="J15" s="17">
        <f t="shared" si="0"/>
        <v>23.430275768754541</v>
      </c>
      <c r="M15" s="10"/>
    </row>
    <row r="16" spans="1:13">
      <c r="A16" s="7">
        <v>41275</v>
      </c>
      <c r="B16" s="7" t="s">
        <v>0</v>
      </c>
      <c r="C16" s="8" t="s">
        <v>10</v>
      </c>
      <c r="D16" s="9" t="s">
        <v>31</v>
      </c>
      <c r="E16" s="4">
        <v>323.5060143036132</v>
      </c>
      <c r="F16" s="4">
        <v>340.53264663538232</v>
      </c>
      <c r="G16" s="13"/>
      <c r="H16" s="13"/>
      <c r="I16" s="13"/>
      <c r="J16" s="17">
        <f t="shared" si="0"/>
        <v>17.026632331769122</v>
      </c>
      <c r="M16" s="10"/>
    </row>
    <row r="17" spans="1:13">
      <c r="A17" s="7">
        <v>41275</v>
      </c>
      <c r="B17" s="7" t="s">
        <v>0</v>
      </c>
      <c r="C17" s="8" t="s">
        <v>9</v>
      </c>
      <c r="D17" s="9" t="s">
        <v>32</v>
      </c>
      <c r="E17" s="4">
        <v>24.158525093743329</v>
      </c>
      <c r="F17" s="4">
        <v>26.768448857333333</v>
      </c>
      <c r="G17" s="13"/>
      <c r="H17" s="13"/>
      <c r="I17" s="13"/>
      <c r="J17" s="17">
        <f t="shared" si="0"/>
        <v>2.6099237635900039</v>
      </c>
      <c r="M17" s="10"/>
    </row>
    <row r="18" spans="1:13">
      <c r="A18" s="7">
        <v>41306</v>
      </c>
      <c r="B18" s="7" t="s">
        <v>0</v>
      </c>
      <c r="C18" s="8" t="s">
        <v>12</v>
      </c>
      <c r="D18" s="9" t="s">
        <v>33</v>
      </c>
      <c r="E18" s="4">
        <v>4.5290893223956488</v>
      </c>
      <c r="F18" s="4">
        <v>4.7674624446269993</v>
      </c>
      <c r="G18" s="13"/>
      <c r="H18" s="13"/>
      <c r="I18" s="13"/>
      <c r="J18" s="17">
        <f t="shared" si="0"/>
        <v>0.23837312223135054</v>
      </c>
      <c r="M18" s="10"/>
    </row>
    <row r="19" spans="1:13">
      <c r="A19" s="7">
        <v>41306</v>
      </c>
      <c r="B19" s="7" t="s">
        <v>0</v>
      </c>
      <c r="C19" s="8" t="s">
        <v>13</v>
      </c>
      <c r="D19" s="9" t="s">
        <v>34</v>
      </c>
      <c r="E19" s="4">
        <v>4.955707614239099</v>
      </c>
      <c r="F19" s="4">
        <v>5.216534330777999</v>
      </c>
      <c r="G19" s="13"/>
      <c r="H19" s="13"/>
      <c r="I19" s="13"/>
      <c r="J19" s="17">
        <f t="shared" si="0"/>
        <v>0.26082671653889999</v>
      </c>
      <c r="M19" s="10"/>
    </row>
    <row r="20" spans="1:13">
      <c r="A20" s="7">
        <v>41306</v>
      </c>
      <c r="B20" s="7" t="s">
        <v>0</v>
      </c>
      <c r="C20" s="8" t="s">
        <v>16</v>
      </c>
      <c r="D20" s="9" t="s">
        <v>35</v>
      </c>
      <c r="E20" s="4">
        <v>2.5039098313963093</v>
      </c>
      <c r="F20" s="4">
        <v>2.635694559364536</v>
      </c>
      <c r="G20" s="13"/>
      <c r="H20" s="13"/>
      <c r="I20" s="13"/>
      <c r="J20" s="17">
        <f t="shared" si="0"/>
        <v>0.13178472796822671</v>
      </c>
      <c r="M20" s="10"/>
    </row>
    <row r="21" spans="1:13">
      <c r="A21" s="7">
        <v>41306</v>
      </c>
      <c r="B21" s="7" t="s">
        <v>0</v>
      </c>
      <c r="C21" s="8" t="s">
        <v>11</v>
      </c>
      <c r="D21" s="9" t="s">
        <v>36</v>
      </c>
      <c r="E21" s="4">
        <v>1.3674572082717</v>
      </c>
      <c r="F21" s="4">
        <v>1.4394286402860001</v>
      </c>
      <c r="G21" s="13"/>
      <c r="H21" s="13"/>
      <c r="I21" s="13"/>
      <c r="J21" s="17">
        <f t="shared" si="0"/>
        <v>7.1971432014300118E-2</v>
      </c>
      <c r="M21" s="10"/>
    </row>
    <row r="22" spans="1:13">
      <c r="A22" s="7">
        <v>41306</v>
      </c>
      <c r="B22" s="7" t="s">
        <v>0</v>
      </c>
      <c r="C22" s="8" t="s">
        <v>13</v>
      </c>
      <c r="D22" s="9" t="s">
        <v>37</v>
      </c>
      <c r="E22" s="4">
        <v>199.06194234466324</v>
      </c>
      <c r="F22" s="4">
        <v>209.53888667859289</v>
      </c>
      <c r="G22" s="13"/>
      <c r="H22" s="13"/>
      <c r="I22" s="13"/>
      <c r="J22" s="17">
        <f t="shared" si="0"/>
        <v>10.476944333929652</v>
      </c>
      <c r="M22" s="10"/>
    </row>
    <row r="23" spans="1:13">
      <c r="A23" s="7">
        <v>41306</v>
      </c>
      <c r="B23" s="7" t="s">
        <v>0</v>
      </c>
      <c r="C23" s="8" t="s">
        <v>14</v>
      </c>
      <c r="D23" s="9" t="s">
        <v>38</v>
      </c>
      <c r="E23" s="4">
        <v>176.15371340434493</v>
      </c>
      <c r="F23" s="4">
        <v>185.42496147825781</v>
      </c>
      <c r="G23" s="13"/>
      <c r="H23" s="13"/>
      <c r="I23" s="13"/>
      <c r="J23" s="17">
        <f t="shared" si="0"/>
        <v>9.2712480739128864</v>
      </c>
      <c r="M23" s="10"/>
    </row>
    <row r="24" spans="1:13">
      <c r="A24" s="7">
        <v>41306</v>
      </c>
      <c r="B24" s="7" t="s">
        <v>0</v>
      </c>
      <c r="C24" s="8" t="s">
        <v>11</v>
      </c>
      <c r="D24" s="9" t="s">
        <v>39</v>
      </c>
      <c r="E24" s="4">
        <v>69.007728591217926</v>
      </c>
      <c r="F24" s="4">
        <v>72.639714306545187</v>
      </c>
      <c r="G24" s="13"/>
      <c r="H24" s="13"/>
      <c r="I24" s="13"/>
      <c r="J24" s="17">
        <f t="shared" si="0"/>
        <v>3.6319857153272608</v>
      </c>
      <c r="M24" s="10"/>
    </row>
    <row r="25" spans="1:13">
      <c r="A25" s="7">
        <v>41306</v>
      </c>
      <c r="B25" s="7" t="s">
        <v>0</v>
      </c>
      <c r="C25" s="8" t="s">
        <v>13</v>
      </c>
      <c r="D25" s="9" t="s">
        <v>40</v>
      </c>
      <c r="E25" s="4">
        <v>15.78439572797118</v>
      </c>
      <c r="F25" s="4">
        <v>16.6151533978644</v>
      </c>
      <c r="G25" s="13"/>
      <c r="H25" s="13"/>
      <c r="I25" s="13"/>
      <c r="J25" s="17">
        <f t="shared" si="0"/>
        <v>0.8307576698932202</v>
      </c>
      <c r="M25" s="10"/>
    </row>
    <row r="26" spans="1:13">
      <c r="A26" s="7">
        <v>41306</v>
      </c>
      <c r="B26" s="7" t="s">
        <v>0</v>
      </c>
      <c r="C26" s="8" t="s">
        <v>14</v>
      </c>
      <c r="D26" s="9" t="s">
        <v>41</v>
      </c>
      <c r="E26" s="4">
        <v>1211.5299648762061</v>
      </c>
      <c r="F26" s="4">
        <v>1275.2946998696907</v>
      </c>
      <c r="G26" s="13"/>
      <c r="H26" s="13"/>
      <c r="I26" s="13"/>
      <c r="J26" s="17">
        <f t="shared" si="0"/>
        <v>63.764734993484581</v>
      </c>
      <c r="M26" s="10"/>
    </row>
    <row r="27" spans="1:13">
      <c r="A27" s="7">
        <v>41306</v>
      </c>
      <c r="B27" s="7" t="s">
        <v>0</v>
      </c>
      <c r="C27" s="8" t="s">
        <v>15</v>
      </c>
      <c r="D27" s="9" t="s">
        <v>42</v>
      </c>
      <c r="E27" s="4">
        <v>1970.2907365285496</v>
      </c>
      <c r="F27" s="4">
        <v>2073.9902489774208</v>
      </c>
      <c r="G27" s="13"/>
      <c r="H27" s="13"/>
      <c r="I27" s="13"/>
      <c r="J27" s="17">
        <f t="shared" si="0"/>
        <v>103.69951244887125</v>
      </c>
      <c r="M27" s="10"/>
    </row>
    <row r="28" spans="1:13">
      <c r="A28" s="7">
        <v>41306</v>
      </c>
      <c r="B28" s="7" t="s">
        <v>0</v>
      </c>
      <c r="C28" s="8" t="s">
        <v>8</v>
      </c>
      <c r="D28" s="9" t="s">
        <v>43</v>
      </c>
      <c r="E28" s="4">
        <v>1134.6469496529871</v>
      </c>
      <c r="F28" s="4">
        <v>1194.3652101610392</v>
      </c>
      <c r="G28" s="13"/>
      <c r="H28" s="13"/>
      <c r="I28" s="13"/>
      <c r="J28" s="17">
        <f t="shared" si="0"/>
        <v>59.718260508052026</v>
      </c>
      <c r="M28" s="10"/>
    </row>
    <row r="29" spans="1:13">
      <c r="A29" s="7">
        <v>41306</v>
      </c>
      <c r="B29" s="7" t="s">
        <v>0</v>
      </c>
      <c r="C29" s="8" t="s">
        <v>10</v>
      </c>
      <c r="D29" s="9" t="s">
        <v>44</v>
      </c>
      <c r="E29" s="4">
        <v>114.31755251320382</v>
      </c>
      <c r="F29" s="4">
        <v>120.33426580337245</v>
      </c>
      <c r="G29" s="13"/>
      <c r="H29" s="13"/>
      <c r="I29" s="13"/>
      <c r="J29" s="17">
        <f t="shared" si="0"/>
        <v>6.0167132901686244</v>
      </c>
      <c r="M29" s="10"/>
    </row>
    <row r="30" spans="1:13">
      <c r="A30" s="7">
        <v>41306</v>
      </c>
      <c r="B30" s="7" t="s">
        <v>0</v>
      </c>
      <c r="C30" s="8" t="s">
        <v>9</v>
      </c>
      <c r="D30" s="9" t="s">
        <v>45</v>
      </c>
      <c r="E30" s="4">
        <v>204.45837817816454</v>
      </c>
      <c r="F30" s="4">
        <v>215.21934545069954</v>
      </c>
      <c r="G30" s="13"/>
      <c r="H30" s="13"/>
      <c r="I30" s="13"/>
      <c r="J30" s="17">
        <f t="shared" si="0"/>
        <v>10.760967272534998</v>
      </c>
      <c r="M30" s="10"/>
    </row>
    <row r="31" spans="1:13">
      <c r="A31" s="7">
        <v>41306</v>
      </c>
      <c r="B31" s="7" t="s">
        <v>0</v>
      </c>
      <c r="C31" s="8" t="s">
        <v>12</v>
      </c>
      <c r="D31" s="9" t="s">
        <v>46</v>
      </c>
      <c r="E31" s="4">
        <v>454.07874439846307</v>
      </c>
      <c r="F31" s="4">
        <v>477.9776256825927</v>
      </c>
      <c r="G31" s="13"/>
      <c r="H31" s="13"/>
      <c r="I31" s="13"/>
      <c r="J31" s="17">
        <f t="shared" si="0"/>
        <v>23.898881284129629</v>
      </c>
      <c r="M31" s="10"/>
    </row>
    <row r="32" spans="1:13">
      <c r="A32" s="7">
        <v>41306</v>
      </c>
      <c r="B32" s="7" t="s">
        <v>0</v>
      </c>
      <c r="C32" s="8" t="s">
        <v>13</v>
      </c>
      <c r="D32" s="9" t="s">
        <v>47</v>
      </c>
      <c r="E32" s="4">
        <v>329.97613458968544</v>
      </c>
      <c r="F32" s="4">
        <v>347.34329956808995</v>
      </c>
      <c r="G32" s="13"/>
      <c r="H32" s="13"/>
      <c r="I32" s="13"/>
      <c r="J32" s="17">
        <f t="shared" si="0"/>
        <v>17.367164978404503</v>
      </c>
      <c r="M32" s="10"/>
    </row>
    <row r="33" spans="1:10">
      <c r="A33" s="7">
        <v>41306</v>
      </c>
      <c r="B33" s="7" t="s">
        <v>0</v>
      </c>
      <c r="C33" s="8" t="s">
        <v>16</v>
      </c>
      <c r="D33" s="9" t="s">
        <v>48</v>
      </c>
      <c r="E33" s="4">
        <v>25.938626942755999</v>
      </c>
      <c r="F33" s="4">
        <v>27.30381783448</v>
      </c>
      <c r="G33" s="13"/>
      <c r="H33" s="13"/>
      <c r="I33" s="13"/>
      <c r="J33" s="17">
        <f t="shared" si="0"/>
        <v>1.3651908917240014</v>
      </c>
    </row>
    <row r="34" spans="1:10">
      <c r="A34" s="7">
        <v>41334</v>
      </c>
      <c r="B34" s="7" t="s">
        <v>0</v>
      </c>
      <c r="C34" s="8" t="s">
        <v>11</v>
      </c>
      <c r="D34" s="6" t="s">
        <v>17</v>
      </c>
      <c r="E34" s="4">
        <v>5.4582677528534527</v>
      </c>
      <c r="F34" s="4">
        <v>4.7674624446269993</v>
      </c>
      <c r="G34" s="13"/>
      <c r="H34" s="13"/>
      <c r="I34" s="13"/>
      <c r="J34" s="17">
        <f t="shared" si="0"/>
        <v>-0.69080530822645336</v>
      </c>
    </row>
    <row r="35" spans="1:10">
      <c r="A35" s="7">
        <v>41334</v>
      </c>
      <c r="B35" s="7" t="s">
        <v>0</v>
      </c>
      <c r="C35" s="8" t="s">
        <v>13</v>
      </c>
      <c r="D35" s="9" t="s">
        <v>18</v>
      </c>
      <c r="E35" s="4">
        <v>5.9724101553077311</v>
      </c>
      <c r="F35" s="4">
        <v>5.216534330777999</v>
      </c>
      <c r="G35" s="13"/>
      <c r="H35" s="13"/>
      <c r="I35" s="13"/>
      <c r="J35" s="17">
        <f t="shared" si="0"/>
        <v>-0.75587582452973212</v>
      </c>
    </row>
    <row r="36" spans="1:10">
      <c r="A36" s="7">
        <v>41334</v>
      </c>
      <c r="B36" s="7" t="s">
        <v>0</v>
      </c>
      <c r="C36" s="8" t="s">
        <v>14</v>
      </c>
      <c r="D36" s="9" t="s">
        <v>19</v>
      </c>
      <c r="E36" s="4">
        <v>3.0176067010164576</v>
      </c>
      <c r="F36" s="4">
        <v>2.635694559364536</v>
      </c>
      <c r="G36" s="13"/>
      <c r="H36" s="13"/>
      <c r="I36" s="13"/>
      <c r="J36" s="17">
        <f t="shared" si="0"/>
        <v>-0.38191214165192156</v>
      </c>
    </row>
    <row r="37" spans="1:10">
      <c r="A37" s="7">
        <v>41334</v>
      </c>
      <c r="B37" s="7" t="s">
        <v>0</v>
      </c>
      <c r="C37" s="8" t="s">
        <v>11</v>
      </c>
      <c r="D37" s="9" t="s">
        <v>20</v>
      </c>
      <c r="E37" s="4">
        <v>0.48020385026344148</v>
      </c>
      <c r="F37" s="4">
        <v>0.41942864028600002</v>
      </c>
      <c r="G37" s="13"/>
      <c r="H37" s="13"/>
      <c r="I37" s="13"/>
      <c r="J37" s="17">
        <f t="shared" si="0"/>
        <v>-6.0775209977441458E-2</v>
      </c>
    </row>
    <row r="38" spans="1:10">
      <c r="A38" s="7">
        <v>41334</v>
      </c>
      <c r="B38" s="7" t="s">
        <v>0</v>
      </c>
      <c r="C38" s="8" t="s">
        <v>13</v>
      </c>
      <c r="D38" s="9" t="s">
        <v>21</v>
      </c>
      <c r="E38" s="4">
        <v>239.90107135832105</v>
      </c>
      <c r="F38" s="4">
        <v>209.53888667859289</v>
      </c>
      <c r="G38" s="13"/>
      <c r="H38" s="13"/>
      <c r="I38" s="13"/>
      <c r="J38" s="17">
        <f t="shared" si="0"/>
        <v>-30.362184679728159</v>
      </c>
    </row>
    <row r="39" spans="1:10">
      <c r="A39" s="7">
        <v>41334</v>
      </c>
      <c r="B39" s="7" t="s">
        <v>0</v>
      </c>
      <c r="C39" s="8" t="s">
        <v>14</v>
      </c>
      <c r="D39" s="9" t="s">
        <v>22</v>
      </c>
      <c r="E39" s="4">
        <v>212.2930383964574</v>
      </c>
      <c r="F39" s="4">
        <v>185.42496147825781</v>
      </c>
      <c r="G39" s="13"/>
      <c r="H39" s="13"/>
      <c r="I39" s="13"/>
      <c r="J39" s="17">
        <f t="shared" si="0"/>
        <v>-26.868076918199591</v>
      </c>
    </row>
    <row r="40" spans="1:10">
      <c r="A40" s="7">
        <v>41334</v>
      </c>
      <c r="B40" s="7" t="s">
        <v>0</v>
      </c>
      <c r="C40" s="8" t="s">
        <v>15</v>
      </c>
      <c r="D40" s="9" t="s">
        <v>23</v>
      </c>
      <c r="E40" s="4">
        <v>83.165208909563603</v>
      </c>
      <c r="F40" s="4">
        <v>72.639714306545187</v>
      </c>
      <c r="G40" s="13"/>
      <c r="H40" s="13"/>
      <c r="I40" s="13"/>
      <c r="J40" s="17">
        <f t="shared" si="0"/>
        <v>-10.525494603018416</v>
      </c>
    </row>
    <row r="41" spans="1:10">
      <c r="A41" s="7">
        <v>41334</v>
      </c>
      <c r="B41" s="7" t="s">
        <v>0</v>
      </c>
      <c r="C41" s="8" t="s">
        <v>8</v>
      </c>
      <c r="D41" s="9" t="s">
        <v>24</v>
      </c>
      <c r="E41" s="4">
        <v>19.022689125214953</v>
      </c>
      <c r="F41" s="4">
        <v>16.6151533978644</v>
      </c>
      <c r="G41" s="13"/>
      <c r="H41" s="13"/>
      <c r="I41" s="13"/>
      <c r="J41" s="17">
        <f t="shared" si="0"/>
        <v>-2.4075357273505524</v>
      </c>
    </row>
    <row r="42" spans="1:10">
      <c r="A42" s="7">
        <v>41334</v>
      </c>
      <c r="B42" s="7" t="s">
        <v>0</v>
      </c>
      <c r="C42" s="8" t="s">
        <v>10</v>
      </c>
      <c r="D42" s="9" t="s">
        <v>25</v>
      </c>
      <c r="E42" s="4">
        <v>1460.084901880809</v>
      </c>
      <c r="F42" s="4">
        <v>1275.2946998696907</v>
      </c>
      <c r="G42" s="13"/>
      <c r="H42" s="13"/>
      <c r="I42" s="13"/>
      <c r="J42" s="17">
        <f t="shared" si="0"/>
        <v>-184.79020201111825</v>
      </c>
    </row>
    <row r="43" spans="1:10">
      <c r="A43" s="7">
        <v>41334</v>
      </c>
      <c r="B43" s="7" t="s">
        <v>0</v>
      </c>
      <c r="C43" s="8" t="s">
        <v>9</v>
      </c>
      <c r="D43" s="9" t="s">
        <v>26</v>
      </c>
      <c r="E43" s="4">
        <v>2374.5114360542493</v>
      </c>
      <c r="F43" s="4">
        <v>2073.9902489774208</v>
      </c>
      <c r="G43" s="13"/>
      <c r="H43" s="13"/>
      <c r="I43" s="13"/>
      <c r="J43" s="17">
        <f t="shared" si="0"/>
        <v>-300.52118707682848</v>
      </c>
    </row>
    <row r="44" spans="1:10">
      <c r="A44" s="7">
        <v>41334</v>
      </c>
      <c r="B44" s="7" t="s">
        <v>0</v>
      </c>
      <c r="C44" s="8" t="s">
        <v>12</v>
      </c>
      <c r="D44" s="9" t="s">
        <v>27</v>
      </c>
      <c r="E44" s="4">
        <v>1367.4287291133739</v>
      </c>
      <c r="F44" s="4">
        <v>1194.3652101610392</v>
      </c>
      <c r="G44" s="13"/>
      <c r="H44" s="13"/>
      <c r="I44" s="13"/>
      <c r="J44" s="17">
        <f t="shared" si="0"/>
        <v>-173.06351895233479</v>
      </c>
    </row>
    <row r="45" spans="1:10">
      <c r="A45" s="7">
        <v>41334</v>
      </c>
      <c r="B45" s="7" t="s">
        <v>0</v>
      </c>
      <c r="C45" s="8" t="s">
        <v>13</v>
      </c>
      <c r="D45" s="9" t="s">
        <v>28</v>
      </c>
      <c r="E45" s="4">
        <v>137.77070091828114</v>
      </c>
      <c r="F45" s="4">
        <v>120.33426580337245</v>
      </c>
      <c r="G45" s="13"/>
      <c r="H45" s="13"/>
      <c r="I45" s="13"/>
      <c r="J45" s="17">
        <f t="shared" si="0"/>
        <v>-17.43643511490869</v>
      </c>
    </row>
    <row r="46" spans="1:10">
      <c r="A46" s="7">
        <v>41334</v>
      </c>
      <c r="B46" s="7" t="s">
        <v>0</v>
      </c>
      <c r="C46" s="8" t="s">
        <v>16</v>
      </c>
      <c r="D46" s="9" t="s">
        <v>29</v>
      </c>
      <c r="E46" s="4">
        <v>246.40462860650592</v>
      </c>
      <c r="F46" s="4">
        <v>215.21934545069954</v>
      </c>
      <c r="G46" s="13"/>
      <c r="H46" s="13"/>
      <c r="I46" s="13"/>
      <c r="J46" s="17">
        <f t="shared" si="0"/>
        <v>-31.185283155806388</v>
      </c>
    </row>
    <row r="47" spans="1:10">
      <c r="A47" s="7">
        <v>41334</v>
      </c>
      <c r="B47" s="7" t="s">
        <v>0</v>
      </c>
      <c r="C47" s="8" t="s">
        <v>11</v>
      </c>
      <c r="D47" s="9" t="s">
        <v>30</v>
      </c>
      <c r="E47" s="4">
        <v>547.23658364400046</v>
      </c>
      <c r="F47" s="4">
        <v>477.9776256825927</v>
      </c>
      <c r="G47" s="13"/>
      <c r="H47" s="13"/>
      <c r="I47" s="13"/>
      <c r="J47" s="17">
        <f t="shared" si="0"/>
        <v>-69.258957961407759</v>
      </c>
    </row>
    <row r="48" spans="1:10">
      <c r="A48" s="7">
        <v>41334</v>
      </c>
      <c r="B48" s="7" t="s">
        <v>0</v>
      </c>
      <c r="C48" s="8" t="s">
        <v>13</v>
      </c>
      <c r="D48" s="9" t="s">
        <v>31</v>
      </c>
      <c r="E48" s="4">
        <v>397.6733436755062</v>
      </c>
      <c r="F48" s="4">
        <v>347.34329956808995</v>
      </c>
      <c r="G48" s="13"/>
      <c r="H48" s="13"/>
      <c r="I48" s="13"/>
      <c r="J48" s="17">
        <f t="shared" si="0"/>
        <v>-50.330044107416256</v>
      </c>
    </row>
    <row r="49" spans="1:10">
      <c r="A49" s="7">
        <v>41334</v>
      </c>
      <c r="B49" s="7" t="s">
        <v>0</v>
      </c>
      <c r="C49" s="8" t="s">
        <v>14</v>
      </c>
      <c r="D49" s="9" t="s">
        <v>32</v>
      </c>
      <c r="E49" s="4">
        <v>31.260141038696155</v>
      </c>
      <c r="F49" s="4">
        <v>27.30381783448</v>
      </c>
      <c r="G49" s="13"/>
      <c r="H49" s="13"/>
      <c r="I49" s="13"/>
      <c r="J49" s="17">
        <f t="shared" si="0"/>
        <v>-3.9563232042161545</v>
      </c>
    </row>
    <row r="50" spans="1:10">
      <c r="A50" s="7">
        <v>41365</v>
      </c>
      <c r="B50" s="7" t="s">
        <v>1</v>
      </c>
      <c r="C50" s="8" t="s">
        <v>11</v>
      </c>
      <c r="D50" s="9" t="s">
        <v>33</v>
      </c>
      <c r="E50" s="4">
        <v>4.1710622407697393</v>
      </c>
      <c r="F50" s="4">
        <v>4.3000641657419996</v>
      </c>
      <c r="G50" s="13"/>
      <c r="H50" s="13"/>
      <c r="I50" s="13"/>
      <c r="J50" s="17">
        <f t="shared" si="0"/>
        <v>0.12900192497226026</v>
      </c>
    </row>
    <row r="51" spans="1:10">
      <c r="A51" s="7">
        <v>41365</v>
      </c>
      <c r="B51" s="7" t="s">
        <v>1</v>
      </c>
      <c r="C51" s="8" t="s">
        <v>13</v>
      </c>
      <c r="D51" s="9" t="s">
        <v>34</v>
      </c>
      <c r="E51" s="4">
        <v>4.5639561144963592</v>
      </c>
      <c r="F51" s="4">
        <v>4.7051093963879991</v>
      </c>
      <c r="G51" s="13"/>
      <c r="H51" s="13"/>
      <c r="I51" s="13"/>
      <c r="J51" s="17">
        <f t="shared" si="0"/>
        <v>0.14115328189163989</v>
      </c>
    </row>
    <row r="52" spans="1:10">
      <c r="A52" s="7">
        <v>41365</v>
      </c>
      <c r="B52" s="7" t="s">
        <v>1</v>
      </c>
      <c r="C52" s="8" t="s">
        <v>14</v>
      </c>
      <c r="D52" s="9" t="s">
        <v>35</v>
      </c>
      <c r="E52" s="4">
        <v>2.3059743380165805</v>
      </c>
      <c r="F52" s="4">
        <v>2.3772931319758563</v>
      </c>
      <c r="G52" s="13"/>
      <c r="H52" s="13"/>
      <c r="I52" s="13"/>
      <c r="J52" s="17">
        <f t="shared" si="0"/>
        <v>7.1318793959275872E-2</v>
      </c>
    </row>
    <row r="53" spans="1:10">
      <c r="A53" s="7">
        <v>41365</v>
      </c>
      <c r="B53" s="7" t="s">
        <v>1</v>
      </c>
      <c r="C53" s="8" t="s">
        <v>15</v>
      </c>
      <c r="D53" s="9" t="s">
        <v>36</v>
      </c>
      <c r="E53" s="4">
        <v>1.25935893979532</v>
      </c>
      <c r="F53" s="4">
        <v>1.2983081853560001</v>
      </c>
      <c r="G53" s="13"/>
      <c r="H53" s="13"/>
      <c r="I53" s="13"/>
      <c r="J53" s="17">
        <f t="shared" si="0"/>
        <v>3.8949245560680135E-2</v>
      </c>
    </row>
    <row r="54" spans="1:10">
      <c r="A54" s="7">
        <v>41365</v>
      </c>
      <c r="B54" s="7" t="s">
        <v>1</v>
      </c>
      <c r="C54" s="8" t="s">
        <v>8</v>
      </c>
      <c r="D54" s="9" t="s">
        <v>37</v>
      </c>
      <c r="E54" s="4">
        <v>183.32598281566305</v>
      </c>
      <c r="F54" s="4">
        <v>188.9958585728485</v>
      </c>
      <c r="G54" s="13"/>
      <c r="H54" s="13"/>
      <c r="I54" s="13"/>
      <c r="J54" s="17">
        <f t="shared" si="0"/>
        <v>5.6698757571854514</v>
      </c>
    </row>
    <row r="55" spans="1:10">
      <c r="A55" s="7">
        <v>41365</v>
      </c>
      <c r="B55" s="7" t="s">
        <v>1</v>
      </c>
      <c r="C55" s="8" t="s">
        <v>10</v>
      </c>
      <c r="D55" s="9" t="s">
        <v>38</v>
      </c>
      <c r="E55" s="4">
        <v>162.22866237568363</v>
      </c>
      <c r="F55" s="4">
        <v>167.24604368627178</v>
      </c>
      <c r="G55" s="13"/>
      <c r="H55" s="13"/>
      <c r="I55" s="13"/>
      <c r="J55" s="17">
        <f t="shared" si="0"/>
        <v>5.0173813105881493</v>
      </c>
    </row>
    <row r="56" spans="1:10">
      <c r="A56" s="7">
        <v>41365</v>
      </c>
      <c r="B56" s="7" t="s">
        <v>1</v>
      </c>
      <c r="C56" s="8" t="s">
        <v>9</v>
      </c>
      <c r="D56" s="9" t="s">
        <v>39</v>
      </c>
      <c r="E56" s="4">
        <v>63.552628477608742</v>
      </c>
      <c r="F56" s="4">
        <v>65.518173688256439</v>
      </c>
      <c r="G56" s="13"/>
      <c r="H56" s="13"/>
      <c r="I56" s="13"/>
      <c r="J56" s="17">
        <f t="shared" si="0"/>
        <v>1.9655452106476972</v>
      </c>
    </row>
    <row r="57" spans="1:10">
      <c r="A57" s="7">
        <v>41365</v>
      </c>
      <c r="B57" s="7" t="s">
        <v>1</v>
      </c>
      <c r="C57" s="8" t="s">
        <v>12</v>
      </c>
      <c r="D57" s="9" t="s">
        <v>40</v>
      </c>
      <c r="E57" s="4">
        <v>14.536630286523716</v>
      </c>
      <c r="F57" s="4">
        <v>14.986216790230635</v>
      </c>
      <c r="G57" s="13"/>
      <c r="H57" s="13"/>
      <c r="I57" s="13"/>
      <c r="J57" s="17">
        <f t="shared" si="0"/>
        <v>0.44958650370691977</v>
      </c>
    </row>
    <row r="58" spans="1:10">
      <c r="A58" s="7">
        <v>41365</v>
      </c>
      <c r="B58" s="7" t="s">
        <v>1</v>
      </c>
      <c r="C58" s="8" t="s">
        <v>13</v>
      </c>
      <c r="D58" s="9" t="s">
        <v>41</v>
      </c>
      <c r="E58" s="4">
        <v>40</v>
      </c>
      <c r="F58" s="4">
        <v>70</v>
      </c>
      <c r="G58" s="13"/>
      <c r="H58" s="13"/>
      <c r="I58" s="13"/>
      <c r="J58" s="17">
        <f t="shared" si="0"/>
        <v>30</v>
      </c>
    </row>
    <row r="59" spans="1:10">
      <c r="A59" s="7">
        <v>41365</v>
      </c>
      <c r="B59" s="7" t="s">
        <v>1</v>
      </c>
      <c r="C59" s="8" t="s">
        <v>16</v>
      </c>
      <c r="D59" s="9" t="s">
        <v>42</v>
      </c>
      <c r="E59" s="4">
        <v>1814.5381354778924</v>
      </c>
      <c r="F59" s="4">
        <v>1870.6578716266933</v>
      </c>
      <c r="G59" s="13"/>
      <c r="H59" s="13"/>
      <c r="I59" s="13"/>
      <c r="J59" s="17">
        <f t="shared" si="0"/>
        <v>56.119736148800939</v>
      </c>
    </row>
    <row r="60" spans="1:10">
      <c r="A60" s="7">
        <v>41365</v>
      </c>
      <c r="B60" s="7" t="s">
        <v>1</v>
      </c>
      <c r="C60" s="8" t="s">
        <v>11</v>
      </c>
      <c r="D60" s="9" t="s">
        <v>43</v>
      </c>
      <c r="E60" s="4">
        <v>1044.9524642624622</v>
      </c>
      <c r="F60" s="4">
        <v>1077.2705817138785</v>
      </c>
      <c r="G60" s="13"/>
      <c r="H60" s="13"/>
      <c r="I60" s="13"/>
      <c r="J60" s="17">
        <f t="shared" si="0"/>
        <v>32.318117451416356</v>
      </c>
    </row>
    <row r="61" spans="1:10">
      <c r="A61" s="7">
        <v>41365</v>
      </c>
      <c r="B61" s="7" t="s">
        <v>1</v>
      </c>
      <c r="C61" s="8" t="s">
        <v>13</v>
      </c>
      <c r="D61" s="9" t="s">
        <v>44</v>
      </c>
      <c r="E61" s="4">
        <v>105.28068510091136</v>
      </c>
      <c r="F61" s="4">
        <v>108.53678876382614</v>
      </c>
      <c r="G61" s="13"/>
      <c r="H61" s="13"/>
      <c r="I61" s="13"/>
      <c r="J61" s="17">
        <f t="shared" si="0"/>
        <v>3.2561036629147821</v>
      </c>
    </row>
    <row r="62" spans="1:10">
      <c r="A62" s="7">
        <v>41365</v>
      </c>
      <c r="B62" s="7" t="s">
        <v>1</v>
      </c>
      <c r="C62" s="8" t="s">
        <v>14</v>
      </c>
      <c r="D62" s="9" t="s">
        <v>45</v>
      </c>
      <c r="E62" s="4">
        <v>188.29582733353359</v>
      </c>
      <c r="F62" s="4">
        <v>194.11940962219958</v>
      </c>
      <c r="G62" s="13"/>
      <c r="H62" s="13"/>
      <c r="I62" s="13"/>
      <c r="J62" s="17">
        <f t="shared" si="0"/>
        <v>5.8235822886659889</v>
      </c>
    </row>
    <row r="63" spans="1:10">
      <c r="A63" s="7">
        <v>41365</v>
      </c>
      <c r="B63" s="7" t="s">
        <v>1</v>
      </c>
      <c r="C63" s="8" t="s">
        <v>11</v>
      </c>
      <c r="D63" s="9" t="s">
        <v>46</v>
      </c>
      <c r="E63" s="4">
        <v>418.18356192073111</v>
      </c>
      <c r="F63" s="4">
        <v>431.11707414508362</v>
      </c>
      <c r="G63" s="13"/>
      <c r="H63" s="13"/>
      <c r="I63" s="13"/>
      <c r="J63" s="17">
        <f t="shared" si="0"/>
        <v>12.933512224352512</v>
      </c>
    </row>
    <row r="64" spans="1:10">
      <c r="A64" s="7">
        <v>41365</v>
      </c>
      <c r="B64" s="7" t="s">
        <v>1</v>
      </c>
      <c r="C64" s="8" t="s">
        <v>13</v>
      </c>
      <c r="D64" s="9" t="s">
        <v>47</v>
      </c>
      <c r="E64" s="4">
        <v>303.89133385741519</v>
      </c>
      <c r="F64" s="4">
        <v>313.29003490455176</v>
      </c>
      <c r="G64" s="13"/>
      <c r="H64" s="13"/>
      <c r="I64" s="13"/>
      <c r="J64" s="17">
        <f t="shared" si="0"/>
        <v>9.3987010471365693</v>
      </c>
    </row>
    <row r="65" spans="1:10">
      <c r="A65" s="7">
        <v>41365</v>
      </c>
      <c r="B65" s="7" t="s">
        <v>1</v>
      </c>
      <c r="C65" s="8" t="s">
        <v>14</v>
      </c>
      <c r="D65" s="9" t="s">
        <v>48</v>
      </c>
      <c r="E65" s="4">
        <v>23.888163760284264</v>
      </c>
      <c r="F65" s="4">
        <v>24.626972948746666</v>
      </c>
      <c r="G65" s="13"/>
      <c r="H65" s="13"/>
      <c r="I65" s="13"/>
      <c r="J65" s="17">
        <f t="shared" si="0"/>
        <v>0.73880918846240107</v>
      </c>
    </row>
    <row r="66" spans="1:10">
      <c r="A66" s="7">
        <v>41395</v>
      </c>
      <c r="B66" s="7" t="s">
        <v>1</v>
      </c>
      <c r="C66" s="8" t="s">
        <v>15</v>
      </c>
      <c r="D66" s="6" t="s">
        <v>17</v>
      </c>
      <c r="E66" s="4">
        <v>4.4247660265485171</v>
      </c>
      <c r="F66" s="4">
        <v>4.5150673740290994</v>
      </c>
      <c r="G66" s="13"/>
      <c r="H66" s="13"/>
      <c r="I66" s="13"/>
      <c r="J66" s="17">
        <f t="shared" si="0"/>
        <v>9.0301347480582272E-2</v>
      </c>
    </row>
    <row r="67" spans="1:10">
      <c r="A67" s="7">
        <v>41395</v>
      </c>
      <c r="B67" s="7" t="s">
        <v>1</v>
      </c>
      <c r="C67" s="8" t="s">
        <v>8</v>
      </c>
      <c r="D67" s="9" t="s">
        <v>18</v>
      </c>
      <c r="E67" s="4">
        <v>4.8415575688832506</v>
      </c>
      <c r="F67" s="4">
        <v>4.9403648662073989</v>
      </c>
      <c r="G67" s="13"/>
      <c r="H67" s="13"/>
      <c r="I67" s="13"/>
      <c r="J67" s="17">
        <f t="shared" ref="J67:J130" si="1">F67-E67</f>
        <v>9.880729732414828E-2</v>
      </c>
    </row>
    <row r="68" spans="1:10">
      <c r="A68" s="7">
        <v>41395</v>
      </c>
      <c r="B68" s="7" t="s">
        <v>1</v>
      </c>
      <c r="C68" s="8" t="s">
        <v>10</v>
      </c>
      <c r="D68" s="9" t="s">
        <v>19</v>
      </c>
      <c r="E68" s="4">
        <v>2.4462346328031561</v>
      </c>
      <c r="F68" s="4">
        <v>2.4961577885746493</v>
      </c>
      <c r="G68" s="13"/>
      <c r="H68" s="13"/>
      <c r="I68" s="13"/>
      <c r="J68" s="17">
        <f t="shared" si="1"/>
        <v>4.9923155771493199E-2</v>
      </c>
    </row>
    <row r="69" spans="1:10">
      <c r="A69" s="7">
        <v>41395</v>
      </c>
      <c r="B69" s="7" t="s">
        <v>1</v>
      </c>
      <c r="C69" s="8" t="s">
        <v>9</v>
      </c>
      <c r="D69" s="9" t="s">
        <v>20</v>
      </c>
      <c r="E69" s="4">
        <v>1.3359591227313243</v>
      </c>
      <c r="F69" s="4">
        <v>1.3632235946238003</v>
      </c>
      <c r="G69" s="13"/>
      <c r="H69" s="13"/>
      <c r="I69" s="13"/>
      <c r="J69" s="17">
        <f t="shared" si="1"/>
        <v>2.7264471892475939E-2</v>
      </c>
    </row>
    <row r="70" spans="1:10">
      <c r="A70" s="7">
        <v>41395</v>
      </c>
      <c r="B70" s="7" t="s">
        <v>1</v>
      </c>
      <c r="C70" s="8" t="s">
        <v>12</v>
      </c>
      <c r="D70" s="9" t="s">
        <v>21</v>
      </c>
      <c r="E70" s="4">
        <v>194.47673847146112</v>
      </c>
      <c r="F70" s="4">
        <v>198.44565150149094</v>
      </c>
      <c r="G70" s="13"/>
      <c r="H70" s="13"/>
      <c r="I70" s="13"/>
      <c r="J70" s="17">
        <f t="shared" si="1"/>
        <v>3.9689130300298245</v>
      </c>
    </row>
    <row r="71" spans="1:10">
      <c r="A71" s="7">
        <v>41395</v>
      </c>
      <c r="B71" s="7" t="s">
        <v>1</v>
      </c>
      <c r="C71" s="8" t="s">
        <v>13</v>
      </c>
      <c r="D71" s="9" t="s">
        <v>22</v>
      </c>
      <c r="E71" s="4">
        <v>172.09617895317365</v>
      </c>
      <c r="F71" s="4">
        <v>175.60834587058537</v>
      </c>
      <c r="G71" s="13"/>
      <c r="H71" s="13"/>
      <c r="I71" s="13"/>
      <c r="J71" s="17">
        <f t="shared" si="1"/>
        <v>3.5121669174117187</v>
      </c>
    </row>
    <row r="72" spans="1:10">
      <c r="A72" s="7">
        <v>41395</v>
      </c>
      <c r="B72" s="7" t="s">
        <v>1</v>
      </c>
      <c r="C72" s="8" t="s">
        <v>16</v>
      </c>
      <c r="D72" s="9" t="s">
        <v>23</v>
      </c>
      <c r="E72" s="4">
        <v>67.418200725215883</v>
      </c>
      <c r="F72" s="4">
        <v>68.794082372669266</v>
      </c>
      <c r="G72" s="13"/>
      <c r="H72" s="13"/>
      <c r="I72" s="13"/>
      <c r="J72" s="17">
        <f t="shared" si="1"/>
        <v>1.375881647453383</v>
      </c>
    </row>
    <row r="73" spans="1:10">
      <c r="A73" s="7">
        <v>41395</v>
      </c>
      <c r="B73" s="7" t="s">
        <v>1</v>
      </c>
      <c r="C73" s="8" t="s">
        <v>11</v>
      </c>
      <c r="D73" s="9" t="s">
        <v>24</v>
      </c>
      <c r="E73" s="4">
        <v>15.420817077147323</v>
      </c>
      <c r="F73" s="4">
        <v>15.735527629742167</v>
      </c>
      <c r="G73" s="13"/>
      <c r="H73" s="13"/>
      <c r="I73" s="13"/>
      <c r="J73" s="17">
        <f t="shared" si="1"/>
        <v>0.31471055259484437</v>
      </c>
    </row>
    <row r="74" spans="1:10">
      <c r="A74" s="7">
        <v>41395</v>
      </c>
      <c r="B74" s="7" t="s">
        <v>1</v>
      </c>
      <c r="C74" s="8" t="s">
        <v>13</v>
      </c>
      <c r="D74" s="9" t="s">
        <v>25</v>
      </c>
      <c r="E74" s="4">
        <v>100</v>
      </c>
      <c r="F74" s="4">
        <v>112</v>
      </c>
      <c r="G74" s="13"/>
      <c r="H74" s="13"/>
      <c r="I74" s="13"/>
      <c r="J74" s="17">
        <f t="shared" si="1"/>
        <v>12</v>
      </c>
    </row>
    <row r="75" spans="1:10">
      <c r="A75" s="7">
        <v>41395</v>
      </c>
      <c r="B75" s="7" t="s">
        <v>1</v>
      </c>
      <c r="C75" s="8" t="s">
        <v>14</v>
      </c>
      <c r="D75" s="9" t="s">
        <v>26</v>
      </c>
      <c r="E75" s="4">
        <v>1924.9069499038676</v>
      </c>
      <c r="F75" s="4">
        <v>1964.1907652080281</v>
      </c>
      <c r="G75" s="13"/>
      <c r="H75" s="13"/>
      <c r="I75" s="13"/>
      <c r="J75" s="17">
        <f t="shared" si="1"/>
        <v>39.283815304160498</v>
      </c>
    </row>
    <row r="76" spans="1:10">
      <c r="A76" s="7">
        <v>41395</v>
      </c>
      <c r="B76" s="7" t="s">
        <v>1</v>
      </c>
      <c r="C76" s="8" t="s">
        <v>11</v>
      </c>
      <c r="D76" s="9" t="s">
        <v>27</v>
      </c>
      <c r="E76" s="4">
        <v>1108.5114285835809</v>
      </c>
      <c r="F76" s="4">
        <v>1131.1341107995725</v>
      </c>
      <c r="G76" s="13"/>
      <c r="H76" s="13"/>
      <c r="I76" s="13"/>
      <c r="J76" s="17">
        <f t="shared" si="1"/>
        <v>22.622682215991517</v>
      </c>
    </row>
    <row r="77" spans="1:10">
      <c r="A77" s="7">
        <v>41395</v>
      </c>
      <c r="B77" s="7" t="s">
        <v>1</v>
      </c>
      <c r="C77" s="8" t="s">
        <v>13</v>
      </c>
      <c r="D77" s="9" t="s">
        <v>28</v>
      </c>
      <c r="E77" s="4">
        <v>111.68435563797709</v>
      </c>
      <c r="F77" s="4">
        <v>113.96362820201745</v>
      </c>
      <c r="G77" s="13"/>
      <c r="H77" s="13"/>
      <c r="I77" s="13"/>
      <c r="J77" s="17">
        <f t="shared" si="1"/>
        <v>2.2792725640403546</v>
      </c>
    </row>
    <row r="78" spans="1:10">
      <c r="A78" s="7">
        <v>41395</v>
      </c>
      <c r="B78" s="7" t="s">
        <v>1</v>
      </c>
      <c r="C78" s="8" t="s">
        <v>14</v>
      </c>
      <c r="D78" s="9" t="s">
        <v>29</v>
      </c>
      <c r="E78" s="4">
        <v>199.7488725012434</v>
      </c>
      <c r="F78" s="4">
        <v>203.82538010330958</v>
      </c>
      <c r="G78" s="13"/>
      <c r="H78" s="13"/>
      <c r="I78" s="13"/>
      <c r="J78" s="17">
        <f t="shared" si="1"/>
        <v>4.0765076020661866</v>
      </c>
    </row>
    <row r="79" spans="1:10">
      <c r="A79" s="7">
        <v>41395</v>
      </c>
      <c r="B79" s="7" t="s">
        <v>1</v>
      </c>
      <c r="C79" s="8" t="s">
        <v>15</v>
      </c>
      <c r="D79" s="9" t="s">
        <v>30</v>
      </c>
      <c r="E79" s="4">
        <v>443.61946929529103</v>
      </c>
      <c r="F79" s="4">
        <v>452.67292785233781</v>
      </c>
      <c r="G79" s="13"/>
      <c r="H79" s="13"/>
      <c r="I79" s="13"/>
      <c r="J79" s="17">
        <f t="shared" si="1"/>
        <v>9.0534585570467812</v>
      </c>
    </row>
    <row r="80" spans="1:10">
      <c r="A80" s="7">
        <v>41395</v>
      </c>
      <c r="B80" s="7" t="s">
        <v>1</v>
      </c>
      <c r="C80" s="8" t="s">
        <v>8</v>
      </c>
      <c r="D80" s="9" t="s">
        <v>31</v>
      </c>
      <c r="E80" s="4">
        <v>322.37544591678375</v>
      </c>
      <c r="F80" s="4">
        <v>328.95453664977936</v>
      </c>
      <c r="G80" s="13"/>
      <c r="H80" s="13"/>
      <c r="I80" s="13"/>
      <c r="J80" s="17">
        <f t="shared" si="1"/>
        <v>6.5790907329956099</v>
      </c>
    </row>
    <row r="81" spans="1:10">
      <c r="A81" s="7">
        <v>41395</v>
      </c>
      <c r="B81" s="7" t="s">
        <v>1</v>
      </c>
      <c r="C81" s="8" t="s">
        <v>10</v>
      </c>
      <c r="D81" s="9" t="s">
        <v>32</v>
      </c>
      <c r="E81" s="4">
        <v>25.341155164260318</v>
      </c>
      <c r="F81" s="4">
        <v>25.858321596183998</v>
      </c>
      <c r="G81" s="13"/>
      <c r="H81" s="13"/>
      <c r="I81" s="13"/>
      <c r="J81" s="17">
        <f t="shared" si="1"/>
        <v>0.51716643192368039</v>
      </c>
    </row>
    <row r="82" spans="1:10">
      <c r="A82" s="7">
        <v>41426</v>
      </c>
      <c r="B82" s="7" t="s">
        <v>1</v>
      </c>
      <c r="C82" s="8" t="s">
        <v>9</v>
      </c>
      <c r="D82" s="9" t="s">
        <v>33</v>
      </c>
      <c r="E82" s="4">
        <v>4.8095282897266491</v>
      </c>
      <c r="F82" s="4">
        <v>4.9076819282924991</v>
      </c>
      <c r="G82" s="13"/>
      <c r="H82" s="13"/>
      <c r="I82" s="13"/>
      <c r="J82" s="17">
        <f t="shared" si="1"/>
        <v>9.815363856584991E-2</v>
      </c>
    </row>
    <row r="83" spans="1:10">
      <c r="A83" s="7">
        <v>41426</v>
      </c>
      <c r="B83" s="7" t="s">
        <v>1</v>
      </c>
      <c r="C83" s="8" t="s">
        <v>12</v>
      </c>
      <c r="D83" s="9" t="s">
        <v>34</v>
      </c>
      <c r="E83" s="4">
        <v>5.2625625748730993</v>
      </c>
      <c r="F83" s="4">
        <v>5.3699618110949991</v>
      </c>
      <c r="G83" s="13"/>
      <c r="H83" s="13"/>
      <c r="I83" s="13"/>
      <c r="J83" s="17">
        <f t="shared" si="1"/>
        <v>0.10739923622189984</v>
      </c>
    </row>
    <row r="84" spans="1:10">
      <c r="A84" s="7">
        <v>41426</v>
      </c>
      <c r="B84" s="7" t="s">
        <v>1</v>
      </c>
      <c r="C84" s="8" t="s">
        <v>13</v>
      </c>
      <c r="D84" s="9" t="s">
        <v>35</v>
      </c>
      <c r="E84" s="4">
        <v>2.6589506878295173</v>
      </c>
      <c r="F84" s="4">
        <v>2.7132149875811402</v>
      </c>
      <c r="G84" s="13"/>
      <c r="H84" s="13"/>
      <c r="I84" s="13"/>
      <c r="J84" s="17">
        <f t="shared" si="1"/>
        <v>5.4264299751622946E-2</v>
      </c>
    </row>
    <row r="85" spans="1:10">
      <c r="A85" s="7">
        <v>41426</v>
      </c>
      <c r="B85" s="7" t="s">
        <v>1</v>
      </c>
      <c r="C85" s="8" t="s">
        <v>16</v>
      </c>
      <c r="D85" s="9" t="s">
        <v>36</v>
      </c>
      <c r="E85" s="4">
        <v>0.42312948122970001</v>
      </c>
      <c r="F85" s="4">
        <v>0.43176477676500002</v>
      </c>
      <c r="G85" s="13"/>
      <c r="H85" s="13"/>
      <c r="I85" s="13"/>
      <c r="J85" s="17">
        <f t="shared" si="1"/>
        <v>8.6352955353000138E-3</v>
      </c>
    </row>
    <row r="86" spans="1:10">
      <c r="A86" s="7">
        <v>41426</v>
      </c>
      <c r="B86" s="7" t="s">
        <v>1</v>
      </c>
      <c r="C86" s="8" t="s">
        <v>11</v>
      </c>
      <c r="D86" s="9" t="s">
        <v>37</v>
      </c>
      <c r="E86" s="4">
        <v>211.38775920810988</v>
      </c>
      <c r="F86" s="4">
        <v>215.70179511031623</v>
      </c>
      <c r="G86" s="13"/>
      <c r="H86" s="13"/>
      <c r="I86" s="13"/>
      <c r="J86" s="17">
        <f t="shared" si="1"/>
        <v>4.3140359022063421</v>
      </c>
    </row>
    <row r="87" spans="1:10">
      <c r="A87" s="7">
        <v>41426</v>
      </c>
      <c r="B87" s="7" t="s">
        <v>1</v>
      </c>
      <c r="C87" s="8" t="s">
        <v>13</v>
      </c>
      <c r="D87" s="9" t="s">
        <v>38</v>
      </c>
      <c r="E87" s="4">
        <v>187.06106407953655</v>
      </c>
      <c r="F87" s="4">
        <v>190.87863681585364</v>
      </c>
      <c r="G87" s="13"/>
      <c r="H87" s="13"/>
      <c r="I87" s="13"/>
      <c r="J87" s="17">
        <f t="shared" si="1"/>
        <v>3.8175727363170893</v>
      </c>
    </row>
    <row r="88" spans="1:10">
      <c r="A88" s="7">
        <v>41426</v>
      </c>
      <c r="B88" s="7" t="s">
        <v>1</v>
      </c>
      <c r="C88" s="8" t="s">
        <v>14</v>
      </c>
      <c r="D88" s="9" t="s">
        <v>39</v>
      </c>
      <c r="E88" s="4">
        <v>73.280652962191169</v>
      </c>
      <c r="F88" s="4">
        <v>74.776176492031809</v>
      </c>
      <c r="G88" s="13"/>
      <c r="H88" s="13"/>
      <c r="I88" s="13"/>
      <c r="J88" s="17">
        <f t="shared" si="1"/>
        <v>1.4955235298406393</v>
      </c>
    </row>
    <row r="89" spans="1:10">
      <c r="A89" s="7">
        <v>41426</v>
      </c>
      <c r="B89" s="7" t="s">
        <v>1</v>
      </c>
      <c r="C89" s="8" t="s">
        <v>11</v>
      </c>
      <c r="D89" s="9" t="s">
        <v>40</v>
      </c>
      <c r="E89" s="4">
        <v>16.761757692551441</v>
      </c>
      <c r="F89" s="4">
        <v>17.103834380154531</v>
      </c>
      <c r="G89" s="13"/>
      <c r="H89" s="13"/>
      <c r="I89" s="13"/>
      <c r="J89" s="17">
        <f t="shared" si="1"/>
        <v>0.34207668760308962</v>
      </c>
    </row>
    <row r="90" spans="1:10">
      <c r="A90" s="7">
        <v>41426</v>
      </c>
      <c r="B90" s="7" t="s">
        <v>1</v>
      </c>
      <c r="C90" s="8" t="s">
        <v>13</v>
      </c>
      <c r="D90" s="9" t="s">
        <v>41</v>
      </c>
      <c r="E90" s="4">
        <v>29</v>
      </c>
      <c r="F90" s="4">
        <v>44</v>
      </c>
      <c r="G90" s="13"/>
      <c r="H90" s="13"/>
      <c r="I90" s="13"/>
      <c r="J90" s="17">
        <f t="shared" si="1"/>
        <v>15</v>
      </c>
    </row>
    <row r="91" spans="1:10">
      <c r="A91" s="7">
        <v>41426</v>
      </c>
      <c r="B91" s="7" t="s">
        <v>1</v>
      </c>
      <c r="C91" s="8" t="s">
        <v>14</v>
      </c>
      <c r="D91" s="9" t="s">
        <v>42</v>
      </c>
      <c r="E91" s="4">
        <v>1944.1560194029062</v>
      </c>
      <c r="F91" s="4">
        <v>1983.8326728601085</v>
      </c>
      <c r="G91" s="13"/>
      <c r="H91" s="13"/>
      <c r="I91" s="13"/>
      <c r="J91" s="17">
        <f t="shared" si="1"/>
        <v>39.676653457202292</v>
      </c>
    </row>
    <row r="92" spans="1:10">
      <c r="A92" s="7">
        <v>41426</v>
      </c>
      <c r="B92" s="7" t="s">
        <v>1</v>
      </c>
      <c r="C92" s="8" t="s">
        <v>15</v>
      </c>
      <c r="D92" s="9" t="s">
        <v>43</v>
      </c>
      <c r="E92" s="4">
        <v>1119.5965428694169</v>
      </c>
      <c r="F92" s="4">
        <v>1142.4454519075682</v>
      </c>
      <c r="G92" s="13"/>
      <c r="H92" s="13"/>
      <c r="I92" s="13"/>
      <c r="J92" s="17">
        <f t="shared" si="1"/>
        <v>22.848909038151305</v>
      </c>
    </row>
    <row r="93" spans="1:10">
      <c r="A93" s="7">
        <v>41426</v>
      </c>
      <c r="B93" s="7" t="s">
        <v>1</v>
      </c>
      <c r="C93" s="8" t="s">
        <v>8</v>
      </c>
      <c r="D93" s="9" t="s">
        <v>44</v>
      </c>
      <c r="E93" s="4">
        <v>112.80119919435687</v>
      </c>
      <c r="F93" s="4">
        <v>115.10326448403762</v>
      </c>
      <c r="G93" s="13"/>
      <c r="H93" s="13"/>
      <c r="I93" s="13"/>
      <c r="J93" s="17">
        <f t="shared" si="1"/>
        <v>2.3020652896807547</v>
      </c>
    </row>
    <row r="94" spans="1:10">
      <c r="A94" s="7">
        <v>41426</v>
      </c>
      <c r="B94" s="7" t="s">
        <v>1</v>
      </c>
      <c r="C94" s="8" t="s">
        <v>10</v>
      </c>
      <c r="D94" s="9" t="s">
        <v>45</v>
      </c>
      <c r="E94" s="4">
        <v>201.74636122625583</v>
      </c>
      <c r="F94" s="4">
        <v>205.86363390434269</v>
      </c>
      <c r="G94" s="13"/>
      <c r="H94" s="13"/>
      <c r="I94" s="13"/>
      <c r="J94" s="17">
        <f t="shared" si="1"/>
        <v>4.1172726780868629</v>
      </c>
    </row>
    <row r="95" spans="1:10">
      <c r="A95" s="7">
        <v>41426</v>
      </c>
      <c r="B95" s="7" t="s">
        <v>1</v>
      </c>
      <c r="C95" s="8" t="s">
        <v>9</v>
      </c>
      <c r="D95" s="9" t="s">
        <v>46</v>
      </c>
      <c r="E95" s="4">
        <v>448.05566398824396</v>
      </c>
      <c r="F95" s="4">
        <v>457.19965713086117</v>
      </c>
      <c r="G95" s="13"/>
      <c r="H95" s="13"/>
      <c r="I95" s="13"/>
      <c r="J95" s="17">
        <f t="shared" si="1"/>
        <v>9.1439931426172052</v>
      </c>
    </row>
    <row r="96" spans="1:10">
      <c r="A96" s="7">
        <v>41426</v>
      </c>
      <c r="B96" s="7" t="s">
        <v>1</v>
      </c>
      <c r="C96" s="8" t="s">
        <v>12</v>
      </c>
      <c r="D96" s="9" t="s">
        <v>47</v>
      </c>
      <c r="E96" s="4">
        <v>325.59920037595163</v>
      </c>
      <c r="F96" s="4">
        <v>332.24408201627716</v>
      </c>
      <c r="G96" s="13"/>
      <c r="H96" s="13"/>
      <c r="I96" s="13"/>
      <c r="J96" s="17">
        <f t="shared" si="1"/>
        <v>6.6448816403255364</v>
      </c>
    </row>
    <row r="97" spans="1:10">
      <c r="A97" s="7">
        <v>41426</v>
      </c>
      <c r="B97" s="7" t="s">
        <v>1</v>
      </c>
      <c r="C97" s="8" t="s">
        <v>13</v>
      </c>
      <c r="D97" s="9" t="s">
        <v>48</v>
      </c>
      <c r="E97" s="4">
        <v>25.594566715902921</v>
      </c>
      <c r="F97" s="4">
        <v>26.11690481214584</v>
      </c>
      <c r="G97" s="13"/>
      <c r="H97" s="13"/>
      <c r="I97" s="13"/>
      <c r="J97" s="17">
        <f t="shared" si="1"/>
        <v>0.52233809624291894</v>
      </c>
    </row>
    <row r="98" spans="1:10">
      <c r="A98" s="7">
        <v>41456</v>
      </c>
      <c r="B98" s="7" t="s">
        <v>2</v>
      </c>
      <c r="C98" s="8" t="s">
        <v>16</v>
      </c>
      <c r="D98" s="6" t="s">
        <v>17</v>
      </c>
      <c r="E98" s="4">
        <v>4.7089208101966529</v>
      </c>
      <c r="F98" s="4">
        <v>4.9567587475754245</v>
      </c>
      <c r="G98" s="13"/>
      <c r="H98" s="13"/>
      <c r="I98" s="13"/>
      <c r="J98" s="17">
        <f t="shared" si="1"/>
        <v>0.24783793737877158</v>
      </c>
    </row>
    <row r="99" spans="1:10">
      <c r="A99" s="7">
        <v>41456</v>
      </c>
      <c r="B99" s="7" t="s">
        <v>2</v>
      </c>
      <c r="C99" s="8" t="s">
        <v>11</v>
      </c>
      <c r="D99" s="9" t="s">
        <v>18</v>
      </c>
      <c r="E99" s="4">
        <v>5.1524783577456512</v>
      </c>
      <c r="F99" s="4">
        <v>5.4236614292059491</v>
      </c>
      <c r="G99" s="13"/>
      <c r="H99" s="13"/>
      <c r="I99" s="13"/>
      <c r="J99" s="17">
        <f t="shared" si="1"/>
        <v>0.27118307146029785</v>
      </c>
    </row>
    <row r="100" spans="1:10">
      <c r="A100" s="7">
        <v>41456</v>
      </c>
      <c r="B100" s="7" t="s">
        <v>2</v>
      </c>
      <c r="C100" s="8" t="s">
        <v>13</v>
      </c>
      <c r="D100" s="9" t="s">
        <v>19</v>
      </c>
      <c r="E100" s="4">
        <v>2.6033297805841036</v>
      </c>
      <c r="F100" s="4">
        <v>2.7403471374569515</v>
      </c>
      <c r="G100" s="13"/>
      <c r="H100" s="13"/>
      <c r="I100" s="13"/>
      <c r="J100" s="17">
        <f t="shared" si="1"/>
        <v>0.13701735687284788</v>
      </c>
    </row>
    <row r="101" spans="1:10">
      <c r="A101" s="7">
        <v>41456</v>
      </c>
      <c r="B101" s="7" t="s">
        <v>2</v>
      </c>
      <c r="C101" s="8" t="s">
        <v>14</v>
      </c>
      <c r="D101" s="9" t="s">
        <v>20</v>
      </c>
      <c r="E101" s="4">
        <v>0.4142783033060175</v>
      </c>
      <c r="F101" s="4">
        <v>0.43608242453265</v>
      </c>
      <c r="G101" s="13"/>
      <c r="H101" s="13"/>
      <c r="I101" s="13"/>
      <c r="J101" s="17">
        <f t="shared" si="1"/>
        <v>2.18041212266325E-2</v>
      </c>
    </row>
    <row r="102" spans="1:10">
      <c r="A102" s="7">
        <v>41456</v>
      </c>
      <c r="B102" s="7" t="s">
        <v>2</v>
      </c>
      <c r="C102" s="8" t="s">
        <v>11</v>
      </c>
      <c r="D102" s="9" t="s">
        <v>21</v>
      </c>
      <c r="E102" s="4">
        <v>206.96587240834842</v>
      </c>
      <c r="F102" s="4">
        <v>217.8588130614194</v>
      </c>
      <c r="G102" s="13"/>
      <c r="H102" s="13"/>
      <c r="I102" s="13"/>
      <c r="J102" s="17">
        <f t="shared" si="1"/>
        <v>10.89294065307098</v>
      </c>
    </row>
    <row r="103" spans="1:10">
      <c r="A103" s="7">
        <v>41456</v>
      </c>
      <c r="B103" s="7" t="s">
        <v>2</v>
      </c>
      <c r="C103" s="8" t="s">
        <v>13</v>
      </c>
      <c r="D103" s="9" t="s">
        <v>22</v>
      </c>
      <c r="E103" s="4">
        <v>183.14805202481156</v>
      </c>
      <c r="F103" s="4">
        <v>192.78742318401217</v>
      </c>
      <c r="G103" s="13"/>
      <c r="H103" s="13"/>
      <c r="I103" s="13"/>
      <c r="J103" s="17">
        <f t="shared" si="1"/>
        <v>9.6393711592006071</v>
      </c>
    </row>
    <row r="104" spans="1:10">
      <c r="A104" s="7">
        <v>41456</v>
      </c>
      <c r="B104" s="7" t="s">
        <v>2</v>
      </c>
      <c r="C104" s="8" t="s">
        <v>14</v>
      </c>
      <c r="D104" s="9" t="s">
        <v>23</v>
      </c>
      <c r="E104" s="4">
        <v>71.747741344104512</v>
      </c>
      <c r="F104" s="4">
        <v>75.523938256952121</v>
      </c>
      <c r="G104" s="13"/>
      <c r="H104" s="13"/>
      <c r="I104" s="13"/>
      <c r="J104" s="17">
        <f t="shared" si="1"/>
        <v>3.7761969128476096</v>
      </c>
    </row>
    <row r="105" spans="1:10">
      <c r="A105" s="7">
        <v>41456</v>
      </c>
      <c r="B105" s="7" t="s">
        <v>2</v>
      </c>
      <c r="C105" s="8" t="s">
        <v>15</v>
      </c>
      <c r="D105" s="9" t="s">
        <v>24</v>
      </c>
      <c r="E105" s="4">
        <v>16.411129087758273</v>
      </c>
      <c r="F105" s="4">
        <v>17.274872723956076</v>
      </c>
      <c r="G105" s="13"/>
      <c r="H105" s="13"/>
      <c r="I105" s="13"/>
      <c r="J105" s="17">
        <f t="shared" si="1"/>
        <v>0.86374363619780326</v>
      </c>
    </row>
    <row r="106" spans="1:10">
      <c r="A106" s="7">
        <v>41456</v>
      </c>
      <c r="B106" s="7" t="s">
        <v>2</v>
      </c>
      <c r="C106" s="8" t="s">
        <v>8</v>
      </c>
      <c r="D106" s="9" t="s">
        <v>25</v>
      </c>
      <c r="E106" s="4">
        <v>1259.6348311286438</v>
      </c>
      <c r="F106" s="4">
        <v>1325.9314011880463</v>
      </c>
      <c r="G106" s="13"/>
      <c r="H106" s="13"/>
      <c r="I106" s="13"/>
      <c r="J106" s="17">
        <f t="shared" si="1"/>
        <v>66.296570059402484</v>
      </c>
    </row>
    <row r="107" spans="1:10">
      <c r="A107" s="7">
        <v>41456</v>
      </c>
      <c r="B107" s="7" t="s">
        <v>2</v>
      </c>
      <c r="C107" s="8" t="s">
        <v>10</v>
      </c>
      <c r="D107" s="9" t="s">
        <v>26</v>
      </c>
      <c r="E107" s="4">
        <v>1950.9741606802304</v>
      </c>
      <c r="F107" s="4">
        <v>2053.6570112423478</v>
      </c>
      <c r="G107" s="13"/>
      <c r="H107" s="13"/>
      <c r="I107" s="13"/>
      <c r="J107" s="17">
        <f t="shared" si="1"/>
        <v>102.68285056211744</v>
      </c>
    </row>
    <row r="108" spans="1:10">
      <c r="A108" s="7">
        <v>41456</v>
      </c>
      <c r="B108" s="7" t="s">
        <v>2</v>
      </c>
      <c r="C108" s="8" t="s">
        <v>9</v>
      </c>
      <c r="D108" s="9" t="s">
        <v>27</v>
      </c>
      <c r="E108" s="4">
        <v>1123.5229599505067</v>
      </c>
      <c r="F108" s="4">
        <v>1182.655747316323</v>
      </c>
      <c r="G108" s="13"/>
      <c r="H108" s="13"/>
      <c r="I108" s="13"/>
      <c r="J108" s="17">
        <f t="shared" si="1"/>
        <v>59.132787365816284</v>
      </c>
    </row>
    <row r="109" spans="1:10">
      <c r="A109" s="7">
        <v>41456</v>
      </c>
      <c r="B109" s="7" t="s">
        <v>2</v>
      </c>
      <c r="C109" s="8" t="s">
        <v>12</v>
      </c>
      <c r="D109" s="9" t="s">
        <v>28</v>
      </c>
      <c r="E109" s="4">
        <v>113.19679219444691</v>
      </c>
      <c r="F109" s="4">
        <v>119.15451809941781</v>
      </c>
      <c r="G109" s="13"/>
      <c r="H109" s="13"/>
      <c r="I109" s="13"/>
      <c r="J109" s="17">
        <f t="shared" si="1"/>
        <v>5.9577259049708999</v>
      </c>
    </row>
    <row r="110" spans="1:10">
      <c r="A110" s="7">
        <v>41456</v>
      </c>
      <c r="B110" s="7" t="s">
        <v>2</v>
      </c>
      <c r="C110" s="8" t="s">
        <v>13</v>
      </c>
      <c r="D110" s="9" t="s">
        <v>29</v>
      </c>
      <c r="E110" s="4">
        <v>202.45388427445707</v>
      </c>
      <c r="F110" s="4">
        <v>213.10935186784954</v>
      </c>
      <c r="G110" s="13"/>
      <c r="H110" s="13"/>
      <c r="I110" s="13"/>
      <c r="J110" s="17">
        <f t="shared" si="1"/>
        <v>10.655467593392473</v>
      </c>
    </row>
    <row r="111" spans="1:10">
      <c r="A111" s="7">
        <v>41456</v>
      </c>
      <c r="B111" s="7" t="s">
        <v>2</v>
      </c>
      <c r="C111" s="8" t="s">
        <v>16</v>
      </c>
      <c r="D111" s="9" t="s">
        <v>30</v>
      </c>
      <c r="E111" s="4">
        <v>449.62699200239967</v>
      </c>
      <c r="F111" s="4">
        <v>473.29157052884176</v>
      </c>
      <c r="G111" s="13"/>
      <c r="H111" s="13"/>
      <c r="I111" s="13"/>
      <c r="J111" s="17">
        <f t="shared" si="1"/>
        <v>23.664578526442085</v>
      </c>
    </row>
    <row r="112" spans="1:10">
      <c r="A112" s="7">
        <v>41456</v>
      </c>
      <c r="B112" s="7" t="s">
        <v>2</v>
      </c>
      <c r="C112" s="8" t="s">
        <v>11</v>
      </c>
      <c r="D112" s="9" t="s">
        <v>31</v>
      </c>
      <c r="E112" s="4">
        <v>326.74107444664929</v>
      </c>
      <c r="F112" s="4">
        <v>343.93797310173613</v>
      </c>
      <c r="G112" s="13"/>
      <c r="H112" s="13"/>
      <c r="I112" s="13"/>
      <c r="J112" s="17">
        <f t="shared" si="1"/>
        <v>17.196898655086841</v>
      </c>
    </row>
    <row r="113" spans="1:10">
      <c r="A113" s="7">
        <v>41456</v>
      </c>
      <c r="B113" s="7" t="s">
        <v>2</v>
      </c>
      <c r="C113" s="8" t="s">
        <v>13</v>
      </c>
      <c r="D113" s="9" t="s">
        <v>32</v>
      </c>
      <c r="E113" s="4">
        <v>25.684326678611331</v>
      </c>
      <c r="F113" s="4">
        <v>27.036133345906666</v>
      </c>
      <c r="G113" s="13"/>
      <c r="H113" s="13"/>
      <c r="I113" s="13"/>
      <c r="J113" s="17">
        <f t="shared" si="1"/>
        <v>1.3518066672953353</v>
      </c>
    </row>
    <row r="114" spans="1:10">
      <c r="A114" s="7">
        <v>41487</v>
      </c>
      <c r="B114" s="7" t="s">
        <v>2</v>
      </c>
      <c r="C114" s="8" t="s">
        <v>14</v>
      </c>
      <c r="D114" s="9" t="s">
        <v>33</v>
      </c>
      <c r="E114" s="4">
        <v>4.484686485901574</v>
      </c>
      <c r="F114" s="4">
        <v>4.7207226167384988</v>
      </c>
      <c r="G114" s="13"/>
      <c r="H114" s="13"/>
      <c r="I114" s="13"/>
      <c r="J114" s="17">
        <f t="shared" si="1"/>
        <v>0.23603613083692476</v>
      </c>
    </row>
    <row r="115" spans="1:10">
      <c r="A115" s="7">
        <v>41487</v>
      </c>
      <c r="B115" s="7" t="s">
        <v>2</v>
      </c>
      <c r="C115" s="8" t="s">
        <v>11</v>
      </c>
      <c r="D115" s="9" t="s">
        <v>34</v>
      </c>
      <c r="E115" s="4">
        <v>4.9071222454720491</v>
      </c>
      <c r="F115" s="4">
        <v>5.1653918373389995</v>
      </c>
      <c r="G115" s="13"/>
      <c r="H115" s="13"/>
      <c r="I115" s="13"/>
      <c r="J115" s="17">
        <f t="shared" si="1"/>
        <v>0.25826959186695042</v>
      </c>
    </row>
    <row r="116" spans="1:10">
      <c r="A116" s="7">
        <v>41487</v>
      </c>
      <c r="B116" s="7" t="s">
        <v>2</v>
      </c>
      <c r="C116" s="8" t="s">
        <v>13</v>
      </c>
      <c r="D116" s="9" t="s">
        <v>35</v>
      </c>
      <c r="E116" s="4">
        <v>2.837629460836673</v>
      </c>
      <c r="F116" s="4">
        <v>2.9869783798280771</v>
      </c>
      <c r="G116" s="13"/>
      <c r="H116" s="13"/>
      <c r="I116" s="13"/>
      <c r="J116" s="17">
        <f t="shared" si="1"/>
        <v>0.14934891899140412</v>
      </c>
    </row>
    <row r="117" spans="1:10">
      <c r="A117" s="7">
        <v>41487</v>
      </c>
      <c r="B117" s="7" t="s">
        <v>2</v>
      </c>
      <c r="C117" s="8" t="s">
        <v>14</v>
      </c>
      <c r="D117" s="9" t="s">
        <v>36</v>
      </c>
      <c r="E117" s="4">
        <v>0.45156335060355907</v>
      </c>
      <c r="F117" s="4">
        <v>0.47532984274058854</v>
      </c>
      <c r="G117" s="13"/>
      <c r="H117" s="13"/>
      <c r="I117" s="13"/>
      <c r="J117" s="17">
        <f t="shared" si="1"/>
        <v>2.3766492137029471E-2</v>
      </c>
    </row>
    <row r="118" spans="1:10">
      <c r="A118" s="7">
        <v>41487</v>
      </c>
      <c r="B118" s="7" t="s">
        <v>2</v>
      </c>
      <c r="C118" s="8" t="s">
        <v>15</v>
      </c>
      <c r="D118" s="9" t="s">
        <v>37</v>
      </c>
      <c r="E118" s="4">
        <v>225.59280092509979</v>
      </c>
      <c r="F118" s="4">
        <v>237.46610623694716</v>
      </c>
      <c r="G118" s="13"/>
      <c r="H118" s="13"/>
      <c r="I118" s="13"/>
      <c r="J118" s="17">
        <f t="shared" si="1"/>
        <v>11.873305311847361</v>
      </c>
    </row>
    <row r="119" spans="1:10">
      <c r="A119" s="7">
        <v>41487</v>
      </c>
      <c r="B119" s="7" t="s">
        <v>2</v>
      </c>
      <c r="C119" s="8" t="s">
        <v>8</v>
      </c>
      <c r="D119" s="9" t="s">
        <v>38</v>
      </c>
      <c r="E119" s="4">
        <v>199.63137670704461</v>
      </c>
      <c r="F119" s="4">
        <v>210.13829127057329</v>
      </c>
      <c r="G119" s="13"/>
      <c r="H119" s="13"/>
      <c r="I119" s="13"/>
      <c r="J119" s="17">
        <f t="shared" si="1"/>
        <v>10.506914563528682</v>
      </c>
    </row>
    <row r="120" spans="1:10">
      <c r="A120" s="7">
        <v>41487</v>
      </c>
      <c r="B120" s="7" t="s">
        <v>2</v>
      </c>
      <c r="C120" s="8" t="s">
        <v>10</v>
      </c>
      <c r="D120" s="9" t="s">
        <v>39</v>
      </c>
      <c r="E120" s="4">
        <v>78.205038065073921</v>
      </c>
      <c r="F120" s="4">
        <v>82.321092700077813</v>
      </c>
      <c r="G120" s="13"/>
      <c r="H120" s="13"/>
      <c r="I120" s="13"/>
      <c r="J120" s="17">
        <f t="shared" si="1"/>
        <v>4.1160546350038913</v>
      </c>
    </row>
    <row r="121" spans="1:10">
      <c r="A121" s="7">
        <v>41487</v>
      </c>
      <c r="B121" s="7" t="s">
        <v>2</v>
      </c>
      <c r="C121" s="8" t="s">
        <v>9</v>
      </c>
      <c r="D121" s="9" t="s">
        <v>40</v>
      </c>
      <c r="E121" s="4">
        <v>17.888130705656518</v>
      </c>
      <c r="F121" s="4">
        <v>18.829611269112124</v>
      </c>
      <c r="G121" s="13"/>
      <c r="H121" s="13"/>
      <c r="I121" s="13"/>
      <c r="J121" s="17">
        <f t="shared" si="1"/>
        <v>0.94148056345560605</v>
      </c>
    </row>
    <row r="122" spans="1:10">
      <c r="A122" s="7">
        <v>41487</v>
      </c>
      <c r="B122" s="7" t="s">
        <v>2</v>
      </c>
      <c r="C122" s="8" t="s">
        <v>12</v>
      </c>
      <c r="D122" s="9" t="s">
        <v>41</v>
      </c>
      <c r="E122" s="4">
        <v>1373.001965930222</v>
      </c>
      <c r="F122" s="4">
        <v>1445.2652272949706</v>
      </c>
      <c r="G122" s="13"/>
      <c r="H122" s="13"/>
      <c r="I122" s="13"/>
      <c r="J122" s="17">
        <f t="shared" si="1"/>
        <v>72.263261364748587</v>
      </c>
    </row>
    <row r="123" spans="1:10">
      <c r="A123" s="7">
        <v>41487</v>
      </c>
      <c r="B123" s="7" t="s">
        <v>2</v>
      </c>
      <c r="C123" s="8" t="s">
        <v>13</v>
      </c>
      <c r="D123" s="9" t="s">
        <v>42</v>
      </c>
      <c r="E123" s="4">
        <v>2.837629460836673</v>
      </c>
      <c r="F123" s="4">
        <v>2.9869783798280771</v>
      </c>
      <c r="G123" s="13"/>
      <c r="H123" s="13"/>
      <c r="I123" s="13"/>
      <c r="J123" s="17">
        <f t="shared" si="1"/>
        <v>0.14934891899140412</v>
      </c>
    </row>
    <row r="124" spans="1:10">
      <c r="A124" s="7">
        <v>41487</v>
      </c>
      <c r="B124" s="7" t="s">
        <v>2</v>
      </c>
      <c r="C124" s="8" t="s">
        <v>16</v>
      </c>
      <c r="D124" s="9" t="s">
        <v>43</v>
      </c>
      <c r="E124" s="4">
        <v>1224.6400263460525</v>
      </c>
      <c r="F124" s="4">
        <v>1289.0947645747922</v>
      </c>
      <c r="G124" s="13"/>
      <c r="H124" s="13"/>
      <c r="I124" s="13"/>
      <c r="J124" s="17">
        <f t="shared" si="1"/>
        <v>64.454738228739643</v>
      </c>
    </row>
    <row r="125" spans="1:10">
      <c r="A125" s="7">
        <v>41487</v>
      </c>
      <c r="B125" s="7" t="s">
        <v>2</v>
      </c>
      <c r="C125" s="8" t="s">
        <v>11</v>
      </c>
      <c r="D125" s="9" t="s">
        <v>44</v>
      </c>
      <c r="E125" s="4">
        <v>123.38450349194714</v>
      </c>
      <c r="F125" s="4">
        <v>129.87842472836542</v>
      </c>
      <c r="G125" s="13"/>
      <c r="H125" s="13"/>
      <c r="I125" s="13"/>
      <c r="J125" s="17">
        <f t="shared" si="1"/>
        <v>6.4939212364182737</v>
      </c>
    </row>
    <row r="126" spans="1:10">
      <c r="A126" s="7">
        <v>41487</v>
      </c>
      <c r="B126" s="7" t="s">
        <v>2</v>
      </c>
      <c r="C126" s="8" t="s">
        <v>13</v>
      </c>
      <c r="D126" s="9" t="s">
        <v>45</v>
      </c>
      <c r="E126" s="4">
        <v>220.67473385915818</v>
      </c>
      <c r="F126" s="4">
        <v>232.289193535956</v>
      </c>
      <c r="G126" s="13"/>
      <c r="H126" s="13"/>
      <c r="I126" s="13"/>
      <c r="J126" s="17">
        <f t="shared" si="1"/>
        <v>11.614459676797821</v>
      </c>
    </row>
    <row r="127" spans="1:10">
      <c r="A127" s="7">
        <v>41487</v>
      </c>
      <c r="B127" s="7" t="s">
        <v>2</v>
      </c>
      <c r="C127" s="8" t="s">
        <v>14</v>
      </c>
      <c r="D127" s="9" t="s">
        <v>46</v>
      </c>
      <c r="E127" s="4">
        <v>490.09342128261568</v>
      </c>
      <c r="F127" s="4">
        <v>515.88781187643758</v>
      </c>
      <c r="G127" s="13"/>
      <c r="H127" s="13"/>
      <c r="I127" s="13"/>
      <c r="J127" s="17">
        <f t="shared" si="1"/>
        <v>25.794390593821902</v>
      </c>
    </row>
    <row r="128" spans="1:10">
      <c r="A128" s="7">
        <v>41487</v>
      </c>
      <c r="B128" s="7" t="s">
        <v>2</v>
      </c>
      <c r="C128" s="8" t="s">
        <v>11</v>
      </c>
      <c r="D128" s="9" t="s">
        <v>47</v>
      </c>
      <c r="E128" s="4">
        <v>356.14777114684773</v>
      </c>
      <c r="F128" s="4">
        <v>374.89239068089239</v>
      </c>
      <c r="G128" s="13"/>
      <c r="H128" s="13"/>
      <c r="I128" s="13"/>
      <c r="J128" s="17">
        <f t="shared" si="1"/>
        <v>18.744619534044659</v>
      </c>
    </row>
    <row r="129" spans="1:10">
      <c r="A129" s="7">
        <v>41487</v>
      </c>
      <c r="B129" s="7" t="s">
        <v>2</v>
      </c>
      <c r="C129" s="8" t="s">
        <v>13</v>
      </c>
      <c r="D129" s="9" t="s">
        <v>48</v>
      </c>
      <c r="E129" s="4">
        <v>27.995916079686353</v>
      </c>
      <c r="F129" s="4">
        <v>29.469385347038269</v>
      </c>
      <c r="G129" s="13"/>
      <c r="H129" s="13"/>
      <c r="I129" s="13"/>
      <c r="J129" s="17">
        <f t="shared" si="1"/>
        <v>1.4734692673519163</v>
      </c>
    </row>
    <row r="130" spans="1:10">
      <c r="A130" s="7">
        <v>41518</v>
      </c>
      <c r="B130" s="7" t="s">
        <v>2</v>
      </c>
      <c r="C130" s="8" t="s">
        <v>14</v>
      </c>
      <c r="D130" s="6" t="s">
        <v>17</v>
      </c>
      <c r="E130" s="4">
        <v>4.6512036906215091</v>
      </c>
      <c r="F130" s="4">
        <v>5.1455876522449637</v>
      </c>
      <c r="G130" s="13"/>
      <c r="H130" s="13"/>
      <c r="I130" s="13"/>
      <c r="J130" s="17">
        <f t="shared" si="1"/>
        <v>0.49438396162345466</v>
      </c>
    </row>
    <row r="131" spans="1:10">
      <c r="A131" s="7">
        <v>41518</v>
      </c>
      <c r="B131" s="7" t="s">
        <v>2</v>
      </c>
      <c r="C131" s="8" t="s">
        <v>15</v>
      </c>
      <c r="D131" s="9" t="s">
        <v>18</v>
      </c>
      <c r="E131" s="4">
        <v>5.089324564876935</v>
      </c>
      <c r="F131" s="4">
        <v>5.6302771026995098</v>
      </c>
      <c r="G131" s="13"/>
      <c r="H131" s="13"/>
      <c r="I131" s="13"/>
      <c r="J131" s="17">
        <f t="shared" ref="J131:J193" si="2">F131-E131</f>
        <v>0.5409525378225748</v>
      </c>
    </row>
    <row r="132" spans="1:10">
      <c r="A132" s="7">
        <v>41518</v>
      </c>
      <c r="B132" s="7" t="s">
        <v>2</v>
      </c>
      <c r="C132" s="8" t="s">
        <v>8</v>
      </c>
      <c r="D132" s="9" t="s">
        <v>19</v>
      </c>
      <c r="E132" s="4">
        <v>2.5459612231198201</v>
      </c>
      <c r="F132" s="4">
        <v>2.8165755585366123</v>
      </c>
      <c r="G132" s="13"/>
      <c r="H132" s="13"/>
      <c r="I132" s="13"/>
      <c r="J132" s="17">
        <f t="shared" si="2"/>
        <v>0.27061433541679225</v>
      </c>
    </row>
    <row r="133" spans="1:10">
      <c r="A133" s="7">
        <v>41518</v>
      </c>
      <c r="B133" s="7" t="s">
        <v>2</v>
      </c>
      <c r="C133" s="8" t="s">
        <v>10</v>
      </c>
      <c r="D133" s="9" t="s">
        <v>20</v>
      </c>
      <c r="E133" s="4">
        <v>0.40514901479763449</v>
      </c>
      <c r="F133" s="4">
        <v>0.44821295873700001</v>
      </c>
      <c r="G133" s="13"/>
      <c r="H133" s="13"/>
      <c r="I133" s="13"/>
      <c r="J133" s="17">
        <f t="shared" si="2"/>
        <v>4.3063943939365523E-2</v>
      </c>
    </row>
    <row r="134" spans="1:10">
      <c r="A134" s="7">
        <v>41518</v>
      </c>
      <c r="B134" s="7" t="s">
        <v>2</v>
      </c>
      <c r="C134" s="8" t="s">
        <v>9</v>
      </c>
      <c r="D134" s="9" t="s">
        <v>21</v>
      </c>
      <c r="E134" s="4">
        <v>202.40504664091907</v>
      </c>
      <c r="F134" s="4">
        <v>223.91900635261399</v>
      </c>
      <c r="G134" s="13"/>
      <c r="H134" s="13"/>
      <c r="I134" s="13"/>
      <c r="J134" s="17">
        <f t="shared" si="2"/>
        <v>21.513959711694923</v>
      </c>
    </row>
    <row r="135" spans="1:10">
      <c r="A135" s="7">
        <v>41518</v>
      </c>
      <c r="B135" s="7" t="s">
        <v>2</v>
      </c>
      <c r="C135" s="8" t="s">
        <v>12</v>
      </c>
      <c r="D135" s="9" t="s">
        <v>22</v>
      </c>
      <c r="E135" s="4">
        <v>179.11209022488171</v>
      </c>
      <c r="F135" s="4">
        <v>198.15020393264808</v>
      </c>
      <c r="G135" s="13"/>
      <c r="H135" s="13"/>
      <c r="I135" s="13"/>
      <c r="J135" s="17">
        <f t="shared" si="2"/>
        <v>19.038113707766371</v>
      </c>
    </row>
    <row r="136" spans="1:10">
      <c r="A136" s="7">
        <v>41518</v>
      </c>
      <c r="B136" s="7" t="s">
        <v>2</v>
      </c>
      <c r="C136" s="8" t="s">
        <v>13</v>
      </c>
      <c r="D136" s="9" t="s">
        <v>23</v>
      </c>
      <c r="E136" s="4">
        <v>70.166664504385665</v>
      </c>
      <c r="F136" s="4">
        <v>77.624792739347313</v>
      </c>
      <c r="G136" s="13"/>
      <c r="H136" s="13"/>
      <c r="I136" s="13"/>
      <c r="J136" s="17">
        <f t="shared" si="2"/>
        <v>7.4581282349616487</v>
      </c>
    </row>
    <row r="137" spans="1:10">
      <c r="A137" s="7">
        <v>41518</v>
      </c>
      <c r="B137" s="7" t="s">
        <v>2</v>
      </c>
      <c r="C137" s="8" t="s">
        <v>16</v>
      </c>
      <c r="D137" s="9" t="s">
        <v>24</v>
      </c>
      <c r="E137" s="4">
        <v>16.049483471768113</v>
      </c>
      <c r="F137" s="4">
        <v>17.755409023208035</v>
      </c>
      <c r="G137" s="13"/>
      <c r="H137" s="13"/>
      <c r="I137" s="13"/>
      <c r="J137" s="17">
        <f t="shared" si="2"/>
        <v>1.7059255514399219</v>
      </c>
    </row>
    <row r="138" spans="1:10">
      <c r="A138" s="7">
        <v>41518</v>
      </c>
      <c r="B138" s="7" t="s">
        <v>2</v>
      </c>
      <c r="C138" s="8" t="s">
        <v>11</v>
      </c>
      <c r="D138" s="9" t="s">
        <v>25</v>
      </c>
      <c r="E138" s="4">
        <v>1231.8767523279612</v>
      </c>
      <c r="F138" s="4">
        <v>1362.814924370552</v>
      </c>
      <c r="G138" s="13"/>
      <c r="H138" s="13"/>
      <c r="I138" s="13"/>
      <c r="J138" s="17">
        <f t="shared" si="2"/>
        <v>130.93817204259085</v>
      </c>
    </row>
    <row r="139" spans="1:10">
      <c r="A139" s="7">
        <v>41518</v>
      </c>
      <c r="B139" s="7" t="s">
        <v>2</v>
      </c>
      <c r="C139" s="8" t="s">
        <v>13</v>
      </c>
      <c r="D139" s="9" t="s">
        <v>26</v>
      </c>
      <c r="E139" s="4">
        <v>44</v>
      </c>
      <c r="F139" s="4">
        <v>60</v>
      </c>
      <c r="G139" s="13"/>
      <c r="H139" s="13"/>
      <c r="I139" s="13"/>
      <c r="J139" s="17">
        <f t="shared" si="2"/>
        <v>16</v>
      </c>
    </row>
    <row r="140" spans="1:10">
      <c r="A140" s="7">
        <v>41518</v>
      </c>
      <c r="B140" s="7" t="s">
        <v>2</v>
      </c>
      <c r="C140" s="8" t="s">
        <v>14</v>
      </c>
      <c r="D140" s="9" t="s">
        <v>27</v>
      </c>
      <c r="E140" s="4">
        <v>1153.7025413318358</v>
      </c>
      <c r="F140" s="4">
        <v>1276.3314500740516</v>
      </c>
      <c r="G140" s="13"/>
      <c r="H140" s="13"/>
      <c r="I140" s="13"/>
      <c r="J140" s="17">
        <f t="shared" si="2"/>
        <v>122.6289087422158</v>
      </c>
    </row>
    <row r="141" spans="1:10">
      <c r="A141" s="7">
        <v>41518</v>
      </c>
      <c r="B141" s="7" t="s">
        <v>2</v>
      </c>
      <c r="C141" s="8" t="s">
        <v>11</v>
      </c>
      <c r="D141" s="9" t="s">
        <v>28</v>
      </c>
      <c r="E141" s="4">
        <v>106.63984845816411</v>
      </c>
      <c r="F141" s="4">
        <v>117.97477039546318</v>
      </c>
      <c r="G141" s="13"/>
      <c r="H141" s="13"/>
      <c r="I141" s="13"/>
      <c r="J141" s="17">
        <f t="shared" si="2"/>
        <v>11.334921937299072</v>
      </c>
    </row>
    <row r="142" spans="1:10">
      <c r="A142" s="7">
        <v>41518</v>
      </c>
      <c r="B142" s="7" t="s">
        <v>2</v>
      </c>
      <c r="C142" s="8" t="s">
        <v>13</v>
      </c>
      <c r="D142" s="9" t="s">
        <v>29</v>
      </c>
      <c r="E142" s="4">
        <v>190.72670806526546</v>
      </c>
      <c r="F142" s="4">
        <v>210.99935828499954</v>
      </c>
      <c r="G142" s="13"/>
      <c r="H142" s="13"/>
      <c r="I142" s="13"/>
      <c r="J142" s="17">
        <f t="shared" si="2"/>
        <v>20.272650219734089</v>
      </c>
    </row>
    <row r="143" spans="1:10">
      <c r="A143" s="7">
        <v>41518</v>
      </c>
      <c r="B143" s="7" t="s">
        <v>2</v>
      </c>
      <c r="C143" s="8" t="s">
        <v>14</v>
      </c>
      <c r="D143" s="9" t="s">
        <v>30</v>
      </c>
      <c r="E143" s="4">
        <v>423.58227084272676</v>
      </c>
      <c r="F143" s="4">
        <v>468.60551537509087</v>
      </c>
      <c r="G143" s="13"/>
      <c r="H143" s="13"/>
      <c r="I143" s="13"/>
      <c r="J143" s="17">
        <f t="shared" si="2"/>
        <v>45.023244532364117</v>
      </c>
    </row>
    <row r="144" spans="1:10">
      <c r="A144" s="7">
        <v>41518</v>
      </c>
      <c r="B144" s="7" t="s">
        <v>2</v>
      </c>
      <c r="C144" s="8" t="s">
        <v>15</v>
      </c>
      <c r="D144" s="9" t="s">
        <v>31</v>
      </c>
      <c r="E144" s="4">
        <v>307.81454128306763</v>
      </c>
      <c r="F144" s="4">
        <v>340.53264663538232</v>
      </c>
      <c r="G144" s="13"/>
      <c r="H144" s="13"/>
      <c r="I144" s="13"/>
      <c r="J144" s="17">
        <f t="shared" si="2"/>
        <v>32.718105352314694</v>
      </c>
    </row>
    <row r="145" spans="1:10">
      <c r="A145" s="7">
        <v>41518</v>
      </c>
      <c r="B145" s="7" t="s">
        <v>2</v>
      </c>
      <c r="C145" s="8" t="s">
        <v>8</v>
      </c>
      <c r="D145" s="9" t="s">
        <v>32</v>
      </c>
      <c r="E145" s="4">
        <v>24.196557620220791</v>
      </c>
      <c r="F145" s="4">
        <v>26.768448857333333</v>
      </c>
      <c r="G145" s="13"/>
      <c r="H145" s="13"/>
      <c r="I145" s="13"/>
      <c r="J145" s="17">
        <f t="shared" si="2"/>
        <v>2.571891237112542</v>
      </c>
    </row>
    <row r="146" spans="1:10">
      <c r="A146" s="7">
        <v>41548</v>
      </c>
      <c r="B146" s="7" t="s">
        <v>3</v>
      </c>
      <c r="C146" s="8" t="s">
        <v>10</v>
      </c>
      <c r="D146" s="9" t="s">
        <v>33</v>
      </c>
      <c r="E146" s="4">
        <v>4.7207226167384988</v>
      </c>
      <c r="F146" s="4">
        <v>4.6739827888499992</v>
      </c>
      <c r="G146" s="13"/>
      <c r="H146" s="13"/>
      <c r="I146" s="13"/>
      <c r="J146" s="17">
        <f t="shared" si="2"/>
        <v>-4.6739827888499619E-2</v>
      </c>
    </row>
    <row r="147" spans="1:10">
      <c r="A147" s="7">
        <v>41548</v>
      </c>
      <c r="B147" s="7" t="s">
        <v>3</v>
      </c>
      <c r="C147" s="8" t="s">
        <v>9</v>
      </c>
      <c r="D147" s="9" t="s">
        <v>34</v>
      </c>
      <c r="E147" s="4">
        <v>5.1653918373389995</v>
      </c>
      <c r="F147" s="4">
        <v>5.1142493438999992</v>
      </c>
      <c r="G147" s="13"/>
      <c r="H147" s="13"/>
      <c r="I147" s="13"/>
      <c r="J147" s="17">
        <f t="shared" si="2"/>
        <v>-5.1142493439000347E-2</v>
      </c>
    </row>
    <row r="148" spans="1:10">
      <c r="A148" s="7">
        <v>41548</v>
      </c>
      <c r="B148" s="7" t="s">
        <v>3</v>
      </c>
      <c r="C148" s="8" t="s">
        <v>12</v>
      </c>
      <c r="D148" s="9" t="s">
        <v>35</v>
      </c>
      <c r="E148" s="4">
        <v>2.6098544166256681</v>
      </c>
      <c r="F148" s="4">
        <v>2.5840142738868002</v>
      </c>
      <c r="G148" s="13"/>
      <c r="H148" s="13"/>
      <c r="I148" s="13"/>
      <c r="J148" s="17">
        <f t="shared" si="2"/>
        <v>-2.5840142738867922E-2</v>
      </c>
    </row>
    <row r="149" spans="1:10">
      <c r="A149" s="7">
        <v>41548</v>
      </c>
      <c r="B149" s="7" t="s">
        <v>3</v>
      </c>
      <c r="C149" s="8" t="s">
        <v>13</v>
      </c>
      <c r="D149" s="9" t="s">
        <v>36</v>
      </c>
      <c r="E149" s="4">
        <v>0.41531659479299998</v>
      </c>
      <c r="F149" s="4">
        <v>0.4112045493</v>
      </c>
      <c r="G149" s="13"/>
      <c r="H149" s="13"/>
      <c r="I149" s="13"/>
      <c r="J149" s="17">
        <f t="shared" si="2"/>
        <v>-4.1120454929999828E-3</v>
      </c>
    </row>
    <row r="150" spans="1:10">
      <c r="A150" s="7">
        <v>41548</v>
      </c>
      <c r="B150" s="7" t="s">
        <v>3</v>
      </c>
      <c r="C150" s="8" t="s">
        <v>16</v>
      </c>
      <c r="D150" s="9" t="s">
        <v>37</v>
      </c>
      <c r="E150" s="4">
        <v>207.48458386801846</v>
      </c>
      <c r="F150" s="4">
        <v>205.43028105744401</v>
      </c>
      <c r="G150" s="13"/>
      <c r="H150" s="13"/>
      <c r="I150" s="13"/>
      <c r="J150" s="17">
        <f t="shared" si="2"/>
        <v>-2.0543028105744554</v>
      </c>
    </row>
    <row r="151" spans="1:10">
      <c r="A151" s="7">
        <v>41548</v>
      </c>
      <c r="B151" s="7" t="s">
        <v>3</v>
      </c>
      <c r="C151" s="8" t="s">
        <v>11</v>
      </c>
      <c r="D151" s="9" t="s">
        <v>38</v>
      </c>
      <c r="E151" s="4">
        <v>183.60706969905922</v>
      </c>
      <c r="F151" s="4">
        <v>181.78917791986061</v>
      </c>
      <c r="G151" s="13"/>
      <c r="H151" s="13"/>
      <c r="I151" s="13"/>
      <c r="J151" s="17">
        <f t="shared" si="2"/>
        <v>-1.817891779198618</v>
      </c>
    </row>
    <row r="152" spans="1:10">
      <c r="A152" s="7">
        <v>41548</v>
      </c>
      <c r="B152" s="7" t="s">
        <v>3</v>
      </c>
      <c r="C152" s="8" t="s">
        <v>13</v>
      </c>
      <c r="D152" s="9" t="s">
        <v>39</v>
      </c>
      <c r="E152" s="4">
        <v>71.927560244716304</v>
      </c>
      <c r="F152" s="4">
        <v>71.215406182887435</v>
      </c>
      <c r="G152" s="13"/>
      <c r="H152" s="13"/>
      <c r="I152" s="13"/>
      <c r="J152" s="17">
        <f t="shared" si="2"/>
        <v>-0.71215406182886909</v>
      </c>
    </row>
    <row r="153" spans="1:10">
      <c r="A153" s="7">
        <v>41548</v>
      </c>
      <c r="B153" s="7" t="s">
        <v>3</v>
      </c>
      <c r="C153" s="8" t="s">
        <v>14</v>
      </c>
      <c r="D153" s="9" t="s">
        <v>40</v>
      </c>
      <c r="E153" s="4">
        <v>16.452259737101024</v>
      </c>
      <c r="F153" s="4">
        <v>16.289366076337647</v>
      </c>
      <c r="G153" s="13"/>
      <c r="H153" s="13"/>
      <c r="I153" s="13"/>
      <c r="J153" s="17">
        <f t="shared" si="2"/>
        <v>-0.16289366076337686</v>
      </c>
    </row>
    <row r="154" spans="1:10">
      <c r="A154" s="7">
        <v>41548</v>
      </c>
      <c r="B154" s="7" t="s">
        <v>3</v>
      </c>
      <c r="C154" s="8" t="s">
        <v>11</v>
      </c>
      <c r="D154" s="9" t="s">
        <v>41</v>
      </c>
      <c r="E154" s="4">
        <v>1262.791810655282</v>
      </c>
      <c r="F154" s="4">
        <v>1250.2889214408733</v>
      </c>
      <c r="G154" s="13"/>
      <c r="H154" s="13"/>
      <c r="I154" s="13"/>
      <c r="J154" s="17">
        <f t="shared" si="2"/>
        <v>-12.502889214408697</v>
      </c>
    </row>
    <row r="155" spans="1:10">
      <c r="A155" s="7">
        <v>41548</v>
      </c>
      <c r="B155" s="7" t="s">
        <v>3</v>
      </c>
      <c r="C155" s="8" t="s">
        <v>13</v>
      </c>
      <c r="D155" s="9" t="s">
        <v>42</v>
      </c>
      <c r="E155" s="4">
        <v>69.791098059229682</v>
      </c>
      <c r="F155" s="4">
        <v>71.215406182887435</v>
      </c>
      <c r="G155" s="13"/>
      <c r="H155" s="13"/>
      <c r="I155" s="13"/>
      <c r="J155" s="17">
        <f t="shared" si="2"/>
        <v>1.4243081236577524</v>
      </c>
    </row>
    <row r="156" spans="1:10">
      <c r="A156" s="7">
        <v>41548</v>
      </c>
      <c r="B156" s="7" t="s">
        <v>3</v>
      </c>
      <c r="C156" s="8" t="s">
        <v>14</v>
      </c>
      <c r="D156" s="9" t="s">
        <v>43</v>
      </c>
      <c r="E156" s="4">
        <v>1182.655747316323</v>
      </c>
      <c r="F156" s="4">
        <v>1170.946284471607</v>
      </c>
      <c r="G156" s="13"/>
      <c r="H156" s="13"/>
      <c r="I156" s="13"/>
      <c r="J156" s="17">
        <f t="shared" si="2"/>
        <v>-11.709462844715972</v>
      </c>
    </row>
    <row r="157" spans="1:10">
      <c r="A157" s="7">
        <v>41548</v>
      </c>
      <c r="B157" s="7" t="s">
        <v>3</v>
      </c>
      <c r="C157" s="8" t="s">
        <v>15</v>
      </c>
      <c r="D157" s="9" t="s">
        <v>44</v>
      </c>
      <c r="E157" s="4">
        <v>119.15451809941781</v>
      </c>
      <c r="F157" s="4">
        <v>117.97477039546318</v>
      </c>
      <c r="G157" s="13"/>
      <c r="H157" s="13"/>
      <c r="I157" s="13"/>
      <c r="J157" s="17">
        <f t="shared" si="2"/>
        <v>-1.1797477039546322</v>
      </c>
    </row>
    <row r="158" spans="1:10">
      <c r="A158" s="7">
        <v>41548</v>
      </c>
      <c r="B158" s="7" t="s">
        <v>3</v>
      </c>
      <c r="C158" s="8" t="s">
        <v>8</v>
      </c>
      <c r="D158" s="9" t="s">
        <v>45</v>
      </c>
      <c r="E158" s="4">
        <v>213.10935186784954</v>
      </c>
      <c r="F158" s="4">
        <v>210.99935828499954</v>
      </c>
      <c r="G158" s="13"/>
      <c r="H158" s="13"/>
      <c r="I158" s="13"/>
      <c r="J158" s="17">
        <f t="shared" si="2"/>
        <v>-2.1099935828499952</v>
      </c>
    </row>
    <row r="159" spans="1:10">
      <c r="A159" s="7">
        <v>41548</v>
      </c>
      <c r="B159" s="7" t="s">
        <v>3</v>
      </c>
      <c r="C159" s="8" t="s">
        <v>10</v>
      </c>
      <c r="D159" s="9" t="s">
        <v>46</v>
      </c>
      <c r="E159" s="4">
        <v>473.29157052884176</v>
      </c>
      <c r="F159" s="4">
        <v>468.60551537509087</v>
      </c>
      <c r="G159" s="13"/>
      <c r="H159" s="13"/>
      <c r="I159" s="13"/>
      <c r="J159" s="17">
        <f t="shared" si="2"/>
        <v>-4.6860551537508854</v>
      </c>
    </row>
    <row r="160" spans="1:10">
      <c r="A160" s="7">
        <v>41548</v>
      </c>
      <c r="B160" s="7" t="s">
        <v>3</v>
      </c>
      <c r="C160" s="8" t="s">
        <v>9</v>
      </c>
      <c r="D160" s="9" t="s">
        <v>47</v>
      </c>
      <c r="E160" s="4">
        <v>343.93797310173613</v>
      </c>
      <c r="F160" s="4">
        <v>340.53264663538232</v>
      </c>
      <c r="G160" s="13"/>
      <c r="H160" s="13"/>
      <c r="I160" s="13"/>
      <c r="J160" s="17">
        <f t="shared" si="2"/>
        <v>-3.405326466353813</v>
      </c>
    </row>
    <row r="161" spans="1:10">
      <c r="A161" s="7">
        <v>41548</v>
      </c>
      <c r="B161" s="7" t="s">
        <v>3</v>
      </c>
      <c r="C161" s="8" t="s">
        <v>12</v>
      </c>
      <c r="D161" s="9" t="s">
        <v>48</v>
      </c>
      <c r="E161" s="4">
        <v>27.036133345906666</v>
      </c>
      <c r="F161" s="4">
        <v>26.768448857333333</v>
      </c>
      <c r="G161" s="13"/>
      <c r="H161" s="13"/>
      <c r="I161" s="13"/>
      <c r="J161" s="17">
        <f t="shared" si="2"/>
        <v>-0.26768448857333382</v>
      </c>
    </row>
    <row r="162" spans="1:10">
      <c r="A162" s="7">
        <v>41579</v>
      </c>
      <c r="B162" s="7" t="s">
        <v>3</v>
      </c>
      <c r="C162" s="8" t="s">
        <v>13</v>
      </c>
      <c r="D162" s="6" t="s">
        <v>17</v>
      </c>
      <c r="E162" s="4">
        <v>4.5805031330729991</v>
      </c>
      <c r="F162" s="4">
        <v>4.6739827888499992</v>
      </c>
      <c r="G162" s="13"/>
      <c r="H162" s="13"/>
      <c r="I162" s="13"/>
      <c r="J162" s="17">
        <f t="shared" si="2"/>
        <v>9.3479655777000126E-2</v>
      </c>
    </row>
    <row r="163" spans="1:10">
      <c r="A163" s="7">
        <v>41579</v>
      </c>
      <c r="B163" s="7" t="s">
        <v>3</v>
      </c>
      <c r="C163" s="8" t="s">
        <v>16</v>
      </c>
      <c r="D163" s="9" t="s">
        <v>18</v>
      </c>
      <c r="E163" s="4">
        <v>5.0119643570219994</v>
      </c>
      <c r="F163" s="4">
        <v>5.1142493438999992</v>
      </c>
      <c r="G163" s="13"/>
      <c r="H163" s="13"/>
      <c r="I163" s="13"/>
      <c r="J163" s="17">
        <f t="shared" si="2"/>
        <v>0.10228498687799981</v>
      </c>
    </row>
    <row r="164" spans="1:10">
      <c r="A164" s="7">
        <v>41579</v>
      </c>
      <c r="B164" s="7" t="s">
        <v>3</v>
      </c>
      <c r="C164" s="8" t="s">
        <v>11</v>
      </c>
      <c r="D164" s="9" t="s">
        <v>19</v>
      </c>
      <c r="E164" s="4">
        <v>2.5323339884090643</v>
      </c>
      <c r="F164" s="4">
        <v>2.5840142738868002</v>
      </c>
      <c r="G164" s="13"/>
      <c r="H164" s="13"/>
      <c r="I164" s="13"/>
      <c r="J164" s="17">
        <f t="shared" si="2"/>
        <v>5.1680285477735843E-2</v>
      </c>
    </row>
    <row r="165" spans="1:10">
      <c r="A165" s="7">
        <v>41579</v>
      </c>
      <c r="B165" s="7" t="s">
        <v>3</v>
      </c>
      <c r="C165" s="8" t="s">
        <v>13</v>
      </c>
      <c r="D165" s="9" t="s">
        <v>20</v>
      </c>
      <c r="E165" s="4">
        <v>0.40298045831399998</v>
      </c>
      <c r="F165" s="4">
        <v>0.4112045493</v>
      </c>
      <c r="G165" s="13"/>
      <c r="H165" s="13"/>
      <c r="I165" s="13"/>
      <c r="J165" s="17">
        <f t="shared" si="2"/>
        <v>8.2240909860000211E-3</v>
      </c>
    </row>
    <row r="166" spans="1:10">
      <c r="A166" s="7">
        <v>41579</v>
      </c>
      <c r="B166" s="7" t="s">
        <v>3</v>
      </c>
      <c r="C166" s="8" t="s">
        <v>14</v>
      </c>
      <c r="D166" s="9" t="s">
        <v>21</v>
      </c>
      <c r="E166" s="4">
        <v>201.32167543629512</v>
      </c>
      <c r="F166" s="4">
        <v>205.43028105744401</v>
      </c>
      <c r="G166" s="13"/>
      <c r="H166" s="13"/>
      <c r="I166" s="13"/>
      <c r="J166" s="17">
        <f t="shared" si="2"/>
        <v>4.1086056211488824</v>
      </c>
    </row>
    <row r="167" spans="1:10">
      <c r="A167" s="7">
        <v>41579</v>
      </c>
      <c r="B167" s="7" t="s">
        <v>3</v>
      </c>
      <c r="C167" s="8" t="s">
        <v>11</v>
      </c>
      <c r="D167" s="9" t="s">
        <v>22</v>
      </c>
      <c r="E167" s="4">
        <v>178.1533943614634</v>
      </c>
      <c r="F167" s="4">
        <v>181.78917791986061</v>
      </c>
      <c r="G167" s="13"/>
      <c r="H167" s="13"/>
      <c r="I167" s="13"/>
      <c r="J167" s="17">
        <f t="shared" si="2"/>
        <v>3.6357835583972076</v>
      </c>
    </row>
    <row r="168" spans="1:10">
      <c r="A168" s="7">
        <v>41579</v>
      </c>
      <c r="B168" s="7" t="s">
        <v>3</v>
      </c>
      <c r="C168" s="8" t="s">
        <v>13</v>
      </c>
      <c r="D168" s="9" t="s">
        <v>23</v>
      </c>
      <c r="E168" s="4">
        <v>69.791098059229682</v>
      </c>
      <c r="F168" s="4">
        <v>71.215406182887435</v>
      </c>
      <c r="G168" s="13"/>
      <c r="H168" s="13"/>
      <c r="I168" s="13"/>
      <c r="J168" s="17">
        <f t="shared" si="2"/>
        <v>1.4243081236577524</v>
      </c>
    </row>
    <row r="169" spans="1:10">
      <c r="A169" s="7">
        <v>41579</v>
      </c>
      <c r="B169" s="7" t="s">
        <v>3</v>
      </c>
      <c r="C169" s="8" t="s">
        <v>14</v>
      </c>
      <c r="D169" s="9" t="s">
        <v>24</v>
      </c>
      <c r="E169" s="4">
        <v>15.963578754810893</v>
      </c>
      <c r="F169" s="4">
        <v>16.289366076337647</v>
      </c>
      <c r="G169" s="13"/>
      <c r="H169" s="13"/>
      <c r="I169" s="13"/>
      <c r="J169" s="17">
        <f t="shared" si="2"/>
        <v>0.32578732152675371</v>
      </c>
    </row>
    <row r="170" spans="1:10">
      <c r="A170" s="7">
        <v>41579</v>
      </c>
      <c r="B170" s="7" t="s">
        <v>3</v>
      </c>
      <c r="C170" s="8" t="s">
        <v>15</v>
      </c>
      <c r="D170" s="9" t="s">
        <v>25</v>
      </c>
      <c r="E170" s="4">
        <v>1225.2831430120559</v>
      </c>
      <c r="F170" s="4">
        <v>1250.2889214408733</v>
      </c>
      <c r="G170" s="13"/>
      <c r="H170" s="13"/>
      <c r="I170" s="13"/>
      <c r="J170" s="17">
        <f t="shared" si="2"/>
        <v>25.005778428817393</v>
      </c>
    </row>
    <row r="171" spans="1:10">
      <c r="A171" s="7">
        <v>41579</v>
      </c>
      <c r="B171" s="7" t="s">
        <v>3</v>
      </c>
      <c r="C171" s="8" t="s">
        <v>8</v>
      </c>
      <c r="D171" s="9" t="s">
        <v>26</v>
      </c>
      <c r="E171" s="4">
        <v>1992.6572980371297</v>
      </c>
      <c r="F171" s="4">
        <v>2033.3237735072753</v>
      </c>
      <c r="G171" s="13"/>
      <c r="H171" s="13"/>
      <c r="I171" s="13"/>
      <c r="J171" s="17">
        <f t="shared" si="2"/>
        <v>40.666475470145542</v>
      </c>
    </row>
    <row r="172" spans="1:10">
      <c r="A172" s="7">
        <v>41579</v>
      </c>
      <c r="B172" s="7" t="s">
        <v>3</v>
      </c>
      <c r="C172" s="8" t="s">
        <v>10</v>
      </c>
      <c r="D172" s="9" t="s">
        <v>27</v>
      </c>
      <c r="E172" s="4">
        <v>1147.5273587821748</v>
      </c>
      <c r="F172" s="4">
        <v>1170.946284471607</v>
      </c>
      <c r="G172" s="13"/>
      <c r="H172" s="13"/>
      <c r="I172" s="13"/>
      <c r="J172" s="17">
        <f t="shared" si="2"/>
        <v>23.418925689432172</v>
      </c>
    </row>
    <row r="173" spans="1:10">
      <c r="A173" s="7">
        <v>41579</v>
      </c>
      <c r="B173" s="7" t="s">
        <v>3</v>
      </c>
      <c r="C173" s="8" t="s">
        <v>9</v>
      </c>
      <c r="D173" s="9" t="s">
        <v>28</v>
      </c>
      <c r="E173" s="4">
        <v>115.61527498755392</v>
      </c>
      <c r="F173" s="4">
        <v>117.97477039546318</v>
      </c>
      <c r="G173" s="13"/>
      <c r="H173" s="13"/>
      <c r="I173" s="13"/>
      <c r="J173" s="17">
        <f t="shared" si="2"/>
        <v>2.3594954079092645</v>
      </c>
    </row>
    <row r="174" spans="1:10">
      <c r="A174" s="7">
        <v>41579</v>
      </c>
      <c r="B174" s="7" t="s">
        <v>3</v>
      </c>
      <c r="C174" s="8" t="s">
        <v>12</v>
      </c>
      <c r="D174" s="9" t="s">
        <v>29</v>
      </c>
      <c r="E174" s="4">
        <v>206.77937111929955</v>
      </c>
      <c r="F174" s="4">
        <v>210.99935828499954</v>
      </c>
      <c r="G174" s="13"/>
      <c r="H174" s="13"/>
      <c r="I174" s="13"/>
      <c r="J174" s="17">
        <f t="shared" si="2"/>
        <v>4.2199871656999903</v>
      </c>
    </row>
    <row r="175" spans="1:10">
      <c r="A175" s="7">
        <v>41579</v>
      </c>
      <c r="B175" s="7" t="s">
        <v>3</v>
      </c>
      <c r="C175" s="8" t="s">
        <v>13</v>
      </c>
      <c r="D175" s="9" t="s">
        <v>30</v>
      </c>
      <c r="E175" s="4">
        <v>459.23340506758905</v>
      </c>
      <c r="F175" s="4">
        <v>468.60551537509087</v>
      </c>
      <c r="G175" s="13"/>
      <c r="H175" s="13"/>
      <c r="I175" s="13"/>
      <c r="J175" s="17">
        <f t="shared" si="2"/>
        <v>9.3721103075018277</v>
      </c>
    </row>
    <row r="176" spans="1:10">
      <c r="A176" s="7">
        <v>41579</v>
      </c>
      <c r="B176" s="7" t="s">
        <v>3</v>
      </c>
      <c r="C176" s="8" t="s">
        <v>16</v>
      </c>
      <c r="D176" s="9" t="s">
        <v>31</v>
      </c>
      <c r="E176" s="4">
        <v>333.72199370267469</v>
      </c>
      <c r="F176" s="4">
        <v>340.53264663538232</v>
      </c>
      <c r="G176" s="13"/>
      <c r="H176" s="13"/>
      <c r="I176" s="13"/>
      <c r="J176" s="17">
        <f t="shared" si="2"/>
        <v>6.810652932707626</v>
      </c>
    </row>
    <row r="177" spans="1:10">
      <c r="A177" s="7">
        <v>41579</v>
      </c>
      <c r="B177" s="7" t="s">
        <v>3</v>
      </c>
      <c r="C177" s="8" t="s">
        <v>11</v>
      </c>
      <c r="D177" s="9" t="s">
        <v>32</v>
      </c>
      <c r="E177" s="4">
        <v>26.233079880186665</v>
      </c>
      <c r="F177" s="4">
        <v>26.768448857333333</v>
      </c>
      <c r="G177" s="13"/>
      <c r="H177" s="13"/>
      <c r="I177" s="13"/>
      <c r="J177" s="17">
        <f t="shared" si="2"/>
        <v>0.53536897714666765</v>
      </c>
    </row>
    <row r="178" spans="1:10">
      <c r="A178" s="7">
        <v>41609</v>
      </c>
      <c r="B178" s="7" t="s">
        <v>3</v>
      </c>
      <c r="C178" s="8" t="s">
        <v>13</v>
      </c>
      <c r="D178" s="9" t="s">
        <v>33</v>
      </c>
      <c r="E178" s="3">
        <v>4.7270414169999997</v>
      </c>
      <c r="F178" s="5">
        <v>4.8235116499999995</v>
      </c>
      <c r="G178" s="13"/>
      <c r="H178" s="13"/>
      <c r="I178" s="13"/>
      <c r="J178" s="17">
        <f t="shared" si="2"/>
        <v>9.6470232999999794E-2</v>
      </c>
    </row>
    <row r="179" spans="1:10">
      <c r="A179" s="7">
        <v>41609</v>
      </c>
      <c r="B179" s="7" t="s">
        <v>3</v>
      </c>
      <c r="C179" s="8" t="s">
        <v>14</v>
      </c>
      <c r="D179" s="9" t="s">
        <v>34</v>
      </c>
      <c r="E179" s="3">
        <v>5.1723058379999989</v>
      </c>
      <c r="F179" s="5">
        <v>5.2778630999999994</v>
      </c>
      <c r="G179" s="13"/>
      <c r="H179" s="13"/>
      <c r="I179" s="13"/>
      <c r="J179" s="17">
        <f t="shared" si="2"/>
        <v>0.10555726200000048</v>
      </c>
    </row>
    <row r="180" spans="1:10">
      <c r="A180" s="7">
        <v>41609</v>
      </c>
      <c r="B180" s="7" t="s">
        <v>3</v>
      </c>
      <c r="C180" s="8" t="s">
        <v>11</v>
      </c>
      <c r="D180" s="9" t="s">
        <v>35</v>
      </c>
      <c r="E180" s="3">
        <v>2.6133477692559999</v>
      </c>
      <c r="F180" s="5">
        <v>2.6666813972000001</v>
      </c>
      <c r="G180" s="13"/>
      <c r="H180" s="13"/>
      <c r="I180" s="13"/>
      <c r="J180" s="17">
        <f t="shared" si="2"/>
        <v>5.3333627944000206E-2</v>
      </c>
    </row>
    <row r="181" spans="1:10">
      <c r="A181" s="7">
        <v>41609</v>
      </c>
      <c r="B181" s="7" t="s">
        <v>3</v>
      </c>
      <c r="C181" s="8" t="s">
        <v>13</v>
      </c>
      <c r="D181" s="9" t="s">
        <v>36</v>
      </c>
      <c r="E181" s="3">
        <v>0.41587250599999998</v>
      </c>
      <c r="F181" s="5">
        <v>0.42435970000000001</v>
      </c>
      <c r="G181" s="13"/>
      <c r="H181" s="13"/>
      <c r="I181" s="13"/>
      <c r="J181" s="17">
        <f t="shared" si="2"/>
        <v>8.4871940000000312E-3</v>
      </c>
    </row>
    <row r="182" spans="1:10">
      <c r="A182" s="7">
        <v>41609</v>
      </c>
      <c r="B182" s="7" t="s">
        <v>3</v>
      </c>
      <c r="C182" s="8" t="s">
        <v>14</v>
      </c>
      <c r="D182" s="9" t="s">
        <v>37</v>
      </c>
      <c r="E182" s="3">
        <v>207.76230695180098</v>
      </c>
      <c r="F182" s="5">
        <v>212.00235403244997</v>
      </c>
      <c r="G182" s="13"/>
      <c r="H182" s="13"/>
      <c r="I182" s="13"/>
      <c r="J182" s="17">
        <f t="shared" si="2"/>
        <v>4.2400470806489921</v>
      </c>
    </row>
    <row r="183" spans="1:10">
      <c r="A183" s="7">
        <v>41609</v>
      </c>
      <c r="B183" s="7" t="s">
        <v>3</v>
      </c>
      <c r="C183" s="8" t="s">
        <v>15</v>
      </c>
      <c r="D183" s="9" t="s">
        <v>38</v>
      </c>
      <c r="E183" s="3">
        <v>183.85283215837296</v>
      </c>
      <c r="F183" s="5">
        <v>187.60493077384996</v>
      </c>
      <c r="G183" s="13"/>
      <c r="H183" s="13"/>
      <c r="I183" s="13"/>
      <c r="J183" s="17">
        <f t="shared" si="2"/>
        <v>3.7520986154769957</v>
      </c>
    </row>
    <row r="184" spans="1:10">
      <c r="A184" s="7">
        <v>41609</v>
      </c>
      <c r="B184" s="7" t="s">
        <v>3</v>
      </c>
      <c r="C184" s="8" t="s">
        <v>8</v>
      </c>
      <c r="D184" s="9" t="s">
        <v>39</v>
      </c>
      <c r="E184" s="3">
        <v>72.023837006428991</v>
      </c>
      <c r="F184" s="5">
        <v>73.493711231049986</v>
      </c>
      <c r="G184" s="13"/>
      <c r="H184" s="13"/>
      <c r="I184" s="13"/>
      <c r="J184" s="17">
        <f t="shared" si="2"/>
        <v>1.4698742246209946</v>
      </c>
    </row>
    <row r="185" spans="1:10">
      <c r="A185" s="7">
        <v>41609</v>
      </c>
      <c r="B185" s="7" t="s">
        <v>3</v>
      </c>
      <c r="C185" s="8" t="s">
        <v>10</v>
      </c>
      <c r="D185" s="9" t="s">
        <v>40</v>
      </c>
      <c r="E185" s="3">
        <v>16.474281480712996</v>
      </c>
      <c r="F185" s="5">
        <v>16.810491306849997</v>
      </c>
      <c r="G185" s="13"/>
      <c r="H185" s="13"/>
      <c r="I185" s="13"/>
      <c r="J185" s="17">
        <f t="shared" si="2"/>
        <v>0.33620982613700079</v>
      </c>
    </row>
    <row r="186" spans="1:10">
      <c r="A186" s="7">
        <v>41609</v>
      </c>
      <c r="B186" s="7" t="s">
        <v>3</v>
      </c>
      <c r="C186" s="8" t="s">
        <v>9</v>
      </c>
      <c r="D186" s="9" t="s">
        <v>41</v>
      </c>
      <c r="E186" s="3">
        <v>1264.4820877317397</v>
      </c>
      <c r="F186" s="11">
        <v>1290.2878446242244</v>
      </c>
      <c r="G186" s="13"/>
      <c r="H186" s="13"/>
      <c r="I186" s="13"/>
      <c r="J186" s="17">
        <f t="shared" si="2"/>
        <v>25.805756892484624</v>
      </c>
    </row>
    <row r="187" spans="1:10">
      <c r="A187" s="7">
        <v>41609</v>
      </c>
      <c r="B187" s="7" t="s">
        <v>3</v>
      </c>
      <c r="C187" s="8" t="s">
        <v>12</v>
      </c>
      <c r="D187" s="9" t="s">
        <v>42</v>
      </c>
      <c r="E187" s="3">
        <v>2056.4058803272751</v>
      </c>
      <c r="F187" s="11">
        <v>2098.3733472727299</v>
      </c>
      <c r="G187" s="13"/>
      <c r="H187" s="13"/>
      <c r="I187" s="13"/>
      <c r="J187" s="17">
        <f t="shared" si="2"/>
        <v>41.967466945454817</v>
      </c>
    </row>
    <row r="188" spans="1:10">
      <c r="A188" s="7">
        <v>41609</v>
      </c>
      <c r="B188" s="7" t="s">
        <v>3</v>
      </c>
      <c r="C188" s="8" t="s">
        <v>13</v>
      </c>
      <c r="D188" s="9" t="s">
        <v>43</v>
      </c>
      <c r="E188" s="4">
        <v>69.791098059229682</v>
      </c>
      <c r="F188" s="4">
        <v>71.215406182887435</v>
      </c>
      <c r="G188" s="13"/>
      <c r="H188" s="13"/>
      <c r="I188" s="13"/>
      <c r="J188" s="17">
        <f t="shared" si="2"/>
        <v>1.4243081236577524</v>
      </c>
    </row>
    <row r="189" spans="1:10">
      <c r="A189" s="7">
        <v>41609</v>
      </c>
      <c r="B189" s="7" t="s">
        <v>3</v>
      </c>
      <c r="C189" s="8" t="s">
        <v>16</v>
      </c>
      <c r="D189" s="9" t="s">
        <v>44</v>
      </c>
      <c r="E189" s="3">
        <v>119.31400927508143</v>
      </c>
      <c r="F189" s="11">
        <v>121.74898905620555</v>
      </c>
      <c r="G189" s="13"/>
      <c r="H189" s="13"/>
      <c r="I189" s="13"/>
      <c r="J189" s="17">
        <f t="shared" si="2"/>
        <v>2.4349797811241132</v>
      </c>
    </row>
    <row r="190" spans="1:10">
      <c r="A190" s="7">
        <v>41609</v>
      </c>
      <c r="B190" s="7" t="s">
        <v>3</v>
      </c>
      <c r="C190" s="8" t="s">
        <v>11</v>
      </c>
      <c r="D190" s="9" t="s">
        <v>45</v>
      </c>
      <c r="E190" s="3">
        <v>213.39460383828643</v>
      </c>
      <c r="F190" s="5">
        <v>217.7495957533535</v>
      </c>
      <c r="G190" s="13"/>
      <c r="H190" s="13"/>
      <c r="I190" s="13"/>
      <c r="J190" s="17">
        <f t="shared" si="2"/>
        <v>4.3549919150670746</v>
      </c>
    </row>
    <row r="191" spans="1:10">
      <c r="A191" s="7">
        <v>41609</v>
      </c>
      <c r="B191" s="7" t="s">
        <v>3</v>
      </c>
      <c r="C191" s="8" t="s">
        <v>13</v>
      </c>
      <c r="D191" s="9" t="s">
        <v>46</v>
      </c>
      <c r="E191" s="3">
        <v>473.92508262909092</v>
      </c>
      <c r="F191" s="5">
        <v>483.59702309090909</v>
      </c>
      <c r="G191" s="13"/>
      <c r="H191" s="13"/>
      <c r="I191" s="13"/>
      <c r="J191" s="17">
        <f t="shared" si="2"/>
        <v>9.671940461818167</v>
      </c>
    </row>
    <row r="192" spans="1:10">
      <c r="A192" s="7">
        <v>41609</v>
      </c>
      <c r="B192" s="7" t="s">
        <v>3</v>
      </c>
      <c r="C192" s="8" t="s">
        <v>14</v>
      </c>
      <c r="D192" s="9" t="s">
        <v>47</v>
      </c>
      <c r="E192" s="3">
        <v>344.39834231442171</v>
      </c>
      <c r="F192" s="5">
        <v>351.42687991267525</v>
      </c>
      <c r="G192" s="13"/>
      <c r="H192" s="13"/>
      <c r="I192" s="13"/>
      <c r="J192" s="17">
        <f t="shared" si="2"/>
        <v>7.0285375982535356</v>
      </c>
    </row>
    <row r="193" spans="1:10">
      <c r="A193" s="7">
        <v>41609</v>
      </c>
      <c r="B193" s="7" t="s">
        <v>3</v>
      </c>
      <c r="C193" s="8" t="s">
        <v>11</v>
      </c>
      <c r="D193" s="9" t="s">
        <v>48</v>
      </c>
      <c r="E193" s="3">
        <v>27.07232185777778</v>
      </c>
      <c r="F193" s="5">
        <v>27.624818222222224</v>
      </c>
      <c r="G193" s="13"/>
      <c r="H193" s="13"/>
      <c r="I193" s="13"/>
      <c r="J193" s="17">
        <f t="shared" si="2"/>
        <v>0.55249636444444405</v>
      </c>
    </row>
    <row r="194" spans="1:10">
      <c r="C194" s="8"/>
    </row>
    <row r="195" spans="1:10">
      <c r="C195" s="8"/>
    </row>
    <row r="196" spans="1:10">
      <c r="C196" s="8"/>
    </row>
    <row r="197" spans="1:10">
      <c r="C197" s="8"/>
    </row>
    <row r="198" spans="1:10">
      <c r="C198" s="8"/>
    </row>
    <row r="199" spans="1:10">
      <c r="C199" s="8"/>
    </row>
    <row r="200" spans="1:10">
      <c r="C200" s="8"/>
    </row>
    <row r="201" spans="1:10">
      <c r="C201" s="8"/>
    </row>
    <row r="202" spans="1:10">
      <c r="C202" s="8"/>
    </row>
    <row r="203" spans="1:10">
      <c r="C203" s="8"/>
    </row>
    <row r="204" spans="1:10">
      <c r="C204" s="8"/>
    </row>
    <row r="205" spans="1:10">
      <c r="C205" s="8"/>
    </row>
    <row r="206" spans="1:10">
      <c r="C206" s="8"/>
    </row>
    <row r="207" spans="1:10">
      <c r="C207" s="8"/>
    </row>
    <row r="208" spans="1:10">
      <c r="C208" s="8"/>
    </row>
    <row r="209" spans="3:3">
      <c r="C209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26"/>
  <sheetViews>
    <sheetView workbookViewId="0">
      <selection activeCell="H6" sqref="H6"/>
    </sheetView>
  </sheetViews>
  <sheetFormatPr defaultRowHeight="14.5"/>
  <cols>
    <col min="1" max="1" width="16.54296875" customWidth="1"/>
  </cols>
  <sheetData>
    <row r="1" spans="1:19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51</v>
      </c>
    </row>
    <row r="2" spans="1:19">
      <c r="A2" s="14" t="s">
        <v>8</v>
      </c>
      <c r="B2">
        <f>SUMIFS(Data!$F$2:$F$193,Data!$B$2:$B$193,SALES!B$1,Data!$C$2:$C$193,SALES!$A2)</f>
        <v>1684.2598617228443</v>
      </c>
      <c r="C2">
        <f>SUMIFS(Data!$F$2:$F$193,Data!$B$2:$B$193,SALES!C$1,Data!$C$2:$C$193,SALES!$A2)</f>
        <v>637.99402457287283</v>
      </c>
      <c r="D2">
        <f>SUMIFS(Data!$F$2:$F$193,Data!$B$2:$B$193,SALES!D$1,Data!$C$2:$C$193,SALES!$A2)</f>
        <v>1565.6547168744896</v>
      </c>
      <c r="E2">
        <f>SUMIFS(Data!$F$2:$F$193,Data!$B$2:$B$193,SALES!E$1,Data!$C$2:$C$193,SALES!$A2)</f>
        <v>2317.816843023325</v>
      </c>
      <c r="F2">
        <f>SUM(B2:E2)</f>
        <v>6205.7254461935318</v>
      </c>
    </row>
    <row r="3" spans="1:19">
      <c r="A3" s="14" t="s">
        <v>10</v>
      </c>
      <c r="B3">
        <f>SUMIFS(Data!$F$2:$F$193,Data!$B$2:$B$193,SALES!B$1,Data!$C$2:$C$193,SALES!$A3)</f>
        <v>1741.2758616523454</v>
      </c>
      <c r="C3">
        <f>SUMIFS(Data!$F$2:$F$193,Data!$B$2:$B$193,SALES!C$1,Data!$C$2:$C$193,SALES!$A3)</f>
        <v>401.4641569753731</v>
      </c>
      <c r="D3">
        <f>SUMIFS(Data!$F$2:$F$193,Data!$B$2:$B$193,SALES!D$1,Data!$C$2:$C$193,SALES!$A3)</f>
        <v>2136.4263169011624</v>
      </c>
      <c r="E3">
        <f>SUMIFS(Data!$F$2:$F$193,Data!$B$2:$B$193,SALES!E$1,Data!$C$2:$C$193,SALES!$A3)</f>
        <v>1661.0362739423979</v>
      </c>
      <c r="F3">
        <f t="shared" ref="F3:F10" si="0">SUM(B3:E3)</f>
        <v>5940.2026094712792</v>
      </c>
    </row>
    <row r="4" spans="1:19">
      <c r="A4" s="14" t="s">
        <v>9</v>
      </c>
      <c r="B4">
        <f>SUMIFS(Data!$F$2:$F$193,Data!$B$2:$B$193,SALES!B$1,Data!$C$2:$C$193,SALES!$A4)</f>
        <v>2318.5620575593407</v>
      </c>
      <c r="C4">
        <f>SUMIFS(Data!$F$2:$F$193,Data!$B$2:$B$193,SALES!C$1,Data!$C$2:$C$193,SALES!$A4)</f>
        <v>528.98873634203392</v>
      </c>
      <c r="D4">
        <f>SUMIFS(Data!$F$2:$F$193,Data!$B$2:$B$193,SALES!D$1,Data!$C$2:$C$193,SALES!$A4)</f>
        <v>1425.404364938049</v>
      </c>
      <c r="E4">
        <f>SUMIFS(Data!$F$2:$F$193,Data!$B$2:$B$193,SALES!E$1,Data!$C$2:$C$193,SALES!$A4)</f>
        <v>1753.9095109989698</v>
      </c>
      <c r="F4">
        <f t="shared" si="0"/>
        <v>6026.8646698383927</v>
      </c>
    </row>
    <row r="5" spans="1:19">
      <c r="A5" s="14" t="s">
        <v>15</v>
      </c>
      <c r="B5">
        <f>SUMIFS(Data!$F$2:$F$193,Data!$B$2:$B$193,SALES!B$1,Data!$C$2:$C$193,SALES!$A5)</f>
        <v>2357.6293215689657</v>
      </c>
      <c r="C5">
        <f>SUMIFS(Data!$F$2:$F$193,Data!$B$2:$B$193,SALES!C$1,Data!$C$2:$C$193,SALES!$A5)</f>
        <v>1600.9317553192911</v>
      </c>
      <c r="D5">
        <f>SUMIFS(Data!$F$2:$F$193,Data!$B$2:$B$193,SALES!D$1,Data!$C$2:$C$193,SALES!$A5)</f>
        <v>600.90390269898512</v>
      </c>
      <c r="E5">
        <f>SUMIFS(Data!$F$2:$F$193,Data!$B$2:$B$193,SALES!E$1,Data!$C$2:$C$193,SALES!$A5)</f>
        <v>1555.8686226101863</v>
      </c>
      <c r="F5">
        <f t="shared" si="0"/>
        <v>6115.3336021974283</v>
      </c>
    </row>
    <row r="6" spans="1:19">
      <c r="A6" s="14" t="s">
        <v>12</v>
      </c>
      <c r="B6">
        <f>SUMIFS(Data!$F$2:$F$193,Data!$B$2:$B$193,SALES!B$1,Data!$C$2:$C$193,SALES!$A6)</f>
        <v>1678.5215028375587</v>
      </c>
      <c r="C6">
        <f>SUMIFS(Data!$F$2:$F$193,Data!$B$2:$B$193,SALES!C$1,Data!$C$2:$C$193,SALES!$A6)</f>
        <v>551.04591211909371</v>
      </c>
      <c r="D6">
        <f>SUMIFS(Data!$F$2:$F$193,Data!$B$2:$B$193,SALES!D$1,Data!$C$2:$C$193,SALES!$A6)</f>
        <v>1762.5699493270365</v>
      </c>
      <c r="E6">
        <f>SUMIFS(Data!$F$2:$F$193,Data!$B$2:$B$193,SALES!E$1,Data!$C$2:$C$193,SALES!$A6)</f>
        <v>2338.7251686889495</v>
      </c>
      <c r="F6">
        <f t="shared" si="0"/>
        <v>6330.8625329726383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>
      <c r="A7" s="14" t="s">
        <v>16</v>
      </c>
      <c r="B7">
        <f>SUMIFS(Data!$F$2:$F$193,Data!$B$2:$B$193,SALES!B$1,Data!$C$2:$C$193,SALES!$A7)</f>
        <v>426.94803576440472</v>
      </c>
      <c r="C7">
        <f>SUMIFS(Data!$F$2:$F$193,Data!$B$2:$B$193,SALES!C$1,Data!$C$2:$C$193,SALES!$A7)</f>
        <v>1939.8837187761276</v>
      </c>
      <c r="D7">
        <f>SUMIFS(Data!$F$2:$F$193,Data!$B$2:$B$193,SALES!D$1,Data!$C$2:$C$193,SALES!$A7)</f>
        <v>1785.0985028744174</v>
      </c>
      <c r="E7">
        <f>SUMIFS(Data!$F$2:$F$193,Data!$B$2:$B$193,SALES!E$1,Data!$C$2:$C$193,SALES!$A7)</f>
        <v>672.82616609293189</v>
      </c>
      <c r="F7">
        <f t="shared" si="0"/>
        <v>4824.7564235078817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>
      <c r="A8" s="14" t="s">
        <v>11</v>
      </c>
      <c r="B8">
        <f>SUMIFS(Data!$F$2:$F$193,Data!$B$2:$B$193,SALES!B$1,Data!$C$2:$C$193,SALES!$A8)</f>
        <v>2661.7828394044996</v>
      </c>
      <c r="C8">
        <f>SUMIFS(Data!$F$2:$F$193,Data!$B$2:$B$193,SALES!C$1,Data!$C$2:$C$193,SALES!$A8)</f>
        <v>2892.3629879444898</v>
      </c>
      <c r="D8">
        <f>SUMIFS(Data!$F$2:$F$193,Data!$B$2:$B$193,SALES!D$1,Data!$C$2:$C$193,SALES!$A8)</f>
        <v>2557.9463496049734</v>
      </c>
      <c r="E8">
        <f>SUMIFS(Data!$F$2:$F$193,Data!$B$2:$B$193,SALES!E$1,Data!$C$2:$C$193,SALES!$A8)</f>
        <v>1891.2608357845904</v>
      </c>
      <c r="F8">
        <f t="shared" si="0"/>
        <v>10003.353012738555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>
      <c r="A9" s="14" t="s">
        <v>13</v>
      </c>
      <c r="B9">
        <f>SUMIFS(Data!$F$2:$F$193,Data!$B$2:$B$193,SALES!B$1,Data!$C$2:$C$193,SALES!$A9)</f>
        <v>1562.8665074899404</v>
      </c>
      <c r="C9">
        <f>SUMIFS(Data!$F$2:$F$193,Data!$B$2:$B$193,SALES!C$1,Data!$C$2:$C$193,SALES!$A9)</f>
        <v>1161.8126637529492</v>
      </c>
      <c r="D9">
        <f>SUMIFS(Data!$F$2:$F$193,Data!$B$2:$B$193,SALES!D$1,Data!$C$2:$C$193,SALES!$A9)</f>
        <v>1052.0299422022226</v>
      </c>
      <c r="E9">
        <f>SUMIFS(Data!$F$2:$F$193,Data!$B$2:$B$193,SALES!E$1,Data!$C$2:$C$193,SALES!$A9)</f>
        <v>1247.8084264349998</v>
      </c>
      <c r="F9">
        <f t="shared" si="0"/>
        <v>5024.5175398801121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>
      <c r="A10" s="14" t="s">
        <v>14</v>
      </c>
      <c r="B10">
        <f>SUMIFS(Data!$F$2:$F$193,Data!$B$2:$B$193,SALES!B$1,Data!$C$2:$C$193,SALES!$A10)</f>
        <v>3044.3478270563874</v>
      </c>
      <c r="C10">
        <f>SUMIFS(Data!$F$2:$F$193,Data!$B$2:$B$193,SALES!C$1,Data!$C$2:$C$193,SALES!$A10)</f>
        <v>4447.7486703663999</v>
      </c>
      <c r="D10">
        <f>SUMIFS(Data!$F$2:$F$193,Data!$B$2:$B$193,SALES!D$1,Data!$C$2:$C$193,SALES!$A10)</f>
        <v>2347.1264381187889</v>
      </c>
      <c r="E10">
        <f>SUMIFS(Data!$F$2:$F$193,Data!$B$2:$B$193,SALES!E$1,Data!$C$2:$C$193,SALES!$A10)</f>
        <v>1977.662394726852</v>
      </c>
      <c r="F10">
        <f t="shared" si="0"/>
        <v>11816.885330268429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>
      <c r="A12" t="s">
        <v>52</v>
      </c>
      <c r="D12" t="s">
        <v>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>
      <c r="A13" s="14" t="s">
        <v>8</v>
      </c>
      <c r="B13">
        <f>VLOOKUP($A13,$A$2:$F$10,$D$17+1,FALSE)</f>
        <v>1565.6547168744896</v>
      </c>
      <c r="D13" t="s">
        <v>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>
      <c r="A14" s="14" t="s">
        <v>10</v>
      </c>
      <c r="B14">
        <f t="shared" ref="B14:B21" si="1">VLOOKUP($A14,$A$2:$F$10,$D$17+1,FALSE)</f>
        <v>2136.4263169011624</v>
      </c>
      <c r="D14" t="s">
        <v>2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>
      <c r="A15" s="14" t="s">
        <v>9</v>
      </c>
      <c r="B15">
        <f t="shared" si="1"/>
        <v>1425.404364938049</v>
      </c>
      <c r="D15" t="s">
        <v>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>
      <c r="A16" s="14" t="s">
        <v>15</v>
      </c>
      <c r="B16">
        <f t="shared" si="1"/>
        <v>600.90390269898512</v>
      </c>
      <c r="D16" t="s">
        <v>51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>
      <c r="A17" s="14" t="s">
        <v>12</v>
      </c>
      <c r="B17">
        <f t="shared" si="1"/>
        <v>1762.5699493270365</v>
      </c>
      <c r="D17">
        <v>3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>
      <c r="A18" s="14" t="s">
        <v>16</v>
      </c>
      <c r="B18">
        <f t="shared" si="1"/>
        <v>1785.0985028744174</v>
      </c>
      <c r="D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>
      <c r="A19" s="14" t="s">
        <v>11</v>
      </c>
      <c r="B19">
        <f t="shared" si="1"/>
        <v>2557.9463496049734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>
      <c r="A20" s="14" t="s">
        <v>13</v>
      </c>
      <c r="B20">
        <f t="shared" si="1"/>
        <v>1052.0299422022226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>
      <c r="A21" s="14" t="s">
        <v>14</v>
      </c>
      <c r="B21">
        <f t="shared" si="1"/>
        <v>2347.1264381187889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Y43"/>
  <sheetViews>
    <sheetView topLeftCell="A19" zoomScaleNormal="100" workbookViewId="0">
      <selection activeCell="L31" sqref="L31"/>
    </sheetView>
  </sheetViews>
  <sheetFormatPr defaultRowHeight="14.5"/>
  <cols>
    <col min="1" max="1" width="12.26953125" customWidth="1"/>
  </cols>
  <sheetData>
    <row r="1" spans="1: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51</v>
      </c>
    </row>
    <row r="2" spans="1:25">
      <c r="A2" s="14" t="s">
        <v>8</v>
      </c>
      <c r="B2">
        <f>SUMIFS(Data!$J$2:$J$193,Data!$B$2:$B$193,PROFIT!B$1,Data!$C$2:$C$193,PROFIT!$A2)</f>
        <v>80.974699688898525</v>
      </c>
      <c r="C2">
        <f>SUMIFS(Data!$J$2:$J$193,Data!$B$2:$B$193,PROFIT!C$1,Data!$C$2:$C$193,PROFIT!$A2)</f>
        <v>14.649839077185964</v>
      </c>
      <c r="D2">
        <f>SUMIFS(Data!$J$2:$J$193,Data!$B$2:$B$193,PROFIT!D$1,Data!$C$2:$C$193,PROFIT!$A2)</f>
        <v>79.645990195460499</v>
      </c>
      <c r="E2">
        <f>SUMIFS(Data!$J$2:$J$193,Data!$B$2:$B$193,PROFIT!E$1,Data!$C$2:$C$193,PROFIT!$A2)</f>
        <v>40.026356111916542</v>
      </c>
      <c r="F2">
        <f>SUM(B2:E2)</f>
        <v>215.29688507346151</v>
      </c>
    </row>
    <row r="3" spans="1:25">
      <c r="A3" s="14" t="s">
        <v>10</v>
      </c>
      <c r="B3">
        <f>SUMIFS(Data!$J$2:$J$193,Data!$B$2:$B$193,PROFIT!B$1,Data!$C$2:$C$193,PROFIT!$A3)</f>
        <v>-161.4911439219855</v>
      </c>
      <c r="C3">
        <f>SUMIFS(Data!$J$2:$J$193,Data!$B$2:$B$193,PROFIT!C$1,Data!$C$2:$C$193,PROFIT!$A3)</f>
        <v>9.7017435763701858</v>
      </c>
      <c r="D3">
        <f>SUMIFS(Data!$J$2:$J$193,Data!$B$2:$B$193,PROFIT!D$1,Data!$C$2:$C$193,PROFIT!$A3)</f>
        <v>106.84196914106069</v>
      </c>
      <c r="E3">
        <f>SUMIFS(Data!$J$2:$J$193,Data!$B$2:$B$193,PROFIT!E$1,Data!$C$2:$C$193,PROFIT!$A3)</f>
        <v>19.022340533929786</v>
      </c>
      <c r="F3">
        <f t="shared" ref="F3:F10" si="0">SUM(B3:E3)</f>
        <v>-25.925090670624847</v>
      </c>
    </row>
    <row r="4" spans="1:25">
      <c r="A4" s="14" t="s">
        <v>9</v>
      </c>
      <c r="B4">
        <f>SUMIFS(Data!$J$2:$J$193,Data!$B$2:$B$193,PROFIT!B$1,Data!$C$2:$C$193,PROFIT!$A4)</f>
        <v>-287.02109532700916</v>
      </c>
      <c r="C4">
        <f>SUMIFS(Data!$J$2:$J$193,Data!$B$2:$B$193,PROFIT!C$1,Data!$C$2:$C$193,PROFIT!$A4)</f>
        <v>11.234956463723229</v>
      </c>
      <c r="D4">
        <f>SUMIFS(Data!$J$2:$J$193,Data!$B$2:$B$193,PROFIT!D$1,Data!$C$2:$C$193,PROFIT!$A4)</f>
        <v>81.588227640966807</v>
      </c>
      <c r="E4">
        <f>SUMIFS(Data!$J$2:$J$193,Data!$B$2:$B$193,PROFIT!E$1,Data!$C$2:$C$193,PROFIT!$A4)</f>
        <v>24.708783340601073</v>
      </c>
      <c r="F4">
        <f t="shared" si="0"/>
        <v>-169.48912788171805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>
      <c r="A5" s="14" t="s">
        <v>15</v>
      </c>
      <c r="B5">
        <f>SUMIFS(Data!$J$2:$J$193,Data!$B$2:$B$193,PROFIT!B$1,Data!$C$2:$C$193,PROFIT!$A5)</f>
        <v>103.72398576010281</v>
      </c>
      <c r="C5">
        <f>SUMIFS(Data!$J$2:$J$193,Data!$B$2:$B$193,PROFIT!C$1,Data!$C$2:$C$193,PROFIT!$A5)</f>
        <v>32.031618188239349</v>
      </c>
      <c r="D5">
        <f>SUMIFS(Data!$J$2:$J$193,Data!$B$2:$B$193,PROFIT!D$1,Data!$C$2:$C$193,PROFIT!$A5)</f>
        <v>45.996106838182435</v>
      </c>
      <c r="E5">
        <f>SUMIFS(Data!$J$2:$J$193,Data!$B$2:$B$193,PROFIT!E$1,Data!$C$2:$C$193,PROFIT!$A5)</f>
        <v>27.578129340339757</v>
      </c>
      <c r="F5">
        <f t="shared" si="0"/>
        <v>209.32984012686435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>
      <c r="A6" s="14" t="s">
        <v>12</v>
      </c>
      <c r="B6">
        <f>SUMIFS(Data!$J$2:$J$193,Data!$B$2:$B$193,PROFIT!B$1,Data!$C$2:$C$193,PROFIT!$A6)</f>
        <v>-148.8557043185088</v>
      </c>
      <c r="C6">
        <f>SUMIFS(Data!$J$2:$J$193,Data!$B$2:$B$193,PROFIT!C$1,Data!$C$2:$C$193,PROFIT!$A6)</f>
        <v>11.170780410284181</v>
      </c>
      <c r="D6">
        <f>SUMIFS(Data!$J$2:$J$193,Data!$B$2:$B$193,PROFIT!D$1,Data!$C$2:$C$193,PROFIT!$A6)</f>
        <v>97.259100977485858</v>
      </c>
      <c r="E6">
        <f>SUMIFS(Data!$J$2:$J$193,Data!$B$2:$B$193,PROFIT!E$1,Data!$C$2:$C$193,PROFIT!$A6)</f>
        <v>45.893929479842605</v>
      </c>
      <c r="F6">
        <f t="shared" si="0"/>
        <v>5.4681065491038439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>
      <c r="A7" s="14" t="s">
        <v>16</v>
      </c>
      <c r="B7">
        <f>SUMIFS(Data!$J$2:$J$193,Data!$B$2:$B$193,PROFIT!B$1,Data!$C$2:$C$193,PROFIT!$A7)</f>
        <v>-20.598848640121126</v>
      </c>
      <c r="C7">
        <f>SUMIFS(Data!$J$2:$J$193,Data!$B$2:$B$193,PROFIT!C$1,Data!$C$2:$C$193,PROFIT!$A7)</f>
        <v>57.504253091789622</v>
      </c>
      <c r="D7">
        <f>SUMIFS(Data!$J$2:$J$193,Data!$B$2:$B$193,PROFIT!D$1,Data!$C$2:$C$193,PROFIT!$A7)</f>
        <v>90.073080244000423</v>
      </c>
      <c r="E7">
        <f>SUMIFS(Data!$J$2:$J$193,Data!$B$2:$B$193,PROFIT!E$1,Data!$C$2:$C$193,PROFIT!$A7)</f>
        <v>7.2936148901352835</v>
      </c>
      <c r="F7">
        <f t="shared" si="0"/>
        <v>134.2720995858042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>
      <c r="A8" s="14" t="s">
        <v>11</v>
      </c>
      <c r="B8">
        <f>SUMIFS(Data!$J$2:$J$193,Data!$B$2:$B$193,PROFIT!B$1,Data!$C$2:$C$193,PROFIT!$A8)</f>
        <v>38.92037765223813</v>
      </c>
      <c r="C8">
        <f>SUMIFS(Data!$J$2:$J$193,Data!$B$2:$B$193,PROFIT!C$1,Data!$C$2:$C$193,PROFIT!$A8)</f>
        <v>72.974136959136928</v>
      </c>
      <c r="D8">
        <f>SUMIFS(Data!$J$2:$J$193,Data!$B$2:$B$193,PROFIT!D$1,Data!$C$2:$C$193,PROFIT!$A8)</f>
        <v>196.13092672183794</v>
      </c>
      <c r="E8">
        <f>SUMIFS(Data!$J$2:$J$193,Data!$B$2:$B$193,PROFIT!E$1,Data!$C$2:$C$193,PROFIT!$A8)</f>
        <v>-5.1371262651301848</v>
      </c>
      <c r="F8">
        <f t="shared" si="0"/>
        <v>302.88831506808282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>
      <c r="A9" s="14" t="s">
        <v>13</v>
      </c>
      <c r="B9">
        <f>SUMIFS(Data!$J$2:$J$193,Data!$B$2:$B$193,PROFIT!B$1,Data!$C$2:$C$193,PROFIT!$A9)</f>
        <v>-57.862863671127464</v>
      </c>
      <c r="C9">
        <f>SUMIFS(Data!$J$2:$J$193,Data!$B$2:$B$193,PROFIT!C$1,Data!$C$2:$C$193,PROFIT!$A9)</f>
        <v>79.981572605706702</v>
      </c>
      <c r="D9">
        <f>SUMIFS(Data!$J$2:$J$193,Data!$B$2:$B$193,PROFIT!D$1,Data!$C$2:$C$193,PROFIT!$A9)</f>
        <v>78.901068013589537</v>
      </c>
      <c r="E9">
        <f>SUMIFS(Data!$J$2:$J$193,Data!$B$2:$B$193,PROFIT!E$1,Data!$C$2:$C$193,PROFIT!$A9)</f>
        <v>22.807370206734383</v>
      </c>
      <c r="F9">
        <f t="shared" si="0"/>
        <v>123.82714715490317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>
      <c r="A10" s="14" t="s">
        <v>14</v>
      </c>
      <c r="B10">
        <f>SUMIFS(Data!$J$2:$J$193,Data!$B$2:$B$193,PROFIT!B$1,Data!$C$2:$C$193,PROFIT!$A10)</f>
        <v>110.24285539514668</v>
      </c>
      <c r="C10">
        <f>SUMIFS(Data!$J$2:$J$193,Data!$B$2:$B$193,PROFIT!C$1,Data!$C$2:$C$193,PROFIT!$A10)</f>
        <v>91.166210164357281</v>
      </c>
      <c r="D10">
        <f>SUMIFS(Data!$J$2:$J$193,Data!$B$2:$B$193,PROFIT!D$1,Data!$C$2:$C$193,PROFIT!$A10)</f>
        <v>197.99873148707348</v>
      </c>
      <c r="E10">
        <f>SUMIFS(Data!$J$2:$J$193,Data!$B$2:$B$193,PROFIT!E$1,Data!$C$2:$C$193,PROFIT!$A10)</f>
        <v>3.9361783780988153</v>
      </c>
      <c r="F10">
        <f t="shared" si="0"/>
        <v>403.34397542467627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>
      <c r="A12" s="14" t="s">
        <v>55</v>
      </c>
      <c r="H12" t="s">
        <v>0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>
      <c r="A13" s="14" t="s">
        <v>8</v>
      </c>
      <c r="B13">
        <f>VLOOKUP($A13,$A$2:$F$10,SALES!$D$17+1,FALSE)</f>
        <v>79.645990195460499</v>
      </c>
      <c r="H13" t="s">
        <v>1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>
      <c r="A14" s="14" t="s">
        <v>10</v>
      </c>
      <c r="B14">
        <f>VLOOKUP($A14,$A$2:$F$10,SALES!$D$17+1,FALSE)</f>
        <v>106.84196914106069</v>
      </c>
      <c r="H14" t="s">
        <v>2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>
      <c r="A15" s="14" t="s">
        <v>9</v>
      </c>
      <c r="B15">
        <f>VLOOKUP($A15,$A$2:$F$10,SALES!$D$17+1,FALSE)</f>
        <v>81.588227640966807</v>
      </c>
      <c r="H15" t="s">
        <v>3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>
      <c r="A16" s="14" t="s">
        <v>15</v>
      </c>
      <c r="B16">
        <f>VLOOKUP($A16,$A$2:$F$10,SALES!$D$17+1,FALSE)</f>
        <v>45.996106838182435</v>
      </c>
      <c r="H16" t="s">
        <v>51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>
      <c r="A17" s="14" t="s">
        <v>12</v>
      </c>
      <c r="B17">
        <f>VLOOKUP($A17,$A$2:$F$10,SALES!$D$17+1,FALSE)</f>
        <v>97.259100977485858</v>
      </c>
      <c r="H17">
        <v>1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>
      <c r="A18" s="14" t="s">
        <v>16</v>
      </c>
      <c r="B18">
        <f>VLOOKUP($A18,$A$2:$F$10,SALES!$D$17+1,FALSE)</f>
        <v>90.073080244000423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>
      <c r="A19" s="14" t="s">
        <v>11</v>
      </c>
      <c r="B19">
        <f>VLOOKUP($A19,$A$2:$F$10,SALES!$D$17+1,FALSE)</f>
        <v>196.13092672183794</v>
      </c>
    </row>
    <row r="20" spans="1:25">
      <c r="A20" s="14" t="s">
        <v>13</v>
      </c>
      <c r="B20">
        <f>VLOOKUP($A20,$A$2:$F$10,SALES!$D$17+1,FALSE)</f>
        <v>78.901068013589537</v>
      </c>
    </row>
    <row r="21" spans="1:25">
      <c r="A21" s="14" t="s">
        <v>14</v>
      </c>
      <c r="B21">
        <f>VLOOKUP($A21,$A$2:$F$10,SALES!$D$17+1,FALSE)</f>
        <v>197.99873148707348</v>
      </c>
    </row>
    <row r="25" spans="1:25">
      <c r="A25" t="s">
        <v>56</v>
      </c>
      <c r="B25" t="s">
        <v>0</v>
      </c>
      <c r="C25" t="s">
        <v>1</v>
      </c>
      <c r="D25" t="s">
        <v>2</v>
      </c>
      <c r="E25" t="s">
        <v>3</v>
      </c>
      <c r="F25" t="s">
        <v>51</v>
      </c>
    </row>
    <row r="26" spans="1:25">
      <c r="A26" s="14" t="s">
        <v>8</v>
      </c>
      <c r="B26" s="18">
        <f>B2/SALES!B2</f>
        <v>4.8077319616266809E-2</v>
      </c>
      <c r="C26" s="18">
        <f>C2/SALES!C2</f>
        <v>2.2962345277440187E-2</v>
      </c>
      <c r="D26" s="18">
        <f>D2/SALES!D2</f>
        <v>5.0870724775420137E-2</v>
      </c>
      <c r="E26" s="18">
        <f>E2/SALES!E2</f>
        <v>1.726899009833183E-2</v>
      </c>
      <c r="F26" s="18">
        <f>F2/SALES!F2</f>
        <v>3.4693266232962386E-2</v>
      </c>
    </row>
    <row r="27" spans="1:25">
      <c r="A27" s="14" t="s">
        <v>10</v>
      </c>
      <c r="B27" s="18">
        <f>B3/SALES!B3</f>
        <v>-9.2742998096086868E-2</v>
      </c>
      <c r="C27" s="18">
        <f>C3/SALES!C3</f>
        <v>2.4165902255043198E-2</v>
      </c>
      <c r="D27" s="18">
        <f>D3/SALES!D3</f>
        <v>5.0009667216622068E-2</v>
      </c>
      <c r="E27" s="18">
        <f>E3/SALES!E3</f>
        <v>1.1452092186271816E-2</v>
      </c>
      <c r="F27" s="18">
        <f>F3/SALES!F3</f>
        <v>-4.3643445139882808E-3</v>
      </c>
    </row>
    <row r="28" spans="1:25">
      <c r="A28" s="14" t="s">
        <v>9</v>
      </c>
      <c r="B28" s="18">
        <f>B4/SALES!B4</f>
        <v>-0.12379271643440289</v>
      </c>
      <c r="C28" s="18">
        <f>C4/SALES!C4</f>
        <v>2.1238555174942182E-2</v>
      </c>
      <c r="D28" s="18">
        <f>D4/SALES!D4</f>
        <v>5.7238654270932304E-2</v>
      </c>
      <c r="E28" s="18">
        <f>E4/SALES!E4</f>
        <v>1.4087832459798768E-2</v>
      </c>
      <c r="F28" s="18">
        <f>F4/SALES!F4</f>
        <v>-2.8122272054644095E-2</v>
      </c>
    </row>
    <row r="29" spans="1:25">
      <c r="A29" s="14" t="s">
        <v>15</v>
      </c>
      <c r="B29" s="18">
        <f>B5/SALES!B5</f>
        <v>4.3995035526227723E-2</v>
      </c>
      <c r="C29" s="18">
        <f>C5/SALES!C5</f>
        <v>2.0008109703496348E-2</v>
      </c>
      <c r="D29" s="18">
        <f>D5/SALES!D5</f>
        <v>7.6544862883381165E-2</v>
      </c>
      <c r="E29" s="18">
        <f>E5/SALES!E5</f>
        <v>1.7725230099488481E-2</v>
      </c>
      <c r="F29" s="18">
        <f>F5/SALES!F5</f>
        <v>3.4230322292089783E-2</v>
      </c>
    </row>
    <row r="30" spans="1:25">
      <c r="A30" s="14" t="s">
        <v>12</v>
      </c>
      <c r="B30" s="18">
        <f>B6/SALES!B6</f>
        <v>-8.8682631748754265E-2</v>
      </c>
      <c r="C30" s="18">
        <f>C6/SALES!C6</f>
        <v>2.0271959494855881E-2</v>
      </c>
      <c r="D30" s="18">
        <f>D6/SALES!D6</f>
        <v>5.5180278669008383E-2</v>
      </c>
      <c r="E30" s="18">
        <f>E6/SALES!E6</f>
        <v>1.9623481242804591E-2</v>
      </c>
      <c r="F30" s="18">
        <f>F6/SALES!F6</f>
        <v>8.6372220540639505E-4</v>
      </c>
    </row>
    <row r="31" spans="1:25">
      <c r="A31" s="14" t="s">
        <v>16</v>
      </c>
      <c r="B31" s="18">
        <f>B7/SALES!B7</f>
        <v>-4.824673476537044E-2</v>
      </c>
      <c r="C31" s="18">
        <f>C7/SALES!C7</f>
        <v>2.9643144346852422E-2</v>
      </c>
      <c r="D31" s="18">
        <f>D7/SALES!D7</f>
        <v>5.0458324904178752E-2</v>
      </c>
      <c r="E31" s="18">
        <f>E7/SALES!E7</f>
        <v>1.0840266413075079E-2</v>
      </c>
      <c r="F31" s="18">
        <f>F7/SALES!F7</f>
        <v>2.7829819331725038E-2</v>
      </c>
    </row>
    <row r="32" spans="1:25">
      <c r="A32" s="14" t="s">
        <v>11</v>
      </c>
      <c r="B32" s="18">
        <f>B8/SALES!B8</f>
        <v>1.4621920720228811E-2</v>
      </c>
      <c r="C32" s="18">
        <f>C8/SALES!C8</f>
        <v>2.5229937343029453E-2</v>
      </c>
      <c r="D32" s="18">
        <f>D8/SALES!D8</f>
        <v>7.667515260909466E-2</v>
      </c>
      <c r="E32" s="18">
        <f>E8/SALES!E8</f>
        <v>-2.7162441943123332E-3</v>
      </c>
      <c r="F32" s="18">
        <f>F8/SALES!F8</f>
        <v>3.0278679027159815E-2</v>
      </c>
    </row>
    <row r="33" spans="1:6">
      <c r="A33" s="14" t="s">
        <v>13</v>
      </c>
      <c r="B33" s="18">
        <f>B9/SALES!B9</f>
        <v>-3.7023548328550961E-2</v>
      </c>
      <c r="C33" s="18">
        <f>C9/SALES!C9</f>
        <v>6.884205612576641E-2</v>
      </c>
      <c r="D33" s="18">
        <f>D9/SALES!D9</f>
        <v>7.4998880591198108E-2</v>
      </c>
      <c r="E33" s="18">
        <f>E9/SALES!E9</f>
        <v>1.8277942129221913E-2</v>
      </c>
      <c r="F33" s="18">
        <f>F9/SALES!F9</f>
        <v>2.4644584514249255E-2</v>
      </c>
    </row>
    <row r="34" spans="1:6">
      <c r="A34" s="14" t="s">
        <v>14</v>
      </c>
      <c r="B34" s="18">
        <f>B10/SALES!B10</f>
        <v>3.6212306102270081E-2</v>
      </c>
      <c r="C34" s="18">
        <f>C10/SALES!C10</f>
        <v>2.0497158657313955E-2</v>
      </c>
      <c r="D34" s="18">
        <f>D10/SALES!D10</f>
        <v>8.435793158453303E-2</v>
      </c>
      <c r="E34" s="18">
        <f>E10/SALES!E10</f>
        <v>1.9903186654072302E-3</v>
      </c>
      <c r="F34" s="18">
        <f>F10/SALES!F10</f>
        <v>3.4132850082883387E-2</v>
      </c>
    </row>
    <row r="35" spans="1:6">
      <c r="B35" s="19">
        <f>SUM(B26:B34)</f>
        <v>-0.247582047408172</v>
      </c>
      <c r="C35" s="19">
        <f>SUM(C26:C34)</f>
        <v>0.25285916837874001</v>
      </c>
      <c r="D35" s="19">
        <f>SUM(D26:D34)</f>
        <v>0.57633447750436861</v>
      </c>
      <c r="E35" s="19">
        <f>SUM(E26:E34)</f>
        <v>0.10854990910008738</v>
      </c>
      <c r="F35" s="19">
        <f>SUM(F26:F34)</f>
        <v>0.1541866271178437</v>
      </c>
    </row>
    <row r="37" spans="1:6">
      <c r="A37" s="14" t="s">
        <v>0</v>
      </c>
      <c r="B37" s="19">
        <v>-0.24757999999999999</v>
      </c>
      <c r="C37" s="19"/>
      <c r="D37" s="19"/>
      <c r="E37" s="19"/>
      <c r="F37" s="19"/>
    </row>
    <row r="38" spans="1:6">
      <c r="A38" s="14" t="s">
        <v>1</v>
      </c>
      <c r="B38" s="19">
        <v>0.25285999999999997</v>
      </c>
    </row>
    <row r="39" spans="1:6">
      <c r="A39" s="14" t="s">
        <v>2</v>
      </c>
      <c r="B39" s="19">
        <v>0.57633000000000001</v>
      </c>
    </row>
    <row r="40" spans="1:6">
      <c r="A40" s="14" t="s">
        <v>3</v>
      </c>
      <c r="B40" s="19">
        <v>0.10854999999999999</v>
      </c>
    </row>
    <row r="41" spans="1:6">
      <c r="A41" s="14" t="s">
        <v>51</v>
      </c>
      <c r="B41" s="19">
        <v>0.15418999999999999</v>
      </c>
    </row>
    <row r="43" spans="1:6">
      <c r="B43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T62"/>
  <sheetViews>
    <sheetView workbookViewId="0">
      <selection activeCell="R20" sqref="R20"/>
    </sheetView>
  </sheetViews>
  <sheetFormatPr defaultRowHeight="14.5"/>
  <cols>
    <col min="1" max="1" width="12" customWidth="1"/>
    <col min="6" max="6" width="11.453125" customWidth="1"/>
  </cols>
  <sheetData>
    <row r="1" spans="1:14">
      <c r="A1" t="s">
        <v>57</v>
      </c>
      <c r="B1" s="20">
        <v>41275</v>
      </c>
      <c r="C1" s="20">
        <v>41306</v>
      </c>
      <c r="D1" s="20">
        <v>41334</v>
      </c>
      <c r="E1" s="20">
        <v>41365</v>
      </c>
      <c r="F1" s="20">
        <v>41395</v>
      </c>
      <c r="G1" s="20">
        <v>41426</v>
      </c>
      <c r="H1" s="20">
        <v>41456</v>
      </c>
      <c r="I1" s="20">
        <v>41487</v>
      </c>
      <c r="J1" s="20">
        <v>41518</v>
      </c>
      <c r="K1" s="20">
        <v>41548</v>
      </c>
      <c r="L1" s="20">
        <v>41579</v>
      </c>
      <c r="M1" s="20">
        <v>41609</v>
      </c>
      <c r="N1" t="s">
        <v>51</v>
      </c>
    </row>
    <row r="2" spans="1:14">
      <c r="A2" s="14" t="s">
        <v>8</v>
      </c>
      <c r="B2">
        <f>SUMIFS(Data!$F$2:$F$193,Data!$C$2:$C$193,$A2,Data!$A$2:$A$193,B$1)</f>
        <v>473.2794981639409</v>
      </c>
      <c r="C2">
        <f>SUMIFS(Data!$F$2:$F$193,Data!$C$2:$C$193,$A2,Data!$A$2:$A$193,C$1)</f>
        <v>1194.3652101610392</v>
      </c>
      <c r="D2">
        <f>SUMIFS(Data!$F$2:$F$193,Data!$C$2:$C$193,$A2,Data!$A$2:$A$193,D$1)</f>
        <v>16.6151533978644</v>
      </c>
      <c r="E2">
        <f>SUMIFS(Data!$F$2:$F$193,Data!$C$2:$C$193,$A2,Data!$A$2:$A$193,E$1)</f>
        <v>188.9958585728485</v>
      </c>
      <c r="F2">
        <f>SUMIFS(Data!$F$2:$F$193,Data!$C$2:$C$193,$A2,Data!$A$2:$A$193,F$1)</f>
        <v>333.89490151598676</v>
      </c>
      <c r="G2">
        <f>SUMIFS(Data!$F$2:$F$193,Data!$C$2:$C$193,$A2,Data!$A$2:$A$193,G$1)</f>
        <v>115.10326448403762</v>
      </c>
      <c r="H2">
        <f>SUMIFS(Data!$F$2:$F$193,Data!$C$2:$C$193,$A2,Data!$A$2:$A$193,H$1)</f>
        <v>1325.9314011880463</v>
      </c>
      <c r="I2">
        <f>SUMIFS(Data!$F$2:$F$193,Data!$C$2:$C$193,$A2,Data!$A$2:$A$193,I$1)</f>
        <v>210.13829127057329</v>
      </c>
      <c r="J2">
        <f>SUMIFS(Data!$F$2:$F$193,Data!$C$2:$C$193,$A2,Data!$A$2:$A$193,J$1)</f>
        <v>29.585024415869945</v>
      </c>
      <c r="K2">
        <f>SUMIFS(Data!$F$2:$F$193,Data!$C$2:$C$193,$A2,Data!$A$2:$A$193,K$1)</f>
        <v>210.99935828499954</v>
      </c>
      <c r="L2">
        <f>SUMIFS(Data!$F$2:$F$193,Data!$C$2:$C$193,$A2,Data!$A$2:$A$193,L$1)</f>
        <v>2033.3237735072753</v>
      </c>
      <c r="M2">
        <f>SUMIFS(Data!$F$2:$F$193,Data!$C$2:$C$193,$A2,Data!$A$2:$A$193,M$1)</f>
        <v>73.493711231049986</v>
      </c>
      <c r="N2">
        <f>SUM(B2:M2)</f>
        <v>6205.7254461935308</v>
      </c>
    </row>
    <row r="3" spans="1:14">
      <c r="A3" s="14" t="s">
        <v>10</v>
      </c>
      <c r="B3">
        <f>SUMIFS(Data!$F$2:$F$193,Data!$C$2:$C$193,$A3,Data!$A$2:$A$193,B$1)</f>
        <v>345.64689597928231</v>
      </c>
      <c r="C3">
        <f>SUMIFS(Data!$F$2:$F$193,Data!$C$2:$C$193,$A3,Data!$A$2:$A$193,C$1)</f>
        <v>120.33426580337245</v>
      </c>
      <c r="D3">
        <f>SUMIFS(Data!$F$2:$F$193,Data!$C$2:$C$193,$A3,Data!$A$2:$A$193,D$1)</f>
        <v>1275.2946998696907</v>
      </c>
      <c r="E3">
        <f>SUMIFS(Data!$F$2:$F$193,Data!$C$2:$C$193,$A3,Data!$A$2:$A$193,E$1)</f>
        <v>167.24604368627178</v>
      </c>
      <c r="F3">
        <f>SUMIFS(Data!$F$2:$F$193,Data!$C$2:$C$193,$A3,Data!$A$2:$A$193,F$1)</f>
        <v>28.354479384758648</v>
      </c>
      <c r="G3">
        <f>SUMIFS(Data!$F$2:$F$193,Data!$C$2:$C$193,$A3,Data!$A$2:$A$193,G$1)</f>
        <v>205.86363390434269</v>
      </c>
      <c r="H3">
        <f>SUMIFS(Data!$F$2:$F$193,Data!$C$2:$C$193,$A3,Data!$A$2:$A$193,H$1)</f>
        <v>2053.6570112423478</v>
      </c>
      <c r="I3">
        <f>SUMIFS(Data!$F$2:$F$193,Data!$C$2:$C$193,$A3,Data!$A$2:$A$193,I$1)</f>
        <v>82.321092700077813</v>
      </c>
      <c r="J3">
        <f>SUMIFS(Data!$F$2:$F$193,Data!$C$2:$C$193,$A3,Data!$A$2:$A$193,J$1)</f>
        <v>0.44821295873700001</v>
      </c>
      <c r="K3">
        <f>SUMIFS(Data!$F$2:$F$193,Data!$C$2:$C$193,$A3,Data!$A$2:$A$193,K$1)</f>
        <v>473.2794981639409</v>
      </c>
      <c r="L3">
        <f>SUMIFS(Data!$F$2:$F$193,Data!$C$2:$C$193,$A3,Data!$A$2:$A$193,L$1)</f>
        <v>1170.946284471607</v>
      </c>
      <c r="M3">
        <f>SUMIFS(Data!$F$2:$F$193,Data!$C$2:$C$193,$A3,Data!$A$2:$A$193,M$1)</f>
        <v>16.810491306849997</v>
      </c>
      <c r="N3">
        <f t="shared" ref="N3:N11" si="0">SUM(B3:M3)</f>
        <v>5940.2026094712792</v>
      </c>
    </row>
    <row r="4" spans="1:14">
      <c r="A4" s="14" t="s">
        <v>9</v>
      </c>
      <c r="B4">
        <f>SUMIFS(Data!$F$2:$F$193,Data!$C$2:$C$193,$A4,Data!$A$2:$A$193,B$1)</f>
        <v>29.352463131220134</v>
      </c>
      <c r="C4">
        <f>SUMIFS(Data!$F$2:$F$193,Data!$C$2:$C$193,$A4,Data!$A$2:$A$193,C$1)</f>
        <v>215.21934545069954</v>
      </c>
      <c r="D4">
        <f>SUMIFS(Data!$F$2:$F$193,Data!$C$2:$C$193,$A4,Data!$A$2:$A$193,D$1)</f>
        <v>2073.9902489774208</v>
      </c>
      <c r="E4">
        <f>SUMIFS(Data!$F$2:$F$193,Data!$C$2:$C$193,$A4,Data!$A$2:$A$193,E$1)</f>
        <v>65.518173688256439</v>
      </c>
      <c r="F4">
        <f>SUMIFS(Data!$F$2:$F$193,Data!$C$2:$C$193,$A4,Data!$A$2:$A$193,F$1)</f>
        <v>1.3632235946238003</v>
      </c>
      <c r="G4">
        <f>SUMIFS(Data!$F$2:$F$193,Data!$C$2:$C$193,$A4,Data!$A$2:$A$193,G$1)</f>
        <v>462.10733905915367</v>
      </c>
      <c r="H4">
        <f>SUMIFS(Data!$F$2:$F$193,Data!$C$2:$C$193,$A4,Data!$A$2:$A$193,H$1)</f>
        <v>1182.655747316323</v>
      </c>
      <c r="I4">
        <f>SUMIFS(Data!$F$2:$F$193,Data!$C$2:$C$193,$A4,Data!$A$2:$A$193,I$1)</f>
        <v>18.829611269112124</v>
      </c>
      <c r="J4">
        <f>SUMIFS(Data!$F$2:$F$193,Data!$C$2:$C$193,$A4,Data!$A$2:$A$193,J$1)</f>
        <v>223.91900635261399</v>
      </c>
      <c r="K4">
        <f>SUMIFS(Data!$F$2:$F$193,Data!$C$2:$C$193,$A4,Data!$A$2:$A$193,K$1)</f>
        <v>345.64689597928231</v>
      </c>
      <c r="L4">
        <f>SUMIFS(Data!$F$2:$F$193,Data!$C$2:$C$193,$A4,Data!$A$2:$A$193,L$1)</f>
        <v>117.97477039546318</v>
      </c>
      <c r="M4">
        <f>SUMIFS(Data!$F$2:$F$193,Data!$C$2:$C$193,$A4,Data!$A$2:$A$193,M$1)</f>
        <v>1290.2878446242244</v>
      </c>
      <c r="N4">
        <f t="shared" si="0"/>
        <v>6026.8646698383945</v>
      </c>
    </row>
    <row r="5" spans="1:14">
      <c r="A5" s="14" t="s">
        <v>15</v>
      </c>
      <c r="B5">
        <f>SUMIFS(Data!$F$2:$F$193,Data!$C$2:$C$193,$A5,Data!$A$2:$A$193,B$1)</f>
        <v>210.99935828499954</v>
      </c>
      <c r="C5">
        <f>SUMIFS(Data!$F$2:$F$193,Data!$C$2:$C$193,$A5,Data!$A$2:$A$193,C$1)</f>
        <v>2073.9902489774208</v>
      </c>
      <c r="D5">
        <f>SUMIFS(Data!$F$2:$F$193,Data!$C$2:$C$193,$A5,Data!$A$2:$A$193,D$1)</f>
        <v>72.639714306545187</v>
      </c>
      <c r="E5">
        <f>SUMIFS(Data!$F$2:$F$193,Data!$C$2:$C$193,$A5,Data!$A$2:$A$193,E$1)</f>
        <v>1.2983081853560001</v>
      </c>
      <c r="F5">
        <f>SUMIFS(Data!$F$2:$F$193,Data!$C$2:$C$193,$A5,Data!$A$2:$A$193,F$1)</f>
        <v>457.18799522636692</v>
      </c>
      <c r="G5">
        <f>SUMIFS(Data!$F$2:$F$193,Data!$C$2:$C$193,$A5,Data!$A$2:$A$193,G$1)</f>
        <v>1142.4454519075682</v>
      </c>
      <c r="H5">
        <f>SUMIFS(Data!$F$2:$F$193,Data!$C$2:$C$193,$A5,Data!$A$2:$A$193,H$1)</f>
        <v>17.274872723956076</v>
      </c>
      <c r="I5">
        <f>SUMIFS(Data!$F$2:$F$193,Data!$C$2:$C$193,$A5,Data!$A$2:$A$193,I$1)</f>
        <v>237.46610623694716</v>
      </c>
      <c r="J5">
        <f>SUMIFS(Data!$F$2:$F$193,Data!$C$2:$C$193,$A5,Data!$A$2:$A$193,J$1)</f>
        <v>346.16292373808182</v>
      </c>
      <c r="K5">
        <f>SUMIFS(Data!$F$2:$F$193,Data!$C$2:$C$193,$A5,Data!$A$2:$A$193,K$1)</f>
        <v>117.97477039546318</v>
      </c>
      <c r="L5">
        <f>SUMIFS(Data!$F$2:$F$193,Data!$C$2:$C$193,$A5,Data!$A$2:$A$193,L$1)</f>
        <v>1250.2889214408733</v>
      </c>
      <c r="M5">
        <f>SUMIFS(Data!$F$2:$F$193,Data!$C$2:$C$193,$A5,Data!$A$2:$A$193,M$1)</f>
        <v>187.60493077384996</v>
      </c>
      <c r="N5">
        <f t="shared" si="0"/>
        <v>6115.3336021974292</v>
      </c>
    </row>
    <row r="6" spans="1:14">
      <c r="A6" s="14" t="s">
        <v>12</v>
      </c>
      <c r="B6">
        <f>SUMIFS(Data!$F$2:$F$193,Data!$C$2:$C$193,$A6,Data!$A$2:$A$193,B$1)</f>
        <v>1.4112045493000001</v>
      </c>
      <c r="C6">
        <f>SUMIFS(Data!$F$2:$F$193,Data!$C$2:$C$193,$A6,Data!$A$2:$A$193,C$1)</f>
        <v>482.74508812721967</v>
      </c>
      <c r="D6">
        <f>SUMIFS(Data!$F$2:$F$193,Data!$C$2:$C$193,$A6,Data!$A$2:$A$193,D$1)</f>
        <v>1194.3652101610392</v>
      </c>
      <c r="E6">
        <f>SUMIFS(Data!$F$2:$F$193,Data!$C$2:$C$193,$A6,Data!$A$2:$A$193,E$1)</f>
        <v>14.986216790230635</v>
      </c>
      <c r="F6">
        <f>SUMIFS(Data!$F$2:$F$193,Data!$C$2:$C$193,$A6,Data!$A$2:$A$193,F$1)</f>
        <v>198.44565150149094</v>
      </c>
      <c r="G6">
        <f>SUMIFS(Data!$F$2:$F$193,Data!$C$2:$C$193,$A6,Data!$A$2:$A$193,G$1)</f>
        <v>337.61404382737214</v>
      </c>
      <c r="H6">
        <f>SUMIFS(Data!$F$2:$F$193,Data!$C$2:$C$193,$A6,Data!$A$2:$A$193,H$1)</f>
        <v>119.15451809941781</v>
      </c>
      <c r="I6">
        <f>SUMIFS(Data!$F$2:$F$193,Data!$C$2:$C$193,$A6,Data!$A$2:$A$193,I$1)</f>
        <v>1445.2652272949706</v>
      </c>
      <c r="J6">
        <f>SUMIFS(Data!$F$2:$F$193,Data!$C$2:$C$193,$A6,Data!$A$2:$A$193,J$1)</f>
        <v>198.15020393264808</v>
      </c>
      <c r="K6">
        <f>SUMIFS(Data!$F$2:$F$193,Data!$C$2:$C$193,$A6,Data!$A$2:$A$193,K$1)</f>
        <v>29.352463131220134</v>
      </c>
      <c r="L6">
        <f>SUMIFS(Data!$F$2:$F$193,Data!$C$2:$C$193,$A6,Data!$A$2:$A$193,L$1)</f>
        <v>210.99935828499954</v>
      </c>
      <c r="M6">
        <f>SUMIFS(Data!$F$2:$F$193,Data!$C$2:$C$193,$A6,Data!$A$2:$A$193,M$1)</f>
        <v>2098.3733472727299</v>
      </c>
      <c r="N6">
        <f t="shared" si="0"/>
        <v>6330.8625329726374</v>
      </c>
    </row>
    <row r="7" spans="1:14">
      <c r="A7" s="14" t="s">
        <v>16</v>
      </c>
      <c r="B7">
        <f>SUMIFS(Data!$F$2:$F$193,Data!$C$2:$C$193,$A7,Data!$A$2:$A$193,B$1)</f>
        <v>181.78917791986061</v>
      </c>
      <c r="C7">
        <f>SUMIFS(Data!$F$2:$F$193,Data!$C$2:$C$193,$A7,Data!$A$2:$A$193,C$1)</f>
        <v>29.939512393844538</v>
      </c>
      <c r="D7">
        <f>SUMIFS(Data!$F$2:$F$193,Data!$C$2:$C$193,$A7,Data!$A$2:$A$193,D$1)</f>
        <v>215.21934545069954</v>
      </c>
      <c r="E7">
        <f>SUMIFS(Data!$F$2:$F$193,Data!$C$2:$C$193,$A7,Data!$A$2:$A$193,E$1)</f>
        <v>1870.6578716266933</v>
      </c>
      <c r="F7">
        <f>SUMIFS(Data!$F$2:$F$193,Data!$C$2:$C$193,$A7,Data!$A$2:$A$193,F$1)</f>
        <v>68.794082372669266</v>
      </c>
      <c r="G7">
        <f>SUMIFS(Data!$F$2:$F$193,Data!$C$2:$C$193,$A7,Data!$A$2:$A$193,G$1)</f>
        <v>0.43176477676500002</v>
      </c>
      <c r="H7">
        <f>SUMIFS(Data!$F$2:$F$193,Data!$C$2:$C$193,$A7,Data!$A$2:$A$193,H$1)</f>
        <v>478.24832927641717</v>
      </c>
      <c r="I7">
        <f>SUMIFS(Data!$F$2:$F$193,Data!$C$2:$C$193,$A7,Data!$A$2:$A$193,I$1)</f>
        <v>1289.0947645747922</v>
      </c>
      <c r="J7">
        <f>SUMIFS(Data!$F$2:$F$193,Data!$C$2:$C$193,$A7,Data!$A$2:$A$193,J$1)</f>
        <v>17.755409023208035</v>
      </c>
      <c r="K7">
        <f>SUMIFS(Data!$F$2:$F$193,Data!$C$2:$C$193,$A7,Data!$A$2:$A$193,K$1)</f>
        <v>205.43028105744401</v>
      </c>
      <c r="L7">
        <f>SUMIFS(Data!$F$2:$F$193,Data!$C$2:$C$193,$A7,Data!$A$2:$A$193,L$1)</f>
        <v>345.64689597928231</v>
      </c>
      <c r="M7">
        <f>SUMIFS(Data!$F$2:$F$193,Data!$C$2:$C$193,$A7,Data!$A$2:$A$193,M$1)</f>
        <v>121.74898905620555</v>
      </c>
      <c r="N7">
        <f t="shared" si="0"/>
        <v>4824.7564235078808</v>
      </c>
    </row>
    <row r="8" spans="1:14">
      <c r="A8" s="14" t="s">
        <v>11</v>
      </c>
      <c r="B8">
        <f>SUMIFS(Data!$F$2:$F$193,Data!$C$2:$C$193,$A8,Data!$A$2:$A$193,B$1)</f>
        <v>2104.5391796901627</v>
      </c>
      <c r="C8">
        <f>SUMIFS(Data!$F$2:$F$193,Data!$C$2:$C$193,$A8,Data!$A$2:$A$193,C$1)</f>
        <v>74.079142946831183</v>
      </c>
      <c r="D8">
        <f>SUMIFS(Data!$F$2:$F$193,Data!$C$2:$C$193,$A8,Data!$A$2:$A$193,D$1)</f>
        <v>483.16451676750569</v>
      </c>
      <c r="E8">
        <f>SUMIFS(Data!$F$2:$F$193,Data!$C$2:$C$193,$A8,Data!$A$2:$A$193,E$1)</f>
        <v>1512.687720024704</v>
      </c>
      <c r="F8">
        <f>SUMIFS(Data!$F$2:$F$193,Data!$C$2:$C$193,$A8,Data!$A$2:$A$193,F$1)</f>
        <v>1146.8696384293146</v>
      </c>
      <c r="G8">
        <f>SUMIFS(Data!$F$2:$F$193,Data!$C$2:$C$193,$A8,Data!$A$2:$A$193,G$1)</f>
        <v>232.80562949047075</v>
      </c>
      <c r="H8">
        <f>SUMIFS(Data!$F$2:$F$193,Data!$C$2:$C$193,$A8,Data!$A$2:$A$193,H$1)</f>
        <v>567.22044759236144</v>
      </c>
      <c r="I8">
        <f>SUMIFS(Data!$F$2:$F$193,Data!$C$2:$C$193,$A8,Data!$A$2:$A$193,I$1)</f>
        <v>509.93620724659684</v>
      </c>
      <c r="J8">
        <f>SUMIFS(Data!$F$2:$F$193,Data!$C$2:$C$193,$A8,Data!$A$2:$A$193,J$1)</f>
        <v>1480.7896947660151</v>
      </c>
      <c r="K8">
        <f>SUMIFS(Data!$F$2:$F$193,Data!$C$2:$C$193,$A8,Data!$A$2:$A$193,K$1)</f>
        <v>1432.0780993607339</v>
      </c>
      <c r="L8">
        <f>SUMIFS(Data!$F$2:$F$193,Data!$C$2:$C$193,$A8,Data!$A$2:$A$193,L$1)</f>
        <v>211.14164105108074</v>
      </c>
      <c r="M8">
        <f>SUMIFS(Data!$F$2:$F$193,Data!$C$2:$C$193,$A8,Data!$A$2:$A$193,M$1)</f>
        <v>248.04109537277571</v>
      </c>
      <c r="N8">
        <f t="shared" si="0"/>
        <v>10003.353012738551</v>
      </c>
    </row>
    <row r="9" spans="1:14">
      <c r="A9" s="14" t="s">
        <v>13</v>
      </c>
      <c r="B9">
        <f>SUMIFS(Data!$F$2:$F$193,Data!$C$2:$C$193,$A9,Data!$A$2:$A$193,B$1)</f>
        <v>301.71964713378168</v>
      </c>
      <c r="C9">
        <f>SUMIFS(Data!$F$2:$F$193,Data!$C$2:$C$193,$A9,Data!$A$2:$A$193,C$1)</f>
        <v>578.71387397532521</v>
      </c>
      <c r="D9">
        <f>SUMIFS(Data!$F$2:$F$193,Data!$C$2:$C$193,$A9,Data!$A$2:$A$193,D$1)</f>
        <v>682.4329863808332</v>
      </c>
      <c r="E9">
        <f>SUMIFS(Data!$F$2:$F$193,Data!$C$2:$C$193,$A9,Data!$A$2:$A$193,E$1)</f>
        <v>496.53193306476589</v>
      </c>
      <c r="F9">
        <f>SUMIFS(Data!$F$2:$F$193,Data!$C$2:$C$193,$A9,Data!$A$2:$A$193,F$1)</f>
        <v>401.57197407260281</v>
      </c>
      <c r="G9">
        <f>SUMIFS(Data!$F$2:$F$193,Data!$C$2:$C$193,$A9,Data!$A$2:$A$193,G$1)</f>
        <v>263.70875661558063</v>
      </c>
      <c r="H9">
        <f>SUMIFS(Data!$F$2:$F$193,Data!$C$2:$C$193,$A9,Data!$A$2:$A$193,H$1)</f>
        <v>435.67325553522534</v>
      </c>
      <c r="I9">
        <f>SUMIFS(Data!$F$2:$F$193,Data!$C$2:$C$193,$A9,Data!$A$2:$A$193,I$1)</f>
        <v>267.73253564265042</v>
      </c>
      <c r="J9">
        <f>SUMIFS(Data!$F$2:$F$193,Data!$C$2:$C$193,$A9,Data!$A$2:$A$193,J$1)</f>
        <v>348.62415102434682</v>
      </c>
      <c r="K9">
        <f>SUMIFS(Data!$F$2:$F$193,Data!$C$2:$C$193,$A9,Data!$A$2:$A$193,K$1)</f>
        <v>142.84201691507485</v>
      </c>
      <c r="L9">
        <f>SUMIFS(Data!$F$2:$F$193,Data!$C$2:$C$193,$A9,Data!$A$2:$A$193,L$1)</f>
        <v>544.90610889612833</v>
      </c>
      <c r="M9">
        <f>SUMIFS(Data!$F$2:$F$193,Data!$C$2:$C$193,$A9,Data!$A$2:$A$193,M$1)</f>
        <v>560.06030062379648</v>
      </c>
      <c r="N9">
        <f t="shared" si="0"/>
        <v>5024.5175398801111</v>
      </c>
    </row>
    <row r="10" spans="1:14">
      <c r="A10" s="14" t="s">
        <v>14</v>
      </c>
      <c r="B10">
        <f>SUMIFS(Data!$F$2:$F$193,Data!$C$2:$C$193,$A10,Data!$A$2:$A$193,B$1)</f>
        <v>1368.2636918363364</v>
      </c>
      <c r="C10">
        <f>SUMIFS(Data!$F$2:$F$193,Data!$C$2:$C$193,$A10,Data!$A$2:$A$193,C$1)</f>
        <v>1460.7196613479484</v>
      </c>
      <c r="D10">
        <f>SUMIFS(Data!$F$2:$F$193,Data!$C$2:$C$193,$A10,Data!$A$2:$A$193,D$1)</f>
        <v>215.36447387210234</v>
      </c>
      <c r="E10">
        <f>SUMIFS(Data!$F$2:$F$193,Data!$C$2:$C$193,$A10,Data!$A$2:$A$193,E$1)</f>
        <v>221.1236757029221</v>
      </c>
      <c r="F10">
        <f>SUMIFS(Data!$F$2:$F$193,Data!$C$2:$C$193,$A10,Data!$A$2:$A$193,F$1)</f>
        <v>2168.0161453113378</v>
      </c>
      <c r="G10">
        <f>SUMIFS(Data!$F$2:$F$193,Data!$C$2:$C$193,$A10,Data!$A$2:$A$193,G$1)</f>
        <v>2058.6088493521402</v>
      </c>
      <c r="H10">
        <f>SUMIFS(Data!$F$2:$F$193,Data!$C$2:$C$193,$A10,Data!$A$2:$A$193,H$1)</f>
        <v>75.960020681484778</v>
      </c>
      <c r="I10">
        <f>SUMIFS(Data!$F$2:$F$193,Data!$C$2:$C$193,$A10,Data!$A$2:$A$193,I$1)</f>
        <v>521.0838643359167</v>
      </c>
      <c r="J10">
        <f>SUMIFS(Data!$F$2:$F$193,Data!$C$2:$C$193,$A10,Data!$A$2:$A$193,J$1)</f>
        <v>1750.0825531013875</v>
      </c>
      <c r="K10">
        <f>SUMIFS(Data!$F$2:$F$193,Data!$C$2:$C$193,$A10,Data!$A$2:$A$193,K$1)</f>
        <v>1187.2356505479447</v>
      </c>
      <c r="L10">
        <f>SUMIFS(Data!$F$2:$F$193,Data!$C$2:$C$193,$A10,Data!$A$2:$A$193,L$1)</f>
        <v>221.71964713378165</v>
      </c>
      <c r="M10">
        <f>SUMIFS(Data!$F$2:$F$193,Data!$C$2:$C$193,$A10,Data!$A$2:$A$193,M$1)</f>
        <v>568.70709704512524</v>
      </c>
      <c r="N10">
        <f t="shared" si="0"/>
        <v>11816.885330268427</v>
      </c>
    </row>
    <row r="11" spans="1:14">
      <c r="A11" s="14" t="s">
        <v>51</v>
      </c>
      <c r="B11">
        <f>SUM(B2:B10)</f>
        <v>5017.0011166888844</v>
      </c>
      <c r="C11">
        <f t="shared" ref="C11:M11" si="1">SUM(C2:C10)</f>
        <v>6230.1063491837012</v>
      </c>
      <c r="D11">
        <f t="shared" si="1"/>
        <v>6229.0863491837017</v>
      </c>
      <c r="E11">
        <f t="shared" si="1"/>
        <v>4539.0458013420484</v>
      </c>
      <c r="F11">
        <f t="shared" si="1"/>
        <v>4804.4980914091511</v>
      </c>
      <c r="G11">
        <f t="shared" si="1"/>
        <v>4818.6887334174307</v>
      </c>
      <c r="H11">
        <f t="shared" si="1"/>
        <v>6255.7756036555802</v>
      </c>
      <c r="I11">
        <f t="shared" si="1"/>
        <v>4581.8677005716372</v>
      </c>
      <c r="J11">
        <f t="shared" si="1"/>
        <v>4395.5171793129084</v>
      </c>
      <c r="K11">
        <f t="shared" si="1"/>
        <v>4144.8390338361032</v>
      </c>
      <c r="L11">
        <f t="shared" si="1"/>
        <v>6106.9474011604907</v>
      </c>
      <c r="M11">
        <f t="shared" si="1"/>
        <v>5165.1278073066069</v>
      </c>
      <c r="N11">
        <f t="shared" si="0"/>
        <v>62288.501167068243</v>
      </c>
    </row>
    <row r="14" spans="1:14">
      <c r="A14" t="s">
        <v>57</v>
      </c>
      <c r="B14" s="20">
        <v>41275</v>
      </c>
      <c r="C14" s="20">
        <v>41306</v>
      </c>
      <c r="D14" s="20">
        <v>41334</v>
      </c>
      <c r="E14" s="20">
        <v>41365</v>
      </c>
      <c r="F14" s="20">
        <v>41395</v>
      </c>
      <c r="G14" s="20">
        <v>41426</v>
      </c>
      <c r="H14" s="20">
        <v>41456</v>
      </c>
      <c r="I14" s="20">
        <v>41487</v>
      </c>
      <c r="J14" s="20">
        <v>41518</v>
      </c>
      <c r="K14" s="20">
        <v>41548</v>
      </c>
      <c r="L14" s="20">
        <v>41579</v>
      </c>
      <c r="M14" s="20">
        <v>41609</v>
      </c>
      <c r="N14" t="s">
        <v>51</v>
      </c>
    </row>
    <row r="15" spans="1:14">
      <c r="A15" s="14" t="s">
        <v>8</v>
      </c>
      <c r="B15">
        <f>IF('DATE PROFIT'!$R16,DATE!B2,NA())</f>
        <v>473.2794981639409</v>
      </c>
      <c r="C15">
        <f>IF('DATE PROFIT'!$R16,DATE!C2,NA())</f>
        <v>1194.3652101610392</v>
      </c>
      <c r="D15">
        <f>IF('DATE PROFIT'!$R16,DATE!D2,NA())</f>
        <v>16.6151533978644</v>
      </c>
      <c r="E15">
        <f>IF('DATE PROFIT'!$R16,DATE!E2,NA())</f>
        <v>188.9958585728485</v>
      </c>
      <c r="F15">
        <f>IF('DATE PROFIT'!$R16,DATE!F2,NA())</f>
        <v>333.89490151598676</v>
      </c>
      <c r="G15">
        <f>IF('DATE PROFIT'!$R16,DATE!G2,NA())</f>
        <v>115.10326448403762</v>
      </c>
      <c r="H15">
        <f>IF('DATE PROFIT'!$R16,DATE!H2,NA())</f>
        <v>1325.9314011880463</v>
      </c>
      <c r="I15">
        <f>IF('DATE PROFIT'!$R16,DATE!I2,NA())</f>
        <v>210.13829127057329</v>
      </c>
      <c r="J15">
        <f>IF('DATE PROFIT'!$R16,DATE!J2,NA())</f>
        <v>29.585024415869945</v>
      </c>
      <c r="K15">
        <f>IF('DATE PROFIT'!$R16,DATE!K2,NA())</f>
        <v>210.99935828499954</v>
      </c>
      <c r="L15">
        <f>IF('DATE PROFIT'!$R16,DATE!L2,NA())</f>
        <v>2033.3237735072753</v>
      </c>
      <c r="M15">
        <f>IF('DATE PROFIT'!$R16,DATE!M2,NA())</f>
        <v>73.493711231049986</v>
      </c>
      <c r="N15">
        <f>IF('DATE PROFIT'!$R16,DATE!N2,NA())</f>
        <v>6205.7254461935308</v>
      </c>
    </row>
    <row r="16" spans="1:14">
      <c r="A16" s="14" t="s">
        <v>10</v>
      </c>
      <c r="B16">
        <f>IF('DATE PROFIT'!$R17,DATE!B3,NA())</f>
        <v>345.64689597928231</v>
      </c>
      <c r="C16">
        <f>IF('DATE PROFIT'!$R17,DATE!C3,NA())</f>
        <v>120.33426580337245</v>
      </c>
      <c r="D16">
        <f>IF('DATE PROFIT'!$R17,DATE!D3,NA())</f>
        <v>1275.2946998696907</v>
      </c>
      <c r="E16">
        <f>IF('DATE PROFIT'!$R17,DATE!E3,NA())</f>
        <v>167.24604368627178</v>
      </c>
      <c r="F16">
        <f>IF('DATE PROFIT'!$R17,DATE!F3,NA())</f>
        <v>28.354479384758648</v>
      </c>
      <c r="G16">
        <f>IF('DATE PROFIT'!$R17,DATE!G3,NA())</f>
        <v>205.86363390434269</v>
      </c>
      <c r="H16">
        <f>IF('DATE PROFIT'!$R17,DATE!H3,NA())</f>
        <v>2053.6570112423478</v>
      </c>
      <c r="I16">
        <f>IF('DATE PROFIT'!$R17,DATE!I3,NA())</f>
        <v>82.321092700077813</v>
      </c>
      <c r="J16">
        <f>IF('DATE PROFIT'!$R17,DATE!J3,NA())</f>
        <v>0.44821295873700001</v>
      </c>
      <c r="K16">
        <f>IF('DATE PROFIT'!$R17,DATE!K3,NA())</f>
        <v>473.2794981639409</v>
      </c>
      <c r="L16">
        <f>IF('DATE PROFIT'!$R17,DATE!L3,NA())</f>
        <v>1170.946284471607</v>
      </c>
      <c r="M16">
        <f>IF('DATE PROFIT'!$R17,DATE!M3,NA())</f>
        <v>16.810491306849997</v>
      </c>
      <c r="N16">
        <f>IF('DATE PROFIT'!$R17,DATE!N3,NA())</f>
        <v>5940.2026094712792</v>
      </c>
    </row>
    <row r="17" spans="1:14">
      <c r="A17" s="14" t="s">
        <v>9</v>
      </c>
      <c r="B17">
        <f>IF('DATE PROFIT'!$R18,DATE!B4,NA())</f>
        <v>29.352463131220134</v>
      </c>
      <c r="C17">
        <f>IF('DATE PROFIT'!$R18,DATE!C4,NA())</f>
        <v>215.21934545069954</v>
      </c>
      <c r="D17">
        <f>IF('DATE PROFIT'!$R18,DATE!D4,NA())</f>
        <v>2073.9902489774208</v>
      </c>
      <c r="E17">
        <f>IF('DATE PROFIT'!$R18,DATE!E4,NA())</f>
        <v>65.518173688256439</v>
      </c>
      <c r="F17">
        <f>IF('DATE PROFIT'!$R18,DATE!F4,NA())</f>
        <v>1.3632235946238003</v>
      </c>
      <c r="G17">
        <f>IF('DATE PROFIT'!$R18,DATE!G4,NA())</f>
        <v>462.10733905915367</v>
      </c>
      <c r="H17">
        <f>IF('DATE PROFIT'!$R18,DATE!H4,NA())</f>
        <v>1182.655747316323</v>
      </c>
      <c r="I17">
        <f>IF('DATE PROFIT'!$R18,DATE!I4,NA())</f>
        <v>18.829611269112124</v>
      </c>
      <c r="J17">
        <f>IF('DATE PROFIT'!$R18,DATE!J4,NA())</f>
        <v>223.91900635261399</v>
      </c>
      <c r="K17">
        <f>IF('DATE PROFIT'!$R18,DATE!K4,NA())</f>
        <v>345.64689597928231</v>
      </c>
      <c r="L17">
        <f>IF('DATE PROFIT'!$R18,DATE!L4,NA())</f>
        <v>117.97477039546318</v>
      </c>
      <c r="M17">
        <f>IF('DATE PROFIT'!$R18,DATE!M4,NA())</f>
        <v>1290.2878446242244</v>
      </c>
      <c r="N17">
        <f>IF('DATE PROFIT'!$R18,DATE!N4,NA())</f>
        <v>6026.8646698383945</v>
      </c>
    </row>
    <row r="18" spans="1:14">
      <c r="A18" s="14" t="s">
        <v>15</v>
      </c>
      <c r="B18">
        <f>IF('DATE PROFIT'!$R19,DATE!B5,NA())</f>
        <v>210.99935828499954</v>
      </c>
      <c r="C18">
        <f>IF('DATE PROFIT'!$R19,DATE!C5,NA())</f>
        <v>2073.9902489774208</v>
      </c>
      <c r="D18">
        <f>IF('DATE PROFIT'!$R19,DATE!D5,NA())</f>
        <v>72.639714306545187</v>
      </c>
      <c r="E18">
        <f>IF('DATE PROFIT'!$R19,DATE!E5,NA())</f>
        <v>1.2983081853560001</v>
      </c>
      <c r="F18">
        <f>IF('DATE PROFIT'!$R19,DATE!F5,NA())</f>
        <v>457.18799522636692</v>
      </c>
      <c r="G18">
        <f>IF('DATE PROFIT'!$R19,DATE!G5,NA())</f>
        <v>1142.4454519075682</v>
      </c>
      <c r="H18">
        <f>IF('DATE PROFIT'!$R19,DATE!H5,NA())</f>
        <v>17.274872723956076</v>
      </c>
      <c r="I18">
        <f>IF('DATE PROFIT'!$R19,DATE!I5,NA())</f>
        <v>237.46610623694716</v>
      </c>
      <c r="J18">
        <f>IF('DATE PROFIT'!$R19,DATE!J5,NA())</f>
        <v>346.16292373808182</v>
      </c>
      <c r="K18">
        <f>IF('DATE PROFIT'!$R19,DATE!K5,NA())</f>
        <v>117.97477039546318</v>
      </c>
      <c r="L18">
        <f>IF('DATE PROFIT'!$R19,DATE!L5,NA())</f>
        <v>1250.2889214408733</v>
      </c>
      <c r="M18">
        <f>IF('DATE PROFIT'!$R19,DATE!M5,NA())</f>
        <v>187.60493077384996</v>
      </c>
      <c r="N18">
        <f>IF('DATE PROFIT'!$R19,DATE!N5,NA())</f>
        <v>6115.3336021974292</v>
      </c>
    </row>
    <row r="19" spans="1:14">
      <c r="A19" s="14" t="s">
        <v>12</v>
      </c>
      <c r="B19">
        <f>IF('DATE PROFIT'!$R20,DATE!B6,NA())</f>
        <v>1.4112045493000001</v>
      </c>
      <c r="C19">
        <f>IF('DATE PROFIT'!$R20,DATE!C6,NA())</f>
        <v>482.74508812721967</v>
      </c>
      <c r="D19">
        <f>IF('DATE PROFIT'!$R20,DATE!D6,NA())</f>
        <v>1194.3652101610392</v>
      </c>
      <c r="E19">
        <f>IF('DATE PROFIT'!$R20,DATE!E6,NA())</f>
        <v>14.986216790230635</v>
      </c>
      <c r="F19">
        <f>IF('DATE PROFIT'!$R20,DATE!F6,NA())</f>
        <v>198.44565150149094</v>
      </c>
      <c r="G19">
        <f>IF('DATE PROFIT'!$R20,DATE!G6,NA())</f>
        <v>337.61404382737214</v>
      </c>
      <c r="H19">
        <f>IF('DATE PROFIT'!$R20,DATE!H6,NA())</f>
        <v>119.15451809941781</v>
      </c>
      <c r="I19">
        <f>IF('DATE PROFIT'!$R20,DATE!I6,NA())</f>
        <v>1445.2652272949706</v>
      </c>
      <c r="J19">
        <f>IF('DATE PROFIT'!$R20,DATE!J6,NA())</f>
        <v>198.15020393264808</v>
      </c>
      <c r="K19">
        <f>IF('DATE PROFIT'!$R20,DATE!K6,NA())</f>
        <v>29.352463131220134</v>
      </c>
      <c r="L19">
        <f>IF('DATE PROFIT'!$R20,DATE!L6,NA())</f>
        <v>210.99935828499954</v>
      </c>
      <c r="M19">
        <f>IF('DATE PROFIT'!$R20,DATE!M6,NA())</f>
        <v>2098.3733472727299</v>
      </c>
      <c r="N19">
        <f>IF('DATE PROFIT'!$R20,DATE!N6,NA())</f>
        <v>6330.8625329726374</v>
      </c>
    </row>
    <row r="20" spans="1:14">
      <c r="A20" s="14" t="s">
        <v>16</v>
      </c>
      <c r="B20">
        <f>IF('DATE PROFIT'!$R21,DATE!B7,NA())</f>
        <v>181.78917791986061</v>
      </c>
      <c r="C20">
        <f>IF('DATE PROFIT'!$R21,DATE!C7,NA())</f>
        <v>29.939512393844538</v>
      </c>
      <c r="D20">
        <f>IF('DATE PROFIT'!$R21,DATE!D7,NA())</f>
        <v>215.21934545069954</v>
      </c>
      <c r="E20">
        <f>IF('DATE PROFIT'!$R21,DATE!E7,NA())</f>
        <v>1870.6578716266933</v>
      </c>
      <c r="F20">
        <f>IF('DATE PROFIT'!$R21,DATE!F7,NA())</f>
        <v>68.794082372669266</v>
      </c>
      <c r="G20">
        <f>IF('DATE PROFIT'!$R21,DATE!G7,NA())</f>
        <v>0.43176477676500002</v>
      </c>
      <c r="H20">
        <f>IF('DATE PROFIT'!$R21,DATE!H7,NA())</f>
        <v>478.24832927641717</v>
      </c>
      <c r="I20">
        <f>IF('DATE PROFIT'!$R21,DATE!I7,NA())</f>
        <v>1289.0947645747922</v>
      </c>
      <c r="J20">
        <f>IF('DATE PROFIT'!$R21,DATE!J7,NA())</f>
        <v>17.755409023208035</v>
      </c>
      <c r="K20">
        <f>IF('DATE PROFIT'!$R21,DATE!K7,NA())</f>
        <v>205.43028105744401</v>
      </c>
      <c r="L20">
        <f>IF('DATE PROFIT'!$R21,DATE!L7,NA())</f>
        <v>345.64689597928231</v>
      </c>
      <c r="M20">
        <f>IF('DATE PROFIT'!$R21,DATE!M7,NA())</f>
        <v>121.74898905620555</v>
      </c>
      <c r="N20">
        <f>IF('DATE PROFIT'!$R21,DATE!N7,NA())</f>
        <v>4824.7564235078808</v>
      </c>
    </row>
    <row r="21" spans="1:14">
      <c r="A21" s="14" t="s">
        <v>11</v>
      </c>
      <c r="B21">
        <f>IF('DATE PROFIT'!$R22,DATE!B8,NA())</f>
        <v>2104.5391796901627</v>
      </c>
      <c r="C21">
        <f>IF('DATE PROFIT'!$R22,DATE!C8,NA())</f>
        <v>74.079142946831183</v>
      </c>
      <c r="D21">
        <f>IF('DATE PROFIT'!$R22,DATE!D8,NA())</f>
        <v>483.16451676750569</v>
      </c>
      <c r="E21">
        <f>IF('DATE PROFIT'!$R22,DATE!E8,NA())</f>
        <v>1512.687720024704</v>
      </c>
      <c r="F21">
        <f>IF('DATE PROFIT'!$R22,DATE!F8,NA())</f>
        <v>1146.8696384293146</v>
      </c>
      <c r="G21">
        <f>IF('DATE PROFIT'!$R22,DATE!G8,NA())</f>
        <v>232.80562949047075</v>
      </c>
      <c r="H21">
        <f>IF('DATE PROFIT'!$R22,DATE!H8,NA())</f>
        <v>567.22044759236144</v>
      </c>
      <c r="I21">
        <f>IF('DATE PROFIT'!$R22,DATE!I8,NA())</f>
        <v>509.93620724659684</v>
      </c>
      <c r="J21">
        <f>IF('DATE PROFIT'!$R22,DATE!J8,NA())</f>
        <v>1480.7896947660151</v>
      </c>
      <c r="K21">
        <f>IF('DATE PROFIT'!$R22,DATE!K8,NA())</f>
        <v>1432.0780993607339</v>
      </c>
      <c r="L21">
        <f>IF('DATE PROFIT'!$R22,DATE!L8,NA())</f>
        <v>211.14164105108074</v>
      </c>
      <c r="M21">
        <f>IF('DATE PROFIT'!$R22,DATE!M8,NA())</f>
        <v>248.04109537277571</v>
      </c>
      <c r="N21">
        <f>IF('DATE PROFIT'!$R22,DATE!N8,NA())</f>
        <v>10003.353012738551</v>
      </c>
    </row>
    <row r="22" spans="1:14">
      <c r="A22" s="14" t="s">
        <v>13</v>
      </c>
      <c r="B22">
        <f>IF('DATE PROFIT'!$R23,DATE!B9,NA())</f>
        <v>301.71964713378168</v>
      </c>
      <c r="C22">
        <f>IF('DATE PROFIT'!$R23,DATE!C9,NA())</f>
        <v>578.71387397532521</v>
      </c>
      <c r="D22">
        <f>IF('DATE PROFIT'!$R23,DATE!D9,NA())</f>
        <v>682.4329863808332</v>
      </c>
      <c r="E22">
        <f>IF('DATE PROFIT'!$R23,DATE!E9,NA())</f>
        <v>496.53193306476589</v>
      </c>
      <c r="F22">
        <f>IF('DATE PROFIT'!$R23,DATE!F9,NA())</f>
        <v>401.57197407260281</v>
      </c>
      <c r="G22">
        <f>IF('DATE PROFIT'!$R23,DATE!G9,NA())</f>
        <v>263.70875661558063</v>
      </c>
      <c r="H22">
        <f>IF('DATE PROFIT'!$R23,DATE!H9,NA())</f>
        <v>435.67325553522534</v>
      </c>
      <c r="I22">
        <f>IF('DATE PROFIT'!$R23,DATE!I9,NA())</f>
        <v>267.73253564265042</v>
      </c>
      <c r="J22">
        <f>IF('DATE PROFIT'!$R23,DATE!J9,NA())</f>
        <v>348.62415102434682</v>
      </c>
      <c r="K22">
        <f>IF('DATE PROFIT'!$R23,DATE!K9,NA())</f>
        <v>142.84201691507485</v>
      </c>
      <c r="L22">
        <f>IF('DATE PROFIT'!$R23,DATE!L9,NA())</f>
        <v>544.90610889612833</v>
      </c>
      <c r="M22">
        <f>IF('DATE PROFIT'!$R23,DATE!M9,NA())</f>
        <v>560.06030062379648</v>
      </c>
      <c r="N22">
        <f>IF('DATE PROFIT'!$R23,DATE!N9,NA())</f>
        <v>5024.5175398801111</v>
      </c>
    </row>
    <row r="23" spans="1:14">
      <c r="A23" s="14" t="s">
        <v>14</v>
      </c>
      <c r="B23">
        <f>IF('DATE PROFIT'!$R24,DATE!B10,NA())</f>
        <v>1368.2636918363364</v>
      </c>
      <c r="C23">
        <f>IF('DATE PROFIT'!$R24,DATE!C10,NA())</f>
        <v>1460.7196613479484</v>
      </c>
      <c r="D23">
        <f>IF('DATE PROFIT'!$R24,DATE!D10,NA())</f>
        <v>215.36447387210234</v>
      </c>
      <c r="E23">
        <f>IF('DATE PROFIT'!$R24,DATE!E10,NA())</f>
        <v>221.1236757029221</v>
      </c>
      <c r="F23">
        <f>IF('DATE PROFIT'!$R24,DATE!F10,NA())</f>
        <v>2168.0161453113378</v>
      </c>
      <c r="G23">
        <f>IF('DATE PROFIT'!$R24,DATE!G10,NA())</f>
        <v>2058.6088493521402</v>
      </c>
      <c r="H23">
        <f>IF('DATE PROFIT'!$R24,DATE!H10,NA())</f>
        <v>75.960020681484778</v>
      </c>
      <c r="I23">
        <f>IF('DATE PROFIT'!$R24,DATE!I10,NA())</f>
        <v>521.0838643359167</v>
      </c>
      <c r="J23">
        <f>IF('DATE PROFIT'!$R24,DATE!J10,NA())</f>
        <v>1750.0825531013875</v>
      </c>
      <c r="K23">
        <f>IF('DATE PROFIT'!$R24,DATE!K10,NA())</f>
        <v>1187.2356505479447</v>
      </c>
      <c r="L23">
        <f>IF('DATE PROFIT'!$R24,DATE!L10,NA())</f>
        <v>221.71964713378165</v>
      </c>
      <c r="M23">
        <f>IF('DATE PROFIT'!$R24,DATE!M10,NA())</f>
        <v>568.70709704512524</v>
      </c>
      <c r="N23">
        <f>IF('DATE PROFIT'!$R24,DATE!N10,NA())</f>
        <v>11816.885330268427</v>
      </c>
    </row>
    <row r="24" spans="1:14">
      <c r="A24" s="14" t="s">
        <v>51</v>
      </c>
      <c r="B24">
        <f>IF('DATE PROFIT'!$R25,DATE!B11,NA())</f>
        <v>5017.0011166888844</v>
      </c>
      <c r="C24">
        <f>IF('DATE PROFIT'!$R25,DATE!C11,NA())</f>
        <v>6230.1063491837012</v>
      </c>
      <c r="D24">
        <f>IF('DATE PROFIT'!$R25,DATE!D11,NA())</f>
        <v>6229.0863491837017</v>
      </c>
      <c r="E24">
        <f>IF('DATE PROFIT'!$R25,DATE!E11,NA())</f>
        <v>4539.0458013420484</v>
      </c>
      <c r="F24">
        <f>IF('DATE PROFIT'!$R25,DATE!F11,NA())</f>
        <v>4804.4980914091511</v>
      </c>
      <c r="G24">
        <f>IF('DATE PROFIT'!$R25,DATE!G11,NA())</f>
        <v>4818.6887334174307</v>
      </c>
      <c r="H24">
        <f>IF('DATE PROFIT'!$R25,DATE!H11,NA())</f>
        <v>6255.7756036555802</v>
      </c>
      <c r="I24">
        <f>IF('DATE PROFIT'!$R25,DATE!I11,NA())</f>
        <v>4581.8677005716372</v>
      </c>
      <c r="J24">
        <f>IF('DATE PROFIT'!$R25,DATE!J11,NA())</f>
        <v>4395.5171793129084</v>
      </c>
      <c r="K24">
        <f>IF('DATE PROFIT'!$R25,DATE!K11,NA())</f>
        <v>4144.8390338361032</v>
      </c>
      <c r="L24">
        <f>IF('DATE PROFIT'!$R25,DATE!L11,NA())</f>
        <v>6106.9474011604907</v>
      </c>
      <c r="M24">
        <f>IF('DATE PROFIT'!$R25,DATE!M11,NA())</f>
        <v>5165.1278073066069</v>
      </c>
      <c r="N24">
        <f>IF('DATE PROFIT'!$R25,DATE!N11,NA())</f>
        <v>62288.501167068243</v>
      </c>
    </row>
    <row r="25" spans="1:14">
      <c r="A25" s="20"/>
    </row>
    <row r="29" spans="1:14">
      <c r="A29" s="20"/>
      <c r="C29" s="20"/>
      <c r="F29" s="14"/>
    </row>
    <row r="30" spans="1:14">
      <c r="A30" s="20"/>
      <c r="C30" s="20"/>
      <c r="F30" s="14"/>
    </row>
    <row r="31" spans="1:14">
      <c r="A31" s="20"/>
      <c r="C31" s="20"/>
      <c r="F31" s="14"/>
    </row>
    <row r="32" spans="1:14">
      <c r="A32" s="20"/>
      <c r="C32" s="20"/>
      <c r="F32" s="14"/>
    </row>
    <row r="33" spans="1:20">
      <c r="A33" s="20"/>
      <c r="C33" s="20"/>
      <c r="F33" s="14"/>
    </row>
    <row r="34" spans="1:20">
      <c r="A34" s="20"/>
      <c r="C34" s="20"/>
      <c r="F34" s="14"/>
    </row>
    <row r="35" spans="1:20">
      <c r="A35" s="20"/>
      <c r="C35" s="20"/>
      <c r="F35" s="14"/>
    </row>
    <row r="36" spans="1:20">
      <c r="A36" s="20"/>
      <c r="C36" s="20"/>
      <c r="F36" s="14"/>
    </row>
    <row r="37" spans="1:20">
      <c r="A37" s="20"/>
      <c r="C37" s="20"/>
      <c r="F37" s="14"/>
    </row>
    <row r="38" spans="1:20">
      <c r="A38" s="20"/>
      <c r="C38" s="20"/>
      <c r="F38" s="14"/>
    </row>
    <row r="39" spans="1:20">
      <c r="A39" s="20"/>
      <c r="C39" s="20"/>
    </row>
    <row r="40" spans="1:20">
      <c r="A40" s="20"/>
      <c r="C40" s="20"/>
    </row>
    <row r="43" spans="1:20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5" spans="1:20"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6:20"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6:20"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6:20"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6:20"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6:20"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6:20"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6:20"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6:20"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6:20"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6:20"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6:20"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6:20"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6:20"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6:20"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Q63"/>
  <sheetViews>
    <sheetView topLeftCell="A34" workbookViewId="0">
      <selection activeCell="G55" sqref="G55"/>
    </sheetView>
  </sheetViews>
  <sheetFormatPr defaultRowHeight="14.5"/>
  <cols>
    <col min="1" max="1" width="15.1796875" customWidth="1"/>
    <col min="8" max="8" width="17.7265625" customWidth="1"/>
    <col min="9" max="9" width="12.81640625" customWidth="1"/>
    <col min="10" max="10" width="13.1796875" customWidth="1"/>
  </cols>
  <sheetData>
    <row r="1" spans="1:14">
      <c r="A1" s="22" t="s">
        <v>59</v>
      </c>
      <c r="B1" s="22" t="s">
        <v>8</v>
      </c>
      <c r="C1" s="22" t="s">
        <v>10</v>
      </c>
      <c r="D1" s="22" t="s">
        <v>9</v>
      </c>
      <c r="E1" s="22" t="s">
        <v>15</v>
      </c>
      <c r="F1" s="22" t="s">
        <v>12</v>
      </c>
      <c r="G1" s="22" t="s">
        <v>16</v>
      </c>
      <c r="H1" s="22" t="s">
        <v>11</v>
      </c>
      <c r="I1" s="22" t="s">
        <v>13</v>
      </c>
      <c r="J1" s="22" t="s">
        <v>14</v>
      </c>
    </row>
    <row r="2" spans="1:14">
      <c r="A2" s="1" t="s">
        <v>17</v>
      </c>
      <c r="B2" s="6">
        <f>SUMIFS(Data!$F$2:$F$193,Data!$C$2:$C$193,CLIENTS!B$1,Data!$D$2:$D$193,CLIENTS!$A2)</f>
        <v>4.6739827888499992</v>
      </c>
      <c r="C2" s="6">
        <f>SUMIFS(Data!$F$2:$F$193,Data!$C$2:$C$193,CLIENTS!C$1,Data!$D$2:$D$193,CLIENTS!$A2)</f>
        <v>0</v>
      </c>
      <c r="D2" s="6">
        <f>SUMIFS(Data!$F$2:$F$193,Data!$C$2:$C$193,CLIENTS!D$1,Data!$D$2:$D$193,CLIENTS!$A2)</f>
        <v>0</v>
      </c>
      <c r="E2" s="6">
        <f>SUMIFS(Data!$F$2:$F$193,Data!$C$2:$C$193,CLIENTS!E$1,Data!$D$2:$D$193,CLIENTS!$A2)</f>
        <v>4.5150673740290994</v>
      </c>
      <c r="F2" s="6">
        <f>SUMIFS(Data!$F$2:$F$193,Data!$C$2:$C$193,CLIENTS!F$1,Data!$D$2:$D$193,CLIENTS!$A2)</f>
        <v>0</v>
      </c>
      <c r="G2" s="6">
        <f>SUMIFS(Data!$F$2:$F$193,Data!$C$2:$C$193,CLIENTS!G$1,Data!$D$2:$D$193,CLIENTS!$A2)</f>
        <v>4.9567587475754245</v>
      </c>
      <c r="H2" s="6">
        <f>SUMIFS(Data!$F$2:$F$193,Data!$C$2:$C$193,CLIENTS!H$1,Data!$D$2:$D$193,CLIENTS!$A2)</f>
        <v>4.7674624446269993</v>
      </c>
      <c r="I2" s="6">
        <f>SUMIFS(Data!$F$2:$F$193,Data!$C$2:$C$193,CLIENTS!I$1,Data!$D$2:$D$193,CLIENTS!$A2)</f>
        <v>4.6739827888499992</v>
      </c>
      <c r="J2" s="6">
        <f>SUMIFS(Data!$F$2:$F$193,Data!$C$2:$C$193,CLIENTS!J$1,Data!$D$2:$D$193,CLIENTS!$A2)</f>
        <v>5.1455876522449637</v>
      </c>
    </row>
    <row r="3" spans="1:14">
      <c r="A3" s="24" t="s">
        <v>18</v>
      </c>
      <c r="B3" s="6">
        <f>SUMIFS(Data!$F$2:$F$193,Data!$C$2:$C$193,CLIENTS!B$1,Data!$D$2:$D$193,CLIENTS!$A3)</f>
        <v>4.9403648662073989</v>
      </c>
      <c r="C3" s="6">
        <f>SUMIFS(Data!$F$2:$F$193,Data!$C$2:$C$193,CLIENTS!C$1,Data!$D$2:$D$193,CLIENTS!$A3)</f>
        <v>5.1142493438999992</v>
      </c>
      <c r="D3" s="6">
        <f>SUMIFS(Data!$F$2:$F$193,Data!$C$2:$C$193,CLIENTS!D$1,Data!$D$2:$D$193,CLIENTS!$A3)</f>
        <v>0</v>
      </c>
      <c r="E3" s="6">
        <f>SUMIFS(Data!$F$2:$F$193,Data!$C$2:$C$193,CLIENTS!E$1,Data!$D$2:$D$193,CLIENTS!$A3)</f>
        <v>5.6302771026995098</v>
      </c>
      <c r="F3" s="6">
        <f>SUMIFS(Data!$F$2:$F$193,Data!$C$2:$C$193,CLIENTS!F$1,Data!$D$2:$D$193,CLIENTS!$A3)</f>
        <v>0</v>
      </c>
      <c r="G3" s="6">
        <f>SUMIFS(Data!$F$2:$F$193,Data!$C$2:$C$193,CLIENTS!G$1,Data!$D$2:$D$193,CLIENTS!$A3)</f>
        <v>5.1142493438999992</v>
      </c>
      <c r="H3" s="6">
        <f>SUMIFS(Data!$F$2:$F$193,Data!$C$2:$C$193,CLIENTS!H$1,Data!$D$2:$D$193,CLIENTS!$A3)</f>
        <v>5.4236614292059491</v>
      </c>
      <c r="I3" s="6">
        <f>SUMIFS(Data!$F$2:$F$193,Data!$C$2:$C$193,CLIENTS!I$1,Data!$D$2:$D$193,CLIENTS!$A3)</f>
        <v>5.216534330777999</v>
      </c>
      <c r="J3" s="6">
        <f>SUMIFS(Data!$F$2:$F$193,Data!$C$2:$C$193,CLIENTS!J$1,Data!$D$2:$D$193,CLIENTS!$A3)</f>
        <v>0</v>
      </c>
    </row>
    <row r="4" spans="1:14">
      <c r="A4" s="24" t="s">
        <v>19</v>
      </c>
      <c r="B4" s="6">
        <f>SUMIFS(Data!$F$2:$F$193,Data!$C$2:$C$193,CLIENTS!B$1,Data!$D$2:$D$193,CLIENTS!$A4)</f>
        <v>2.8165755585366123</v>
      </c>
      <c r="C4" s="6">
        <f>SUMIFS(Data!$F$2:$F$193,Data!$C$2:$C$193,CLIENTS!C$1,Data!$D$2:$D$193,CLIENTS!$A4)</f>
        <v>2.4961577885746493</v>
      </c>
      <c r="D4" s="6">
        <f>SUMIFS(Data!$F$2:$F$193,Data!$C$2:$C$193,CLIENTS!D$1,Data!$D$2:$D$193,CLIENTS!$A4)</f>
        <v>2.5840142738868002</v>
      </c>
      <c r="E4" s="6">
        <f>SUMIFS(Data!$F$2:$F$193,Data!$C$2:$C$193,CLIENTS!E$1,Data!$D$2:$D$193,CLIENTS!$A4)</f>
        <v>0</v>
      </c>
      <c r="F4" s="6">
        <f>SUMIFS(Data!$F$2:$F$193,Data!$C$2:$C$193,CLIENTS!F$1,Data!$D$2:$D$193,CLIENTS!$A4)</f>
        <v>0</v>
      </c>
      <c r="G4" s="6">
        <f>SUMIFS(Data!$F$2:$F$193,Data!$C$2:$C$193,CLIENTS!G$1,Data!$D$2:$D$193,CLIENTS!$A4)</f>
        <v>0</v>
      </c>
      <c r="H4" s="6">
        <f>SUMIFS(Data!$F$2:$F$193,Data!$C$2:$C$193,CLIENTS!H$1,Data!$D$2:$D$193,CLIENTS!$A4)</f>
        <v>2.5840142738868002</v>
      </c>
      <c r="I4" s="6">
        <f>SUMIFS(Data!$F$2:$F$193,Data!$C$2:$C$193,CLIENTS!I$1,Data!$D$2:$D$193,CLIENTS!$A4)</f>
        <v>2.7403471374569515</v>
      </c>
      <c r="J4" s="6">
        <f>SUMIFS(Data!$F$2:$F$193,Data!$C$2:$C$193,CLIENTS!J$1,Data!$D$2:$D$193,CLIENTS!$A4)</f>
        <v>2.635694559364536</v>
      </c>
    </row>
    <row r="5" spans="1:14">
      <c r="A5" s="24" t="s">
        <v>20</v>
      </c>
      <c r="B5" s="6">
        <f>SUMIFS(Data!$F$2:$F$193,Data!$C$2:$C$193,CLIENTS!B$1,Data!$D$2:$D$193,CLIENTS!$A5)</f>
        <v>0</v>
      </c>
      <c r="C5" s="6">
        <f>SUMIFS(Data!$F$2:$F$193,Data!$C$2:$C$193,CLIENTS!C$1,Data!$D$2:$D$193,CLIENTS!$A5)</f>
        <v>0.44821295873700001</v>
      </c>
      <c r="D5" s="6">
        <f>SUMIFS(Data!$F$2:$F$193,Data!$C$2:$C$193,CLIENTS!D$1,Data!$D$2:$D$193,CLIENTS!$A5)</f>
        <v>1.3632235946238003</v>
      </c>
      <c r="E5" s="6">
        <f>SUMIFS(Data!$F$2:$F$193,Data!$C$2:$C$193,CLIENTS!E$1,Data!$D$2:$D$193,CLIENTS!$A5)</f>
        <v>0</v>
      </c>
      <c r="F5" s="6">
        <f>SUMIFS(Data!$F$2:$F$193,Data!$C$2:$C$193,CLIENTS!F$1,Data!$D$2:$D$193,CLIENTS!$A5)</f>
        <v>1.4112045493000001</v>
      </c>
      <c r="G5" s="6">
        <f>SUMIFS(Data!$F$2:$F$193,Data!$C$2:$C$193,CLIENTS!G$1,Data!$D$2:$D$193,CLIENTS!$A5)</f>
        <v>0</v>
      </c>
      <c r="H5" s="6">
        <f>SUMIFS(Data!$F$2:$F$193,Data!$C$2:$C$193,CLIENTS!H$1,Data!$D$2:$D$193,CLIENTS!$A5)</f>
        <v>0.41942864028600002</v>
      </c>
      <c r="I5" s="6">
        <f>SUMIFS(Data!$F$2:$F$193,Data!$C$2:$C$193,CLIENTS!I$1,Data!$D$2:$D$193,CLIENTS!$A5)</f>
        <v>0.4112045493</v>
      </c>
      <c r="J5" s="6">
        <f>SUMIFS(Data!$F$2:$F$193,Data!$C$2:$C$193,CLIENTS!J$1,Data!$D$2:$D$193,CLIENTS!$A5)</f>
        <v>0.43608242453265</v>
      </c>
    </row>
    <row r="6" spans="1:14">
      <c r="A6" s="24" t="s">
        <v>21</v>
      </c>
      <c r="B6" s="6">
        <f>SUMIFS(Data!$F$2:$F$193,Data!$C$2:$C$193,CLIENTS!B$1,Data!$D$2:$D$193,CLIENTS!$A6)</f>
        <v>0</v>
      </c>
      <c r="C6" s="6">
        <f>SUMIFS(Data!$F$2:$F$193,Data!$C$2:$C$193,CLIENTS!C$1,Data!$D$2:$D$193,CLIENTS!$A6)</f>
        <v>0</v>
      </c>
      <c r="D6" s="6">
        <f>SUMIFS(Data!$F$2:$F$193,Data!$C$2:$C$193,CLIENTS!D$1,Data!$D$2:$D$193,CLIENTS!$A6)</f>
        <v>223.91900635261399</v>
      </c>
      <c r="E6" s="6">
        <f>SUMIFS(Data!$F$2:$F$193,Data!$C$2:$C$193,CLIENTS!E$1,Data!$D$2:$D$193,CLIENTS!$A6)</f>
        <v>0</v>
      </c>
      <c r="F6" s="6">
        <f>SUMIFS(Data!$F$2:$F$193,Data!$C$2:$C$193,CLIENTS!F$1,Data!$D$2:$D$193,CLIENTS!$A6)</f>
        <v>198.44565150149094</v>
      </c>
      <c r="G6" s="6">
        <f>SUMIFS(Data!$F$2:$F$193,Data!$C$2:$C$193,CLIENTS!G$1,Data!$D$2:$D$193,CLIENTS!$A6)</f>
        <v>0</v>
      </c>
      <c r="H6" s="6">
        <f>SUMIFS(Data!$F$2:$F$193,Data!$C$2:$C$193,CLIENTS!H$1,Data!$D$2:$D$193,CLIENTS!$A6)</f>
        <v>217.8588130614194</v>
      </c>
      <c r="I6" s="6">
        <f>SUMIFS(Data!$F$2:$F$193,Data!$C$2:$C$193,CLIENTS!I$1,Data!$D$2:$D$193,CLIENTS!$A6)</f>
        <v>414.96916773603687</v>
      </c>
      <c r="J6" s="6">
        <f>SUMIFS(Data!$F$2:$F$193,Data!$C$2:$C$193,CLIENTS!J$1,Data!$D$2:$D$193,CLIENTS!$A6)</f>
        <v>205.43028105744401</v>
      </c>
    </row>
    <row r="7" spans="1:14">
      <c r="A7" s="24" t="s">
        <v>22</v>
      </c>
      <c r="B7" s="6">
        <f>SUMIFS(Data!$F$2:$F$193,Data!$C$2:$C$193,CLIENTS!B$1,Data!$D$2:$D$193,CLIENTS!$A7)</f>
        <v>0</v>
      </c>
      <c r="C7" s="6">
        <f>SUMIFS(Data!$F$2:$F$193,Data!$C$2:$C$193,CLIENTS!C$1,Data!$D$2:$D$193,CLIENTS!$A7)</f>
        <v>0</v>
      </c>
      <c r="D7" s="6">
        <f>SUMIFS(Data!$F$2:$F$193,Data!$C$2:$C$193,CLIENTS!D$1,Data!$D$2:$D$193,CLIENTS!$A7)</f>
        <v>0</v>
      </c>
      <c r="E7" s="6">
        <f>SUMIFS(Data!$F$2:$F$193,Data!$C$2:$C$193,CLIENTS!E$1,Data!$D$2:$D$193,CLIENTS!$A7)</f>
        <v>0</v>
      </c>
      <c r="F7" s="6">
        <f>SUMIFS(Data!$F$2:$F$193,Data!$C$2:$C$193,CLIENTS!F$1,Data!$D$2:$D$193,CLIENTS!$A7)</f>
        <v>198.15020393264808</v>
      </c>
      <c r="G7" s="6">
        <f>SUMIFS(Data!$F$2:$F$193,Data!$C$2:$C$193,CLIENTS!G$1,Data!$D$2:$D$193,CLIENTS!$A7)</f>
        <v>181.78917791986061</v>
      </c>
      <c r="H7" s="6">
        <f>SUMIFS(Data!$F$2:$F$193,Data!$C$2:$C$193,CLIENTS!H$1,Data!$D$2:$D$193,CLIENTS!$A7)</f>
        <v>181.78917791986061</v>
      </c>
      <c r="I7" s="6">
        <f>SUMIFS(Data!$F$2:$F$193,Data!$C$2:$C$193,CLIENTS!I$1,Data!$D$2:$D$193,CLIENTS!$A7)</f>
        <v>368.39576905459751</v>
      </c>
      <c r="J7" s="6">
        <f>SUMIFS(Data!$F$2:$F$193,Data!$C$2:$C$193,CLIENTS!J$1,Data!$D$2:$D$193,CLIENTS!$A7)</f>
        <v>185.42496147825781</v>
      </c>
    </row>
    <row r="8" spans="1:14">
      <c r="A8" s="24" t="s">
        <v>23</v>
      </c>
      <c r="B8" s="6">
        <f>SUMIFS(Data!$F$2:$F$193,Data!$C$2:$C$193,CLIENTS!B$1,Data!$D$2:$D$193,CLIENTS!$A8)</f>
        <v>0</v>
      </c>
      <c r="C8" s="6">
        <f>SUMIFS(Data!$F$2:$F$193,Data!$C$2:$C$193,CLIENTS!C$1,Data!$D$2:$D$193,CLIENTS!$A8)</f>
        <v>0</v>
      </c>
      <c r="D8" s="6">
        <f>SUMIFS(Data!$F$2:$F$193,Data!$C$2:$C$193,CLIENTS!D$1,Data!$D$2:$D$193,CLIENTS!$A8)</f>
        <v>0</v>
      </c>
      <c r="E8" s="6">
        <f>SUMIFS(Data!$F$2:$F$193,Data!$C$2:$C$193,CLIENTS!E$1,Data!$D$2:$D$193,CLIENTS!$A8)</f>
        <v>72.639714306545187</v>
      </c>
      <c r="F8" s="6">
        <f>SUMIFS(Data!$F$2:$F$193,Data!$C$2:$C$193,CLIENTS!F$1,Data!$D$2:$D$193,CLIENTS!$A8)</f>
        <v>0</v>
      </c>
      <c r="G8" s="6">
        <f>SUMIFS(Data!$F$2:$F$193,Data!$C$2:$C$193,CLIENTS!G$1,Data!$D$2:$D$193,CLIENTS!$A8)</f>
        <v>68.794082372669266</v>
      </c>
      <c r="H8" s="6">
        <f>SUMIFS(Data!$F$2:$F$193,Data!$C$2:$C$193,CLIENTS!H$1,Data!$D$2:$D$193,CLIENTS!$A8)</f>
        <v>71.215406182887435</v>
      </c>
      <c r="I8" s="6">
        <f>SUMIFS(Data!$F$2:$F$193,Data!$C$2:$C$193,CLIENTS!I$1,Data!$D$2:$D$193,CLIENTS!$A8)</f>
        <v>148.84019892223475</v>
      </c>
      <c r="J8" s="6">
        <f>SUMIFS(Data!$F$2:$F$193,Data!$C$2:$C$193,CLIENTS!J$1,Data!$D$2:$D$193,CLIENTS!$A8)</f>
        <v>75.523938256952121</v>
      </c>
    </row>
    <row r="9" spans="1:14">
      <c r="A9" s="24" t="s">
        <v>24</v>
      </c>
      <c r="B9" s="6">
        <f>SUMIFS(Data!$F$2:$F$193,Data!$C$2:$C$193,CLIENTS!B$1,Data!$D$2:$D$193,CLIENTS!$A9)</f>
        <v>16.6151533978644</v>
      </c>
      <c r="C9" s="6">
        <f>SUMIFS(Data!$F$2:$F$193,Data!$C$2:$C$193,CLIENTS!C$1,Data!$D$2:$D$193,CLIENTS!$A9)</f>
        <v>0</v>
      </c>
      <c r="D9" s="6">
        <f>SUMIFS(Data!$F$2:$F$193,Data!$C$2:$C$193,CLIENTS!D$1,Data!$D$2:$D$193,CLIENTS!$A9)</f>
        <v>0</v>
      </c>
      <c r="E9" s="6">
        <f>SUMIFS(Data!$F$2:$F$193,Data!$C$2:$C$193,CLIENTS!E$1,Data!$D$2:$D$193,CLIENTS!$A9)</f>
        <v>17.274872723956076</v>
      </c>
      <c r="F9" s="6">
        <f>SUMIFS(Data!$F$2:$F$193,Data!$C$2:$C$193,CLIENTS!F$1,Data!$D$2:$D$193,CLIENTS!$A9)</f>
        <v>0</v>
      </c>
      <c r="G9" s="6">
        <f>SUMIFS(Data!$F$2:$F$193,Data!$C$2:$C$193,CLIENTS!G$1,Data!$D$2:$D$193,CLIENTS!$A9)</f>
        <v>17.755409023208035</v>
      </c>
      <c r="H9" s="6">
        <f>SUMIFS(Data!$F$2:$F$193,Data!$C$2:$C$193,CLIENTS!H$1,Data!$D$2:$D$193,CLIENTS!$A9)</f>
        <v>15.735527629742167</v>
      </c>
      <c r="I9" s="6">
        <f>SUMIFS(Data!$F$2:$F$193,Data!$C$2:$C$193,CLIENTS!I$1,Data!$D$2:$D$193,CLIENTS!$A9)</f>
        <v>16.289366076337647</v>
      </c>
      <c r="J9" s="6">
        <f>SUMIFS(Data!$F$2:$F$193,Data!$C$2:$C$193,CLIENTS!J$1,Data!$D$2:$D$193,CLIENTS!$A9)</f>
        <v>16.289366076337647</v>
      </c>
      <c r="N9" s="14"/>
    </row>
    <row r="10" spans="1:14">
      <c r="A10" s="24" t="s">
        <v>25</v>
      </c>
      <c r="B10" s="6">
        <f>SUMIFS(Data!$F$2:$F$193,Data!$C$2:$C$193,CLIENTS!B$1,Data!$D$2:$D$193,CLIENTS!$A10)</f>
        <v>1325.9314011880463</v>
      </c>
      <c r="C10" s="6">
        <f>SUMIFS(Data!$F$2:$F$193,Data!$C$2:$C$193,CLIENTS!C$1,Data!$D$2:$D$193,CLIENTS!$A10)</f>
        <v>1275.2946998696907</v>
      </c>
      <c r="D10" s="6">
        <f>SUMIFS(Data!$F$2:$F$193,Data!$C$2:$C$193,CLIENTS!D$1,Data!$D$2:$D$193,CLIENTS!$A10)</f>
        <v>0</v>
      </c>
      <c r="E10" s="6">
        <f>SUMIFS(Data!$F$2:$F$193,Data!$C$2:$C$193,CLIENTS!E$1,Data!$D$2:$D$193,CLIENTS!$A10)</f>
        <v>1250.2889214408733</v>
      </c>
      <c r="F10" s="6">
        <f>SUMIFS(Data!$F$2:$F$193,Data!$C$2:$C$193,CLIENTS!F$1,Data!$D$2:$D$193,CLIENTS!$A10)</f>
        <v>0</v>
      </c>
      <c r="G10" s="6">
        <f>SUMIFS(Data!$F$2:$F$193,Data!$C$2:$C$193,CLIENTS!G$1,Data!$D$2:$D$193,CLIENTS!$A10)</f>
        <v>0</v>
      </c>
      <c r="H10" s="6">
        <f>SUMIFS(Data!$F$2:$F$193,Data!$C$2:$C$193,CLIENTS!H$1,Data!$D$2:$D$193,CLIENTS!$A10)</f>
        <v>1362.814924370552</v>
      </c>
      <c r="I10" s="6">
        <f>SUMIFS(Data!$F$2:$F$193,Data!$C$2:$C$193,CLIENTS!I$1,Data!$D$2:$D$193,CLIENTS!$A10)</f>
        <v>112</v>
      </c>
      <c r="J10" s="6">
        <f>SUMIFS(Data!$F$2:$F$193,Data!$C$2:$C$193,CLIENTS!J$1,Data!$D$2:$D$193,CLIENTS!$A10)</f>
        <v>1250.2889214408733</v>
      </c>
      <c r="N10" s="14"/>
    </row>
    <row r="11" spans="1:14">
      <c r="A11" s="24" t="s">
        <v>26</v>
      </c>
      <c r="B11" s="6">
        <f>SUMIFS(Data!$F$2:$F$193,Data!$C$2:$C$193,CLIENTS!B$1,Data!$D$2:$D$193,CLIENTS!$A11)</f>
        <v>2033.3237735072753</v>
      </c>
      <c r="C11" s="6">
        <f>SUMIFS(Data!$F$2:$F$193,Data!$C$2:$C$193,CLIENTS!C$1,Data!$D$2:$D$193,CLIENTS!$A11)</f>
        <v>2053.6570112423478</v>
      </c>
      <c r="D11" s="6">
        <f>SUMIFS(Data!$F$2:$F$193,Data!$C$2:$C$193,CLIENTS!D$1,Data!$D$2:$D$193,CLIENTS!$A11)</f>
        <v>2073.9902489774208</v>
      </c>
      <c r="E11" s="6">
        <f>SUMIFS(Data!$F$2:$F$193,Data!$C$2:$C$193,CLIENTS!E$1,Data!$D$2:$D$193,CLIENTS!$A11)</f>
        <v>0</v>
      </c>
      <c r="F11" s="6">
        <f>SUMIFS(Data!$F$2:$F$193,Data!$C$2:$C$193,CLIENTS!F$1,Data!$D$2:$D$193,CLIENTS!$A11)</f>
        <v>0</v>
      </c>
      <c r="G11" s="6">
        <f>SUMIFS(Data!$F$2:$F$193,Data!$C$2:$C$193,CLIENTS!G$1,Data!$D$2:$D$193,CLIENTS!$A11)</f>
        <v>0</v>
      </c>
      <c r="H11" s="6">
        <f>SUMIFS(Data!$F$2:$F$193,Data!$C$2:$C$193,CLIENTS!H$1,Data!$D$2:$D$193,CLIENTS!$A11)</f>
        <v>2033.3237735072753</v>
      </c>
      <c r="I11" s="6">
        <f>SUMIFS(Data!$F$2:$F$193,Data!$C$2:$C$193,CLIENTS!I$1,Data!$D$2:$D$193,CLIENTS!$A11)</f>
        <v>60</v>
      </c>
      <c r="J11" s="6">
        <f>SUMIFS(Data!$F$2:$F$193,Data!$C$2:$C$193,CLIENTS!J$1,Data!$D$2:$D$193,CLIENTS!$A11)</f>
        <v>1964.1907652080281</v>
      </c>
      <c r="N11" s="14"/>
    </row>
    <row r="12" spans="1:14">
      <c r="A12" s="24" t="s">
        <v>27</v>
      </c>
      <c r="B12" s="6">
        <f>SUMIFS(Data!$F$2:$F$193,Data!$C$2:$C$193,CLIENTS!B$1,Data!$D$2:$D$193,CLIENTS!$A12)</f>
        <v>0</v>
      </c>
      <c r="C12" s="6">
        <f>SUMIFS(Data!$F$2:$F$193,Data!$C$2:$C$193,CLIENTS!C$1,Data!$D$2:$D$193,CLIENTS!$A12)</f>
        <v>1170.946284471607</v>
      </c>
      <c r="D12" s="6">
        <f>SUMIFS(Data!$F$2:$F$193,Data!$C$2:$C$193,CLIENTS!D$1,Data!$D$2:$D$193,CLIENTS!$A12)</f>
        <v>1182.655747316323</v>
      </c>
      <c r="E12" s="6">
        <f>SUMIFS(Data!$F$2:$F$193,Data!$C$2:$C$193,CLIENTS!E$1,Data!$D$2:$D$193,CLIENTS!$A12)</f>
        <v>0</v>
      </c>
      <c r="F12" s="6">
        <f>SUMIFS(Data!$F$2:$F$193,Data!$C$2:$C$193,CLIENTS!F$1,Data!$D$2:$D$193,CLIENTS!$A12)</f>
        <v>1194.3652101610392</v>
      </c>
      <c r="G12" s="6">
        <f>SUMIFS(Data!$F$2:$F$193,Data!$C$2:$C$193,CLIENTS!G$1,Data!$D$2:$D$193,CLIENTS!$A12)</f>
        <v>0</v>
      </c>
      <c r="H12" s="6">
        <f>SUMIFS(Data!$F$2:$F$193,Data!$C$2:$C$193,CLIENTS!H$1,Data!$D$2:$D$193,CLIENTS!$A12)</f>
        <v>1131.1341107995725</v>
      </c>
      <c r="I12" s="6">
        <f>SUMIFS(Data!$F$2:$F$193,Data!$C$2:$C$193,CLIENTS!I$1,Data!$D$2:$D$193,CLIENTS!$A12)</f>
        <v>80</v>
      </c>
      <c r="J12" s="6">
        <f>SUMIFS(Data!$F$2:$F$193,Data!$C$2:$C$193,CLIENTS!J$1,Data!$D$2:$D$193,CLIENTS!$A12)</f>
        <v>1276.3314500740516</v>
      </c>
      <c r="N12" s="14"/>
    </row>
    <row r="13" spans="1:14">
      <c r="A13" s="24" t="s">
        <v>28</v>
      </c>
      <c r="B13" s="6">
        <f>SUMIFS(Data!$F$2:$F$193,Data!$C$2:$C$193,CLIENTS!B$1,Data!$D$2:$D$193,CLIENTS!$A13)</f>
        <v>0</v>
      </c>
      <c r="C13" s="6">
        <f>SUMIFS(Data!$F$2:$F$193,Data!$C$2:$C$193,CLIENTS!C$1,Data!$D$2:$D$193,CLIENTS!$A13)</f>
        <v>0</v>
      </c>
      <c r="D13" s="6">
        <f>SUMIFS(Data!$F$2:$F$193,Data!$C$2:$C$193,CLIENTS!D$1,Data!$D$2:$D$193,CLIENTS!$A13)</f>
        <v>117.97477039546318</v>
      </c>
      <c r="E13" s="6">
        <f>SUMIFS(Data!$F$2:$F$193,Data!$C$2:$C$193,CLIENTS!E$1,Data!$D$2:$D$193,CLIENTS!$A13)</f>
        <v>0</v>
      </c>
      <c r="F13" s="6">
        <f>SUMIFS(Data!$F$2:$F$193,Data!$C$2:$C$193,CLIENTS!F$1,Data!$D$2:$D$193,CLIENTS!$A13)</f>
        <v>119.15451809941781</v>
      </c>
      <c r="G13" s="6">
        <f>SUMIFS(Data!$F$2:$F$193,Data!$C$2:$C$193,CLIENTS!G$1,Data!$D$2:$D$193,CLIENTS!$A13)</f>
        <v>0</v>
      </c>
      <c r="H13" s="6">
        <f>SUMIFS(Data!$F$2:$F$193,Data!$C$2:$C$193,CLIENTS!H$1,Data!$D$2:$D$193,CLIENTS!$A13)</f>
        <v>117.97477039546318</v>
      </c>
      <c r="I13" s="6">
        <f>SUMIFS(Data!$F$2:$F$193,Data!$C$2:$C$193,CLIENTS!I$1,Data!$D$2:$D$193,CLIENTS!$A13)</f>
        <v>234.29789400538988</v>
      </c>
      <c r="J13" s="6">
        <f>SUMIFS(Data!$F$2:$F$193,Data!$C$2:$C$193,CLIENTS!J$1,Data!$D$2:$D$193,CLIENTS!$A13)</f>
        <v>117.97477039546318</v>
      </c>
      <c r="N13" s="14"/>
    </row>
    <row r="14" spans="1:14">
      <c r="A14" s="24" t="s">
        <v>29</v>
      </c>
      <c r="B14" s="6">
        <f>SUMIFS(Data!$F$2:$F$193,Data!$C$2:$C$193,CLIENTS!B$1,Data!$D$2:$D$193,CLIENTS!$A14)</f>
        <v>0</v>
      </c>
      <c r="C14" s="6">
        <f>SUMIFS(Data!$F$2:$F$193,Data!$C$2:$C$193,CLIENTS!C$1,Data!$D$2:$D$193,CLIENTS!$A14)</f>
        <v>0</v>
      </c>
      <c r="D14" s="6">
        <f>SUMIFS(Data!$F$2:$F$193,Data!$C$2:$C$193,CLIENTS!D$1,Data!$D$2:$D$193,CLIENTS!$A14)</f>
        <v>0</v>
      </c>
      <c r="E14" s="6">
        <f>SUMIFS(Data!$F$2:$F$193,Data!$C$2:$C$193,CLIENTS!E$1,Data!$D$2:$D$193,CLIENTS!$A14)</f>
        <v>210.99935828499954</v>
      </c>
      <c r="F14" s="6">
        <f>SUMIFS(Data!$F$2:$F$193,Data!$C$2:$C$193,CLIENTS!F$1,Data!$D$2:$D$193,CLIENTS!$A14)</f>
        <v>210.99935828499954</v>
      </c>
      <c r="G14" s="6">
        <f>SUMIFS(Data!$F$2:$F$193,Data!$C$2:$C$193,CLIENTS!G$1,Data!$D$2:$D$193,CLIENTS!$A14)</f>
        <v>215.21934545069954</v>
      </c>
      <c r="H14" s="6">
        <f>SUMIFS(Data!$F$2:$F$193,Data!$C$2:$C$193,CLIENTS!H$1,Data!$D$2:$D$193,CLIENTS!$A14)</f>
        <v>0</v>
      </c>
      <c r="I14" s="6">
        <f>SUMIFS(Data!$F$2:$F$193,Data!$C$2:$C$193,CLIENTS!I$1,Data!$D$2:$D$193,CLIENTS!$A14)</f>
        <v>424.10871015284908</v>
      </c>
      <c r="J14" s="6">
        <f>SUMIFS(Data!$F$2:$F$193,Data!$C$2:$C$193,CLIENTS!J$1,Data!$D$2:$D$193,CLIENTS!$A14)</f>
        <v>203.82538010330958</v>
      </c>
      <c r="N14" s="14"/>
    </row>
    <row r="15" spans="1:14">
      <c r="A15" s="24" t="s">
        <v>30</v>
      </c>
      <c r="B15" s="6">
        <f>SUMIFS(Data!$F$2:$F$193,Data!$C$2:$C$193,CLIENTS!B$1,Data!$D$2:$D$193,CLIENTS!$A15)</f>
        <v>468.60551537509087</v>
      </c>
      <c r="C15" s="6">
        <f>SUMIFS(Data!$F$2:$F$193,Data!$C$2:$C$193,CLIENTS!C$1,Data!$D$2:$D$193,CLIENTS!$A15)</f>
        <v>0</v>
      </c>
      <c r="D15" s="6">
        <f>SUMIFS(Data!$F$2:$F$193,Data!$C$2:$C$193,CLIENTS!D$1,Data!$D$2:$D$193,CLIENTS!$A15)</f>
        <v>0</v>
      </c>
      <c r="E15" s="6">
        <f>SUMIFS(Data!$F$2:$F$193,Data!$C$2:$C$193,CLIENTS!E$1,Data!$D$2:$D$193,CLIENTS!$A15)</f>
        <v>452.67292785233781</v>
      </c>
      <c r="F15" s="6">
        <f>SUMIFS(Data!$F$2:$F$193,Data!$C$2:$C$193,CLIENTS!F$1,Data!$D$2:$D$193,CLIENTS!$A15)</f>
        <v>0</v>
      </c>
      <c r="G15" s="6">
        <f>SUMIFS(Data!$F$2:$F$193,Data!$C$2:$C$193,CLIENTS!G$1,Data!$D$2:$D$193,CLIENTS!$A15)</f>
        <v>473.29157052884176</v>
      </c>
      <c r="H15" s="6">
        <f>SUMIFS(Data!$F$2:$F$193,Data!$C$2:$C$193,CLIENTS!H$1,Data!$D$2:$D$193,CLIENTS!$A15)</f>
        <v>477.9776256825927</v>
      </c>
      <c r="I15" s="6">
        <f>SUMIFS(Data!$F$2:$F$193,Data!$C$2:$C$193,CLIENTS!I$1,Data!$D$2:$D$193,CLIENTS!$A15)</f>
        <v>468.60551537509087</v>
      </c>
      <c r="J15" s="6">
        <f>SUMIFS(Data!$F$2:$F$193,Data!$C$2:$C$193,CLIENTS!J$1,Data!$D$2:$D$193,CLIENTS!$A15)</f>
        <v>468.60551537509087</v>
      </c>
      <c r="N15" s="14"/>
    </row>
    <row r="16" spans="1:14">
      <c r="A16" s="24" t="s">
        <v>31</v>
      </c>
      <c r="B16" s="6">
        <f>SUMIFS(Data!$F$2:$F$193,Data!$C$2:$C$193,CLIENTS!B$1,Data!$D$2:$D$193,CLIENTS!$A16)</f>
        <v>328.95453664977936</v>
      </c>
      <c r="C16" s="6">
        <f>SUMIFS(Data!$F$2:$F$193,Data!$C$2:$C$193,CLIENTS!C$1,Data!$D$2:$D$193,CLIENTS!$A16)</f>
        <v>340.53264663538232</v>
      </c>
      <c r="D16" s="6">
        <f>SUMIFS(Data!$F$2:$F$193,Data!$C$2:$C$193,CLIENTS!D$1,Data!$D$2:$D$193,CLIENTS!$A16)</f>
        <v>0</v>
      </c>
      <c r="E16" s="6">
        <f>SUMIFS(Data!$F$2:$F$193,Data!$C$2:$C$193,CLIENTS!E$1,Data!$D$2:$D$193,CLIENTS!$A16)</f>
        <v>340.53264663538232</v>
      </c>
      <c r="F16" s="6">
        <f>SUMIFS(Data!$F$2:$F$193,Data!$C$2:$C$193,CLIENTS!F$1,Data!$D$2:$D$193,CLIENTS!$A16)</f>
        <v>0</v>
      </c>
      <c r="G16" s="6">
        <f>SUMIFS(Data!$F$2:$F$193,Data!$C$2:$C$193,CLIENTS!G$1,Data!$D$2:$D$193,CLIENTS!$A16)</f>
        <v>340.53264663538232</v>
      </c>
      <c r="H16" s="6">
        <f>SUMIFS(Data!$F$2:$F$193,Data!$C$2:$C$193,CLIENTS!H$1,Data!$D$2:$D$193,CLIENTS!$A16)</f>
        <v>343.93797310173613</v>
      </c>
      <c r="I16" s="6">
        <f>SUMIFS(Data!$F$2:$F$193,Data!$C$2:$C$193,CLIENTS!I$1,Data!$D$2:$D$193,CLIENTS!$A16)</f>
        <v>347.34329956808995</v>
      </c>
      <c r="J16" s="6">
        <f>SUMIFS(Data!$F$2:$F$193,Data!$C$2:$C$193,CLIENTS!J$1,Data!$D$2:$D$193,CLIENTS!$A16)</f>
        <v>0</v>
      </c>
      <c r="N16" s="14"/>
    </row>
    <row r="17" spans="1:14">
      <c r="A17" s="24" t="s">
        <v>32</v>
      </c>
      <c r="B17" s="6">
        <f>SUMIFS(Data!$F$2:$F$193,Data!$C$2:$C$193,CLIENTS!B$1,Data!$D$2:$D$193,CLIENTS!$A17)</f>
        <v>26.768448857333333</v>
      </c>
      <c r="C17" s="6">
        <f>SUMIFS(Data!$F$2:$F$193,Data!$C$2:$C$193,CLIENTS!C$1,Data!$D$2:$D$193,CLIENTS!$A17)</f>
        <v>25.858321596183998</v>
      </c>
      <c r="D17" s="6">
        <f>SUMIFS(Data!$F$2:$F$193,Data!$C$2:$C$193,CLIENTS!D$1,Data!$D$2:$D$193,CLIENTS!$A17)</f>
        <v>26.768448857333333</v>
      </c>
      <c r="E17" s="6">
        <f>SUMIFS(Data!$F$2:$F$193,Data!$C$2:$C$193,CLIENTS!E$1,Data!$D$2:$D$193,CLIENTS!$A17)</f>
        <v>0</v>
      </c>
      <c r="F17" s="6">
        <f>SUMIFS(Data!$F$2:$F$193,Data!$C$2:$C$193,CLIENTS!F$1,Data!$D$2:$D$193,CLIENTS!$A17)</f>
        <v>0</v>
      </c>
      <c r="G17" s="6">
        <f>SUMIFS(Data!$F$2:$F$193,Data!$C$2:$C$193,CLIENTS!G$1,Data!$D$2:$D$193,CLIENTS!$A17)</f>
        <v>0</v>
      </c>
      <c r="H17" s="6">
        <f>SUMIFS(Data!$F$2:$F$193,Data!$C$2:$C$193,CLIENTS!H$1,Data!$D$2:$D$193,CLIENTS!$A17)</f>
        <v>26.768448857333333</v>
      </c>
      <c r="I17" s="6">
        <f>SUMIFS(Data!$F$2:$F$193,Data!$C$2:$C$193,CLIENTS!I$1,Data!$D$2:$D$193,CLIENTS!$A17)</f>
        <v>27.036133345906666</v>
      </c>
      <c r="J17" s="6">
        <f>SUMIFS(Data!$F$2:$F$193,Data!$C$2:$C$193,CLIENTS!J$1,Data!$D$2:$D$193,CLIENTS!$A17)</f>
        <v>27.30381783448</v>
      </c>
      <c r="N17" s="14"/>
    </row>
    <row r="18" spans="1:14">
      <c r="A18" s="24" t="s">
        <v>33</v>
      </c>
      <c r="B18" s="6">
        <f>SUMIFS(Data!$F$2:$F$193,Data!$C$2:$C$193,CLIENTS!B$1,Data!$D$2:$D$193,CLIENTS!$A18)</f>
        <v>0</v>
      </c>
      <c r="C18" s="6">
        <f>SUMIFS(Data!$F$2:$F$193,Data!$C$2:$C$193,CLIENTS!C$1,Data!$D$2:$D$193,CLIENTS!$A18)</f>
        <v>4.6739827888499992</v>
      </c>
      <c r="D18" s="6">
        <f>SUMIFS(Data!$F$2:$F$193,Data!$C$2:$C$193,CLIENTS!D$1,Data!$D$2:$D$193,CLIENTS!$A18)</f>
        <v>4.9076819282924991</v>
      </c>
      <c r="E18" s="6">
        <f>SUMIFS(Data!$F$2:$F$193,Data!$C$2:$C$193,CLIENTS!E$1,Data!$D$2:$D$193,CLIENTS!$A18)</f>
        <v>0</v>
      </c>
      <c r="F18" s="6">
        <f>SUMIFS(Data!$F$2:$F$193,Data!$C$2:$C$193,CLIENTS!F$1,Data!$D$2:$D$193,CLIENTS!$A18)</f>
        <v>4.7674624446269993</v>
      </c>
      <c r="G18" s="6">
        <f>SUMIFS(Data!$F$2:$F$193,Data!$C$2:$C$193,CLIENTS!G$1,Data!$D$2:$D$193,CLIENTS!$A18)</f>
        <v>0</v>
      </c>
      <c r="H18" s="6">
        <f>SUMIFS(Data!$F$2:$F$193,Data!$C$2:$C$193,CLIENTS!H$1,Data!$D$2:$D$193,CLIENTS!$A18)</f>
        <v>4.3000641657419996</v>
      </c>
      <c r="I18" s="6">
        <f>SUMIFS(Data!$F$2:$F$193,Data!$C$2:$C$193,CLIENTS!I$1,Data!$D$2:$D$193,CLIENTS!$A18)</f>
        <v>4.8235116499999995</v>
      </c>
      <c r="J18" s="6">
        <f>SUMIFS(Data!$F$2:$F$193,Data!$C$2:$C$193,CLIENTS!J$1,Data!$D$2:$D$193,CLIENTS!$A18)</f>
        <v>4.7207226167384988</v>
      </c>
    </row>
    <row r="19" spans="1:14">
      <c r="A19" s="24" t="s">
        <v>34</v>
      </c>
      <c r="B19" s="6">
        <f>SUMIFS(Data!$F$2:$F$193,Data!$C$2:$C$193,CLIENTS!B$1,Data!$D$2:$D$193,CLIENTS!$A19)</f>
        <v>0</v>
      </c>
      <c r="C19" s="6">
        <f>SUMIFS(Data!$F$2:$F$193,Data!$C$2:$C$193,CLIENTS!C$1,Data!$D$2:$D$193,CLIENTS!$A19)</f>
        <v>0</v>
      </c>
      <c r="D19" s="6">
        <f>SUMIFS(Data!$F$2:$F$193,Data!$C$2:$C$193,CLIENTS!D$1,Data!$D$2:$D$193,CLIENTS!$A19)</f>
        <v>5.1142493438999992</v>
      </c>
      <c r="E19" s="6">
        <f>SUMIFS(Data!$F$2:$F$193,Data!$C$2:$C$193,CLIENTS!E$1,Data!$D$2:$D$193,CLIENTS!$A19)</f>
        <v>0</v>
      </c>
      <c r="F19" s="6">
        <f>SUMIFS(Data!$F$2:$F$193,Data!$C$2:$C$193,CLIENTS!F$1,Data!$D$2:$D$193,CLIENTS!$A19)</f>
        <v>5.3699618110949991</v>
      </c>
      <c r="G19" s="6">
        <f>SUMIFS(Data!$F$2:$F$193,Data!$C$2:$C$193,CLIENTS!G$1,Data!$D$2:$D$193,CLIENTS!$A19)</f>
        <v>0</v>
      </c>
      <c r="H19" s="6">
        <f>SUMIFS(Data!$F$2:$F$193,Data!$C$2:$C$193,CLIENTS!H$1,Data!$D$2:$D$193,CLIENTS!$A19)</f>
        <v>5.1653918373389995</v>
      </c>
      <c r="I19" s="6">
        <f>SUMIFS(Data!$F$2:$F$193,Data!$C$2:$C$193,CLIENTS!I$1,Data!$D$2:$D$193,CLIENTS!$A19)</f>
        <v>9.9216437271659981</v>
      </c>
      <c r="J19" s="6">
        <f>SUMIFS(Data!$F$2:$F$193,Data!$C$2:$C$193,CLIENTS!J$1,Data!$D$2:$D$193,CLIENTS!$A19)</f>
        <v>5.2778630999999994</v>
      </c>
    </row>
    <row r="20" spans="1:14">
      <c r="A20" s="24" t="s">
        <v>35</v>
      </c>
      <c r="B20" s="6">
        <f>SUMIFS(Data!$F$2:$F$193,Data!$C$2:$C$193,CLIENTS!B$1,Data!$D$2:$D$193,CLIENTS!$A20)</f>
        <v>0</v>
      </c>
      <c r="C20" s="6">
        <f>SUMIFS(Data!$F$2:$F$193,Data!$C$2:$C$193,CLIENTS!C$1,Data!$D$2:$D$193,CLIENTS!$A20)</f>
        <v>0</v>
      </c>
      <c r="D20" s="6">
        <f>SUMIFS(Data!$F$2:$F$193,Data!$C$2:$C$193,CLIENTS!D$1,Data!$D$2:$D$193,CLIENTS!$A20)</f>
        <v>0</v>
      </c>
      <c r="E20" s="6">
        <f>SUMIFS(Data!$F$2:$F$193,Data!$C$2:$C$193,CLIENTS!E$1,Data!$D$2:$D$193,CLIENTS!$A20)</f>
        <v>0</v>
      </c>
      <c r="F20" s="6">
        <f>SUMIFS(Data!$F$2:$F$193,Data!$C$2:$C$193,CLIENTS!F$1,Data!$D$2:$D$193,CLIENTS!$A20)</f>
        <v>2.5840142738868002</v>
      </c>
      <c r="G20" s="6">
        <f>SUMIFS(Data!$F$2:$F$193,Data!$C$2:$C$193,CLIENTS!G$1,Data!$D$2:$D$193,CLIENTS!$A20)</f>
        <v>2.635694559364536</v>
      </c>
      <c r="H20" s="6">
        <f>SUMIFS(Data!$F$2:$F$193,Data!$C$2:$C$193,CLIENTS!H$1,Data!$D$2:$D$193,CLIENTS!$A20)</f>
        <v>2.6666813972000001</v>
      </c>
      <c r="I20" s="6">
        <f>SUMIFS(Data!$F$2:$F$193,Data!$C$2:$C$193,CLIENTS!I$1,Data!$D$2:$D$193,CLIENTS!$A20)</f>
        <v>5.7001933674092173</v>
      </c>
      <c r="J20" s="6">
        <f>SUMIFS(Data!$F$2:$F$193,Data!$C$2:$C$193,CLIENTS!J$1,Data!$D$2:$D$193,CLIENTS!$A20)</f>
        <v>2.3772931319758563</v>
      </c>
    </row>
    <row r="21" spans="1:14">
      <c r="A21" s="24" t="s">
        <v>36</v>
      </c>
      <c r="B21" s="6">
        <f>SUMIFS(Data!$F$2:$F$193,Data!$C$2:$C$193,CLIENTS!B$1,Data!$D$2:$D$193,CLIENTS!$A21)</f>
        <v>0</v>
      </c>
      <c r="C21" s="6">
        <f>SUMIFS(Data!$F$2:$F$193,Data!$C$2:$C$193,CLIENTS!C$1,Data!$D$2:$D$193,CLIENTS!$A21)</f>
        <v>0</v>
      </c>
      <c r="D21" s="6">
        <f>SUMIFS(Data!$F$2:$F$193,Data!$C$2:$C$193,CLIENTS!D$1,Data!$D$2:$D$193,CLIENTS!$A21)</f>
        <v>0</v>
      </c>
      <c r="E21" s="6">
        <f>SUMIFS(Data!$F$2:$F$193,Data!$C$2:$C$193,CLIENTS!E$1,Data!$D$2:$D$193,CLIENTS!$A21)</f>
        <v>1.2983081853560001</v>
      </c>
      <c r="F21" s="6">
        <f>SUMIFS(Data!$F$2:$F$193,Data!$C$2:$C$193,CLIENTS!F$1,Data!$D$2:$D$193,CLIENTS!$A21)</f>
        <v>0</v>
      </c>
      <c r="G21" s="6">
        <f>SUMIFS(Data!$F$2:$F$193,Data!$C$2:$C$193,CLIENTS!G$1,Data!$D$2:$D$193,CLIENTS!$A21)</f>
        <v>0.43176477676500002</v>
      </c>
      <c r="H21" s="6">
        <f>SUMIFS(Data!$F$2:$F$193,Data!$C$2:$C$193,CLIENTS!H$1,Data!$D$2:$D$193,CLIENTS!$A21)</f>
        <v>1.4394286402860001</v>
      </c>
      <c r="I21" s="6">
        <f>SUMIFS(Data!$F$2:$F$193,Data!$C$2:$C$193,CLIENTS!I$1,Data!$D$2:$D$193,CLIENTS!$A21)</f>
        <v>0.83556424929999995</v>
      </c>
      <c r="J21" s="6">
        <f>SUMIFS(Data!$F$2:$F$193,Data!$C$2:$C$193,CLIENTS!J$1,Data!$D$2:$D$193,CLIENTS!$A21)</f>
        <v>0.47532984274058854</v>
      </c>
    </row>
    <row r="22" spans="1:14">
      <c r="A22" s="24" t="s">
        <v>37</v>
      </c>
      <c r="B22" s="6">
        <f>SUMIFS(Data!$F$2:$F$193,Data!$C$2:$C$193,CLIENTS!B$1,Data!$D$2:$D$193,CLIENTS!$A22)</f>
        <v>188.9958585728485</v>
      </c>
      <c r="C22" s="6">
        <f>SUMIFS(Data!$F$2:$F$193,Data!$C$2:$C$193,CLIENTS!C$1,Data!$D$2:$D$193,CLIENTS!$A22)</f>
        <v>0</v>
      </c>
      <c r="D22" s="6">
        <f>SUMIFS(Data!$F$2:$F$193,Data!$C$2:$C$193,CLIENTS!D$1,Data!$D$2:$D$193,CLIENTS!$A22)</f>
        <v>0</v>
      </c>
      <c r="E22" s="6">
        <f>SUMIFS(Data!$F$2:$F$193,Data!$C$2:$C$193,CLIENTS!E$1,Data!$D$2:$D$193,CLIENTS!$A22)</f>
        <v>237.46610623694716</v>
      </c>
      <c r="F22" s="6">
        <f>SUMIFS(Data!$F$2:$F$193,Data!$C$2:$C$193,CLIENTS!F$1,Data!$D$2:$D$193,CLIENTS!$A22)</f>
        <v>0</v>
      </c>
      <c r="G22" s="6">
        <f>SUMIFS(Data!$F$2:$F$193,Data!$C$2:$C$193,CLIENTS!G$1,Data!$D$2:$D$193,CLIENTS!$A22)</f>
        <v>205.43028105744401</v>
      </c>
      <c r="H22" s="6">
        <f>SUMIFS(Data!$F$2:$F$193,Data!$C$2:$C$193,CLIENTS!H$1,Data!$D$2:$D$193,CLIENTS!$A22)</f>
        <v>215.70179511031623</v>
      </c>
      <c r="I22" s="6">
        <f>SUMIFS(Data!$F$2:$F$193,Data!$C$2:$C$193,CLIENTS!I$1,Data!$D$2:$D$193,CLIENTS!$A22)</f>
        <v>209.53888667859289</v>
      </c>
      <c r="J22" s="6">
        <f>SUMIFS(Data!$F$2:$F$193,Data!$C$2:$C$193,CLIENTS!J$1,Data!$D$2:$D$193,CLIENTS!$A22)</f>
        <v>212.00235403244997</v>
      </c>
    </row>
    <row r="23" spans="1:14">
      <c r="A23" s="24" t="s">
        <v>38</v>
      </c>
      <c r="B23" s="6">
        <f>SUMIFS(Data!$F$2:$F$193,Data!$C$2:$C$193,CLIENTS!B$1,Data!$D$2:$D$193,CLIENTS!$A23)</f>
        <v>210.13829127057329</v>
      </c>
      <c r="C23" s="6">
        <f>SUMIFS(Data!$F$2:$F$193,Data!$C$2:$C$193,CLIENTS!C$1,Data!$D$2:$D$193,CLIENTS!$A23)</f>
        <v>167.24604368627178</v>
      </c>
      <c r="D23" s="6">
        <f>SUMIFS(Data!$F$2:$F$193,Data!$C$2:$C$193,CLIENTS!D$1,Data!$D$2:$D$193,CLIENTS!$A23)</f>
        <v>0</v>
      </c>
      <c r="E23" s="6">
        <f>SUMIFS(Data!$F$2:$F$193,Data!$C$2:$C$193,CLIENTS!E$1,Data!$D$2:$D$193,CLIENTS!$A23)</f>
        <v>187.60493077384996</v>
      </c>
      <c r="F23" s="6">
        <f>SUMIFS(Data!$F$2:$F$193,Data!$C$2:$C$193,CLIENTS!F$1,Data!$D$2:$D$193,CLIENTS!$A23)</f>
        <v>0</v>
      </c>
      <c r="G23" s="6">
        <f>SUMIFS(Data!$F$2:$F$193,Data!$C$2:$C$193,CLIENTS!G$1,Data!$D$2:$D$193,CLIENTS!$A23)</f>
        <v>0</v>
      </c>
      <c r="H23" s="6">
        <f>SUMIFS(Data!$F$2:$F$193,Data!$C$2:$C$193,CLIENTS!H$1,Data!$D$2:$D$193,CLIENTS!$A23)</f>
        <v>181.78917791986061</v>
      </c>
      <c r="I23" s="6">
        <f>SUMIFS(Data!$F$2:$F$193,Data!$C$2:$C$193,CLIENTS!I$1,Data!$D$2:$D$193,CLIENTS!$A23)</f>
        <v>190.87863681585364</v>
      </c>
      <c r="J23" s="6">
        <f>SUMIFS(Data!$F$2:$F$193,Data!$C$2:$C$193,CLIENTS!J$1,Data!$D$2:$D$193,CLIENTS!$A23)</f>
        <v>185.42496147825781</v>
      </c>
    </row>
    <row r="24" spans="1:14">
      <c r="A24" s="24" t="s">
        <v>39</v>
      </c>
      <c r="B24" s="6">
        <f>SUMIFS(Data!$F$2:$F$193,Data!$C$2:$C$193,CLIENTS!B$1,Data!$D$2:$D$193,CLIENTS!$A24)</f>
        <v>73.493711231049986</v>
      </c>
      <c r="C24" s="6">
        <f>SUMIFS(Data!$F$2:$F$193,Data!$C$2:$C$193,CLIENTS!C$1,Data!$D$2:$D$193,CLIENTS!$A24)</f>
        <v>82.321092700077813</v>
      </c>
      <c r="D24" s="6">
        <f>SUMIFS(Data!$F$2:$F$193,Data!$C$2:$C$193,CLIENTS!D$1,Data!$D$2:$D$193,CLIENTS!$A24)</f>
        <v>65.518173688256439</v>
      </c>
      <c r="E24" s="6">
        <f>SUMIFS(Data!$F$2:$F$193,Data!$C$2:$C$193,CLIENTS!E$1,Data!$D$2:$D$193,CLIENTS!$A24)</f>
        <v>0</v>
      </c>
      <c r="F24" s="6">
        <f>SUMIFS(Data!$F$2:$F$193,Data!$C$2:$C$193,CLIENTS!F$1,Data!$D$2:$D$193,CLIENTS!$A24)</f>
        <v>0</v>
      </c>
      <c r="G24" s="6">
        <f>SUMIFS(Data!$F$2:$F$193,Data!$C$2:$C$193,CLIENTS!G$1,Data!$D$2:$D$193,CLIENTS!$A24)</f>
        <v>0</v>
      </c>
      <c r="H24" s="6">
        <f>SUMIFS(Data!$F$2:$F$193,Data!$C$2:$C$193,CLIENTS!H$1,Data!$D$2:$D$193,CLIENTS!$A24)</f>
        <v>72.639714306545187</v>
      </c>
      <c r="I24" s="6">
        <f>SUMIFS(Data!$F$2:$F$193,Data!$C$2:$C$193,CLIENTS!I$1,Data!$D$2:$D$193,CLIENTS!$A24)</f>
        <v>71.215406182887435</v>
      </c>
      <c r="J24" s="6">
        <f>SUMIFS(Data!$F$2:$F$193,Data!$C$2:$C$193,CLIENTS!J$1,Data!$D$2:$D$193,CLIENTS!$A24)</f>
        <v>74.776176492031809</v>
      </c>
    </row>
    <row r="25" spans="1:14">
      <c r="A25" s="24" t="s">
        <v>40</v>
      </c>
      <c r="B25" s="6">
        <f>SUMIFS(Data!$F$2:$F$193,Data!$C$2:$C$193,CLIENTS!B$1,Data!$D$2:$D$193,CLIENTS!$A25)</f>
        <v>0</v>
      </c>
      <c r="C25" s="6">
        <f>SUMIFS(Data!$F$2:$F$193,Data!$C$2:$C$193,CLIENTS!C$1,Data!$D$2:$D$193,CLIENTS!$A25)</f>
        <v>16.810491306849997</v>
      </c>
      <c r="D25" s="6">
        <f>SUMIFS(Data!$F$2:$F$193,Data!$C$2:$C$193,CLIENTS!D$1,Data!$D$2:$D$193,CLIENTS!$A25)</f>
        <v>18.829611269112124</v>
      </c>
      <c r="E25" s="6">
        <f>SUMIFS(Data!$F$2:$F$193,Data!$C$2:$C$193,CLIENTS!E$1,Data!$D$2:$D$193,CLIENTS!$A25)</f>
        <v>0</v>
      </c>
      <c r="F25" s="6">
        <f>SUMIFS(Data!$F$2:$F$193,Data!$C$2:$C$193,CLIENTS!F$1,Data!$D$2:$D$193,CLIENTS!$A25)</f>
        <v>14.986216790230635</v>
      </c>
      <c r="G25" s="6">
        <f>SUMIFS(Data!$F$2:$F$193,Data!$C$2:$C$193,CLIENTS!G$1,Data!$D$2:$D$193,CLIENTS!$A25)</f>
        <v>0</v>
      </c>
      <c r="H25" s="6">
        <f>SUMIFS(Data!$F$2:$F$193,Data!$C$2:$C$193,CLIENTS!H$1,Data!$D$2:$D$193,CLIENTS!$A25)</f>
        <v>17.103834380154531</v>
      </c>
      <c r="I25" s="6">
        <f>SUMIFS(Data!$F$2:$F$193,Data!$C$2:$C$193,CLIENTS!I$1,Data!$D$2:$D$193,CLIENTS!$A25)</f>
        <v>16.6151533978644</v>
      </c>
      <c r="J25" s="6">
        <f>SUMIFS(Data!$F$2:$F$193,Data!$C$2:$C$193,CLIENTS!J$1,Data!$D$2:$D$193,CLIENTS!$A25)</f>
        <v>16.289366076337647</v>
      </c>
    </row>
    <row r="26" spans="1:14">
      <c r="A26" s="24" t="s">
        <v>41</v>
      </c>
      <c r="B26" s="6">
        <f>SUMIFS(Data!$F$2:$F$193,Data!$C$2:$C$193,CLIENTS!B$1,Data!$D$2:$D$193,CLIENTS!$A26)</f>
        <v>0</v>
      </c>
      <c r="C26" s="6">
        <f>SUMIFS(Data!$F$2:$F$193,Data!$C$2:$C$193,CLIENTS!C$1,Data!$D$2:$D$193,CLIENTS!$A26)</f>
        <v>0</v>
      </c>
      <c r="D26" s="6">
        <f>SUMIFS(Data!$F$2:$F$193,Data!$C$2:$C$193,CLIENTS!D$1,Data!$D$2:$D$193,CLIENTS!$A26)</f>
        <v>1290.2878446242244</v>
      </c>
      <c r="E26" s="6">
        <f>SUMIFS(Data!$F$2:$F$193,Data!$C$2:$C$193,CLIENTS!E$1,Data!$D$2:$D$193,CLIENTS!$A26)</f>
        <v>0</v>
      </c>
      <c r="F26" s="6">
        <f>SUMIFS(Data!$F$2:$F$193,Data!$C$2:$C$193,CLIENTS!F$1,Data!$D$2:$D$193,CLIENTS!$A26)</f>
        <v>1445.2652272949706</v>
      </c>
      <c r="G26" s="6">
        <f>SUMIFS(Data!$F$2:$F$193,Data!$C$2:$C$193,CLIENTS!G$1,Data!$D$2:$D$193,CLIENTS!$A26)</f>
        <v>0</v>
      </c>
      <c r="H26" s="6">
        <f>SUMIFS(Data!$F$2:$F$193,Data!$C$2:$C$193,CLIENTS!H$1,Data!$D$2:$D$193,CLIENTS!$A26)</f>
        <v>1250.2889214408733</v>
      </c>
      <c r="I26" s="6">
        <f>SUMIFS(Data!$F$2:$F$193,Data!$C$2:$C$193,CLIENTS!I$1,Data!$D$2:$D$193,CLIENTS!$A26)</f>
        <v>114</v>
      </c>
      <c r="J26" s="6">
        <f>SUMIFS(Data!$F$2:$F$193,Data!$C$2:$C$193,CLIENTS!J$1,Data!$D$2:$D$193,CLIENTS!$A26)</f>
        <v>1275.2946998696907</v>
      </c>
    </row>
    <row r="27" spans="1:14">
      <c r="A27" s="24" t="s">
        <v>42</v>
      </c>
      <c r="B27" s="6">
        <f>SUMIFS(Data!$F$2:$F$193,Data!$C$2:$C$193,CLIENTS!B$1,Data!$D$2:$D$193,CLIENTS!$A27)</f>
        <v>0</v>
      </c>
      <c r="C27" s="6">
        <f>SUMIFS(Data!$F$2:$F$193,Data!$C$2:$C$193,CLIENTS!C$1,Data!$D$2:$D$193,CLIENTS!$A27)</f>
        <v>0</v>
      </c>
      <c r="D27" s="6">
        <f>SUMIFS(Data!$F$2:$F$193,Data!$C$2:$C$193,CLIENTS!D$1,Data!$D$2:$D$193,CLIENTS!$A27)</f>
        <v>0</v>
      </c>
      <c r="E27" s="6">
        <f>SUMIFS(Data!$F$2:$F$193,Data!$C$2:$C$193,CLIENTS!E$1,Data!$D$2:$D$193,CLIENTS!$A27)</f>
        <v>2073.9902489774208</v>
      </c>
      <c r="F27" s="6">
        <f>SUMIFS(Data!$F$2:$F$193,Data!$C$2:$C$193,CLIENTS!F$1,Data!$D$2:$D$193,CLIENTS!$A27)</f>
        <v>2098.3733472727299</v>
      </c>
      <c r="G27" s="6">
        <f>SUMIFS(Data!$F$2:$F$193,Data!$C$2:$C$193,CLIENTS!G$1,Data!$D$2:$D$193,CLIENTS!$A27)</f>
        <v>1870.6578716266933</v>
      </c>
      <c r="H27" s="6">
        <f>SUMIFS(Data!$F$2:$F$193,Data!$C$2:$C$193,CLIENTS!H$1,Data!$D$2:$D$193,CLIENTS!$A27)</f>
        <v>0</v>
      </c>
      <c r="I27" s="6">
        <f>SUMIFS(Data!$F$2:$F$193,Data!$C$2:$C$193,CLIENTS!I$1,Data!$D$2:$D$193,CLIENTS!$A27)</f>
        <v>74.202384562715508</v>
      </c>
      <c r="J27" s="6">
        <f>SUMIFS(Data!$F$2:$F$193,Data!$C$2:$C$193,CLIENTS!J$1,Data!$D$2:$D$193,CLIENTS!$A27)</f>
        <v>1983.8326728601085</v>
      </c>
    </row>
    <row r="28" spans="1:14">
      <c r="A28" s="24" t="s">
        <v>43</v>
      </c>
      <c r="B28" s="6">
        <f>SUMIFS(Data!$F$2:$F$193,Data!$C$2:$C$193,CLIENTS!B$1,Data!$D$2:$D$193,CLIENTS!$A28)</f>
        <v>1194.3652101610392</v>
      </c>
      <c r="C28" s="6">
        <f>SUMIFS(Data!$F$2:$F$193,Data!$C$2:$C$193,CLIENTS!C$1,Data!$D$2:$D$193,CLIENTS!$A28)</f>
        <v>0</v>
      </c>
      <c r="D28" s="6">
        <f>SUMIFS(Data!$F$2:$F$193,Data!$C$2:$C$193,CLIENTS!D$1,Data!$D$2:$D$193,CLIENTS!$A28)</f>
        <v>0</v>
      </c>
      <c r="E28" s="6">
        <f>SUMIFS(Data!$F$2:$F$193,Data!$C$2:$C$193,CLIENTS!E$1,Data!$D$2:$D$193,CLIENTS!$A28)</f>
        <v>1142.4454519075682</v>
      </c>
      <c r="F28" s="6">
        <f>SUMIFS(Data!$F$2:$F$193,Data!$C$2:$C$193,CLIENTS!F$1,Data!$D$2:$D$193,CLIENTS!$A28)</f>
        <v>0</v>
      </c>
      <c r="G28" s="6">
        <f>SUMIFS(Data!$F$2:$F$193,Data!$C$2:$C$193,CLIENTS!G$1,Data!$D$2:$D$193,CLIENTS!$A28)</f>
        <v>1289.0947645747922</v>
      </c>
      <c r="H28" s="6">
        <f>SUMIFS(Data!$F$2:$F$193,Data!$C$2:$C$193,CLIENTS!H$1,Data!$D$2:$D$193,CLIENTS!$A28)</f>
        <v>1077.2705817138785</v>
      </c>
      <c r="I28" s="6">
        <f>SUMIFS(Data!$F$2:$F$193,Data!$C$2:$C$193,CLIENTS!I$1,Data!$D$2:$D$193,CLIENTS!$A28)</f>
        <v>71.215406182887435</v>
      </c>
      <c r="J28" s="6">
        <f>SUMIFS(Data!$F$2:$F$193,Data!$C$2:$C$193,CLIENTS!J$1,Data!$D$2:$D$193,CLIENTS!$A28)</f>
        <v>1170.946284471607</v>
      </c>
    </row>
    <row r="29" spans="1:14">
      <c r="A29" s="24" t="s">
        <v>44</v>
      </c>
      <c r="B29" s="6">
        <f>SUMIFS(Data!$F$2:$F$193,Data!$C$2:$C$193,CLIENTS!B$1,Data!$D$2:$D$193,CLIENTS!$A29)</f>
        <v>115.10326448403762</v>
      </c>
      <c r="C29" s="6">
        <f>SUMIFS(Data!$F$2:$F$193,Data!$C$2:$C$193,CLIENTS!C$1,Data!$D$2:$D$193,CLIENTS!$A29)</f>
        <v>120.33426580337245</v>
      </c>
      <c r="D29" s="6">
        <f>SUMIFS(Data!$F$2:$F$193,Data!$C$2:$C$193,CLIENTS!D$1,Data!$D$2:$D$193,CLIENTS!$A29)</f>
        <v>0</v>
      </c>
      <c r="E29" s="6">
        <f>SUMIFS(Data!$F$2:$F$193,Data!$C$2:$C$193,CLIENTS!E$1,Data!$D$2:$D$193,CLIENTS!$A29)</f>
        <v>117.97477039546318</v>
      </c>
      <c r="F29" s="6">
        <f>SUMIFS(Data!$F$2:$F$193,Data!$C$2:$C$193,CLIENTS!F$1,Data!$D$2:$D$193,CLIENTS!$A29)</f>
        <v>0</v>
      </c>
      <c r="G29" s="6">
        <f>SUMIFS(Data!$F$2:$F$193,Data!$C$2:$C$193,CLIENTS!G$1,Data!$D$2:$D$193,CLIENTS!$A29)</f>
        <v>121.74898905620555</v>
      </c>
      <c r="H29" s="6">
        <f>SUMIFS(Data!$F$2:$F$193,Data!$C$2:$C$193,CLIENTS!H$1,Data!$D$2:$D$193,CLIENTS!$A29)</f>
        <v>129.87842472836542</v>
      </c>
      <c r="I29" s="6">
        <f>SUMIFS(Data!$F$2:$F$193,Data!$C$2:$C$193,CLIENTS!I$1,Data!$D$2:$D$193,CLIENTS!$A29)</f>
        <v>108.53678876382614</v>
      </c>
      <c r="J29" s="6">
        <f>SUMIFS(Data!$F$2:$F$193,Data!$C$2:$C$193,CLIENTS!J$1,Data!$D$2:$D$193,CLIENTS!$A29)</f>
        <v>0</v>
      </c>
    </row>
    <row r="30" spans="1:14">
      <c r="A30" s="24" t="s">
        <v>45</v>
      </c>
      <c r="B30" s="6">
        <f>SUMIFS(Data!$F$2:$F$193,Data!$C$2:$C$193,CLIENTS!B$1,Data!$D$2:$D$193,CLIENTS!$A30)</f>
        <v>210.99935828499954</v>
      </c>
      <c r="C30" s="6">
        <f>SUMIFS(Data!$F$2:$F$193,Data!$C$2:$C$193,CLIENTS!C$1,Data!$D$2:$D$193,CLIENTS!$A30)</f>
        <v>205.86363390434269</v>
      </c>
      <c r="D30" s="6">
        <f>SUMIFS(Data!$F$2:$F$193,Data!$C$2:$C$193,CLIENTS!D$1,Data!$D$2:$D$193,CLIENTS!$A30)</f>
        <v>215.21934545069954</v>
      </c>
      <c r="E30" s="6">
        <f>SUMIFS(Data!$F$2:$F$193,Data!$C$2:$C$193,CLIENTS!E$1,Data!$D$2:$D$193,CLIENTS!$A30)</f>
        <v>0</v>
      </c>
      <c r="F30" s="6">
        <f>SUMIFS(Data!$F$2:$F$193,Data!$C$2:$C$193,CLIENTS!F$1,Data!$D$2:$D$193,CLIENTS!$A30)</f>
        <v>0</v>
      </c>
      <c r="G30" s="6">
        <f>SUMIFS(Data!$F$2:$F$193,Data!$C$2:$C$193,CLIENTS!G$1,Data!$D$2:$D$193,CLIENTS!$A30)</f>
        <v>0</v>
      </c>
      <c r="H30" s="6">
        <f>SUMIFS(Data!$F$2:$F$193,Data!$C$2:$C$193,CLIENTS!H$1,Data!$D$2:$D$193,CLIENTS!$A30)</f>
        <v>217.7495957533535</v>
      </c>
      <c r="I30" s="6">
        <f>SUMIFS(Data!$F$2:$F$193,Data!$C$2:$C$193,CLIENTS!I$1,Data!$D$2:$D$193,CLIENTS!$A30)</f>
        <v>232.289193535956</v>
      </c>
      <c r="J30" s="6">
        <f>SUMIFS(Data!$F$2:$F$193,Data!$C$2:$C$193,CLIENTS!J$1,Data!$D$2:$D$193,CLIENTS!$A30)</f>
        <v>194.11940962219958</v>
      </c>
    </row>
    <row r="31" spans="1:14">
      <c r="A31" s="24" t="s">
        <v>46</v>
      </c>
      <c r="B31" s="6">
        <f>SUMIFS(Data!$F$2:$F$193,Data!$C$2:$C$193,CLIENTS!B$1,Data!$D$2:$D$193,CLIENTS!$A31)</f>
        <v>0</v>
      </c>
      <c r="C31" s="6">
        <f>SUMIFS(Data!$F$2:$F$193,Data!$C$2:$C$193,CLIENTS!C$1,Data!$D$2:$D$193,CLIENTS!$A31)</f>
        <v>468.60551537509087</v>
      </c>
      <c r="D31" s="6">
        <f>SUMIFS(Data!$F$2:$F$193,Data!$C$2:$C$193,CLIENTS!D$1,Data!$D$2:$D$193,CLIENTS!$A31)</f>
        <v>457.19965713086117</v>
      </c>
      <c r="E31" s="6">
        <f>SUMIFS(Data!$F$2:$F$193,Data!$C$2:$C$193,CLIENTS!E$1,Data!$D$2:$D$193,CLIENTS!$A31)</f>
        <v>0</v>
      </c>
      <c r="F31" s="6">
        <f>SUMIFS(Data!$F$2:$F$193,Data!$C$2:$C$193,CLIENTS!F$1,Data!$D$2:$D$193,CLIENTS!$A31)</f>
        <v>477.9776256825927</v>
      </c>
      <c r="G31" s="6">
        <f>SUMIFS(Data!$F$2:$F$193,Data!$C$2:$C$193,CLIENTS!G$1,Data!$D$2:$D$193,CLIENTS!$A31)</f>
        <v>0</v>
      </c>
      <c r="H31" s="6">
        <f>SUMIFS(Data!$F$2:$F$193,Data!$C$2:$C$193,CLIENTS!H$1,Data!$D$2:$D$193,CLIENTS!$A31)</f>
        <v>431.11707414508362</v>
      </c>
      <c r="I31" s="6">
        <f>SUMIFS(Data!$F$2:$F$193,Data!$C$2:$C$193,CLIENTS!I$1,Data!$D$2:$D$193,CLIENTS!$A31)</f>
        <v>483.59702309090909</v>
      </c>
      <c r="J31" s="6">
        <f>SUMIFS(Data!$F$2:$F$193,Data!$C$2:$C$193,CLIENTS!J$1,Data!$D$2:$D$193,CLIENTS!$A31)</f>
        <v>515.88781187643758</v>
      </c>
    </row>
    <row r="32" spans="1:14">
      <c r="A32" s="24" t="s">
        <v>47</v>
      </c>
      <c r="B32" s="6">
        <f>SUMIFS(Data!$F$2:$F$193,Data!$C$2:$C$193,CLIENTS!B$1,Data!$D$2:$D$193,CLIENTS!$A32)</f>
        <v>0</v>
      </c>
      <c r="C32" s="6">
        <f>SUMIFS(Data!$F$2:$F$193,Data!$C$2:$C$193,CLIENTS!C$1,Data!$D$2:$D$193,CLIENTS!$A32)</f>
        <v>0</v>
      </c>
      <c r="D32" s="6">
        <f>SUMIFS(Data!$F$2:$F$193,Data!$C$2:$C$193,CLIENTS!D$1,Data!$D$2:$D$193,CLIENTS!$A32)</f>
        <v>340.53264663538232</v>
      </c>
      <c r="E32" s="6">
        <f>SUMIFS(Data!$F$2:$F$193,Data!$C$2:$C$193,CLIENTS!E$1,Data!$D$2:$D$193,CLIENTS!$A32)</f>
        <v>0</v>
      </c>
      <c r="F32" s="6">
        <f>SUMIFS(Data!$F$2:$F$193,Data!$C$2:$C$193,CLIENTS!F$1,Data!$D$2:$D$193,CLIENTS!$A32)</f>
        <v>332.24408201627716</v>
      </c>
      <c r="G32" s="6">
        <f>SUMIFS(Data!$F$2:$F$193,Data!$C$2:$C$193,CLIENTS!G$1,Data!$D$2:$D$193,CLIENTS!$A32)</f>
        <v>0</v>
      </c>
      <c r="H32" s="6">
        <f>SUMIFS(Data!$F$2:$F$193,Data!$C$2:$C$193,CLIENTS!H$1,Data!$D$2:$D$193,CLIENTS!$A32)</f>
        <v>374.89239068089239</v>
      </c>
      <c r="I32" s="6">
        <f>SUMIFS(Data!$F$2:$F$193,Data!$C$2:$C$193,CLIENTS!I$1,Data!$D$2:$D$193,CLIENTS!$A32)</f>
        <v>660.63333447264176</v>
      </c>
      <c r="J32" s="6">
        <f>SUMIFS(Data!$F$2:$F$193,Data!$C$2:$C$193,CLIENTS!J$1,Data!$D$2:$D$193,CLIENTS!$A32)</f>
        <v>351.42687991267525</v>
      </c>
    </row>
    <row r="33" spans="1:16">
      <c r="A33" s="24" t="s">
        <v>48</v>
      </c>
      <c r="B33" s="6">
        <f>SUMIFS(Data!$F$2:$F$193,Data!$C$2:$C$193,CLIENTS!B$1,Data!$D$2:$D$193,CLIENTS!$A33)</f>
        <v>0</v>
      </c>
      <c r="C33" s="6">
        <f>SUMIFS(Data!$F$2:$F$193,Data!$C$2:$C$193,CLIENTS!C$1,Data!$D$2:$D$193,CLIENTS!$A33)</f>
        <v>0</v>
      </c>
      <c r="D33" s="6">
        <f>SUMIFS(Data!$F$2:$F$193,Data!$C$2:$C$193,CLIENTS!D$1,Data!$D$2:$D$193,CLIENTS!$A33)</f>
        <v>0</v>
      </c>
      <c r="E33" s="6">
        <f>SUMIFS(Data!$F$2:$F$193,Data!$C$2:$C$193,CLIENTS!E$1,Data!$D$2:$D$193,CLIENTS!$A33)</f>
        <v>0</v>
      </c>
      <c r="F33" s="6">
        <f>SUMIFS(Data!$F$2:$F$193,Data!$C$2:$C$193,CLIENTS!F$1,Data!$D$2:$D$193,CLIENTS!$A33)</f>
        <v>26.768448857333333</v>
      </c>
      <c r="G33" s="6">
        <f>SUMIFS(Data!$F$2:$F$193,Data!$C$2:$C$193,CLIENTS!G$1,Data!$D$2:$D$193,CLIENTS!$A33)</f>
        <v>27.30381783448</v>
      </c>
      <c r="H33" s="6">
        <f>SUMIFS(Data!$F$2:$F$193,Data!$C$2:$C$193,CLIENTS!H$1,Data!$D$2:$D$193,CLIENTS!$A33)</f>
        <v>27.624818222222224</v>
      </c>
      <c r="I33" s="6">
        <f>SUMIFS(Data!$F$2:$F$193,Data!$C$2:$C$193,CLIENTS!I$1,Data!$D$2:$D$193,CLIENTS!$A33)</f>
        <v>55.586290159184109</v>
      </c>
      <c r="J33" s="6">
        <f>SUMIFS(Data!$F$2:$F$193,Data!$C$2:$C$193,CLIENTS!J$1,Data!$D$2:$D$193,CLIENTS!$A33)</f>
        <v>24.626972948746666</v>
      </c>
    </row>
    <row r="34" spans="1:16">
      <c r="A34" s="6"/>
      <c r="B34" s="6"/>
      <c r="C34" s="6"/>
      <c r="D34" s="6"/>
      <c r="E34" s="6"/>
      <c r="F34" s="6"/>
      <c r="G34" s="6"/>
      <c r="H34" s="6"/>
      <c r="I34" s="6"/>
      <c r="J34" s="6"/>
    </row>
    <row r="36" spans="1:16">
      <c r="H36" s="22">
        <v>1</v>
      </c>
      <c r="I36" s="22">
        <v>2</v>
      </c>
      <c r="J36" s="22">
        <v>3</v>
      </c>
      <c r="O36" t="s">
        <v>54</v>
      </c>
      <c r="P36" t="s">
        <v>67</v>
      </c>
    </row>
    <row r="37" spans="1:16">
      <c r="G37" s="23" t="s">
        <v>8</v>
      </c>
      <c r="H37" t="str">
        <f>INDEX($A$1:$J$33,MATCH(LARGE($B$1:$B$33,H$36),$B$1:$B$33,0),1)</f>
        <v>The Corporation</v>
      </c>
      <c r="I37" t="str">
        <f>INDEX($A$1:$J$33,MATCH(LARGE($B$1:$B$33,I$36),$B$1:$B$33,0),1)</f>
        <v>Trustee Brown</v>
      </c>
      <c r="J37" t="str">
        <f>INDEX($A$1:$J$33,MATCH(LARGE($B$1:$B$33,J$36),$B$1:$B$33,0),1)</f>
        <v>Babieca Noire</v>
      </c>
      <c r="L37" s="23" t="s">
        <v>8</v>
      </c>
      <c r="M37">
        <f>COUNTIFS(Data!$J$2:$J$193,"&gt;0",Data!$C$2:$C$193,CLIENTS!$L37)</f>
        <v>13</v>
      </c>
      <c r="N37">
        <f>COUNTIFS(Data!$C$2:$C$193,CLIENTS!$L37)</f>
        <v>15</v>
      </c>
      <c r="O37" s="37">
        <f>M37/N37</f>
        <v>0.8666666666666667</v>
      </c>
      <c r="P37" s="37">
        <f>1-O37</f>
        <v>0.1333333333333333</v>
      </c>
    </row>
    <row r="38" spans="1:16">
      <c r="A38" s="14"/>
      <c r="G38" s="23" t="s">
        <v>10</v>
      </c>
      <c r="H38" t="str">
        <f>INDEX($A$1:$J$33,MATCH(LARGE($C$1:$C$33,H$36),$C$1:$C$33,0),1)</f>
        <v>The Corporation</v>
      </c>
      <c r="I38" t="str">
        <f>INDEX($A$1:$J$33,MATCH(LARGE($C$1:$C$33,I$36),$C$1:$C$33,0),1)</f>
        <v>Trustee Brown</v>
      </c>
      <c r="J38" t="str">
        <f>INDEX($A$1:$J$33,MATCH(LARGE($C$1:$C$33,J$36),$C$1:$C$33,0),1)</f>
        <v>Born To Excel</v>
      </c>
      <c r="L38" s="23" t="s">
        <v>10</v>
      </c>
      <c r="M38">
        <f>COUNTIFS(Data!$J$2:$J$193,"&gt;0",Data!$C$2:$C$193,CLIENTS!$L38)</f>
        <v>12</v>
      </c>
      <c r="N38">
        <f>COUNTIFS(Data!$C$2:$C$193,CLIENTS!$L38)</f>
        <v>15</v>
      </c>
      <c r="O38" s="37">
        <f t="shared" ref="O38:O45" si="0">M38/N38</f>
        <v>0.8</v>
      </c>
      <c r="P38" s="37">
        <f t="shared" ref="P38:P45" si="1">1-O38</f>
        <v>0.19999999999999996</v>
      </c>
    </row>
    <row r="39" spans="1:16">
      <c r="A39" s="14"/>
      <c r="G39" s="23" t="s">
        <v>9</v>
      </c>
      <c r="H39" t="str">
        <f>INDEX($A$1:$J$33,MATCH(LARGE($D$1:$D$33,H$36),$D$1:$D$33,0),1)</f>
        <v>The Corporation</v>
      </c>
      <c r="I39" t="str">
        <f>INDEX($A$1:$J$33,MATCH(LARGE($D$1:$D$33,I$36),$D$1:$D$33,0),1)</f>
        <v>Honest Lies</v>
      </c>
      <c r="J39" t="str">
        <f>INDEX($A$1:$J$33,MATCH(LARGE($D$1:$D$33,J$36),$D$1:$D$33,0),1)</f>
        <v>Born To Excel</v>
      </c>
      <c r="L39" s="23" t="s">
        <v>9</v>
      </c>
      <c r="M39">
        <f>COUNTIFS(Data!$J$2:$J$193,"&gt;0",Data!$C$2:$C$193,CLIENTS!$L39)</f>
        <v>12</v>
      </c>
      <c r="N39">
        <f>COUNTIFS(Data!$C$2:$C$193,CLIENTS!$L39)</f>
        <v>15</v>
      </c>
      <c r="O39" s="37">
        <f t="shared" si="0"/>
        <v>0.8</v>
      </c>
      <c r="P39" s="37">
        <f t="shared" si="1"/>
        <v>0.19999999999999996</v>
      </c>
    </row>
    <row r="40" spans="1:16">
      <c r="A40" s="14"/>
      <c r="G40" s="23" t="s">
        <v>15</v>
      </c>
      <c r="H40" t="str">
        <f>INDEX($A$1:$J$33,MATCH(LARGE($E$1:$E$33,H$36),$E$1:$E$33,0),1)</f>
        <v>Kalahaar</v>
      </c>
      <c r="I40" t="str">
        <f>INDEX($A$1:$J$33,MATCH(LARGE($E$1:$E$33,I$36),$E$1:$E$33,0),1)</f>
        <v>Trustee Brown</v>
      </c>
      <c r="J40" t="str">
        <f>INDEX($A$1:$J$33,MATCH(LARGE($E$1:$E$33,J$36),$E$1:$E$33,0),1)</f>
        <v>Babieca Noire</v>
      </c>
      <c r="L40" s="23" t="s">
        <v>15</v>
      </c>
      <c r="M40">
        <f>COUNTIFS(Data!$J$2:$J$193,"&gt;0",Data!$C$2:$C$193,CLIENTS!$L40)</f>
        <v>12</v>
      </c>
      <c r="N40">
        <f>COUNTIFS(Data!$C$2:$C$193,CLIENTS!$L40)</f>
        <v>14</v>
      </c>
      <c r="O40" s="37">
        <f t="shared" si="0"/>
        <v>0.8571428571428571</v>
      </c>
      <c r="P40" s="37">
        <f t="shared" si="1"/>
        <v>0.1428571428571429</v>
      </c>
    </row>
    <row r="41" spans="1:16">
      <c r="A41" s="14"/>
      <c r="G41" s="23" t="s">
        <v>12</v>
      </c>
      <c r="H41" t="str">
        <f>INDEX($A$1:$J$33,MATCH(LARGE($F$1:$F$33,H$36),$F$1:$F$33,0),1)</f>
        <v>Kalahaar</v>
      </c>
      <c r="I41" t="str">
        <f>INDEX($A$1:$J$33,MATCH(LARGE($F$1:$F$33,I$36),$F$1:$F$33,0),1)</f>
        <v>Honest Lies</v>
      </c>
      <c r="J41" t="str">
        <f>INDEX($A$1:$J$33,MATCH(LARGE($F$1:$F$33,J$36),$F$1:$F$33,0),1)</f>
        <v>Born To Excel</v>
      </c>
      <c r="L41" s="23" t="s">
        <v>12</v>
      </c>
      <c r="M41">
        <f>COUNTIFS(Data!$J$2:$J$193,"&gt;0",Data!$C$2:$C$193,CLIENTS!$L41)</f>
        <v>12</v>
      </c>
      <c r="N41">
        <f>COUNTIFS(Data!$C$2:$C$193,CLIENTS!$L41)</f>
        <v>15</v>
      </c>
      <c r="O41" s="37">
        <f t="shared" si="0"/>
        <v>0.8</v>
      </c>
      <c r="P41" s="37">
        <f t="shared" si="1"/>
        <v>0.19999999999999996</v>
      </c>
    </row>
    <row r="42" spans="1:16">
      <c r="A42" s="14"/>
      <c r="G42" s="23" t="s">
        <v>16</v>
      </c>
      <c r="H42" t="str">
        <f>INDEX($A$1:$J$33,MATCH(LARGE($G$1:$G$33,H$36),$G$1:$G$33,0),1)</f>
        <v>Kalahaar</v>
      </c>
      <c r="I42" t="str">
        <f>INDEX($A$1:$J$33,MATCH(LARGE($G$1:$G$33,I$36),$G$1:$G$33,0),1)</f>
        <v>Babieca Noire</v>
      </c>
      <c r="J42" t="str">
        <f>INDEX($A$1:$J$33,MATCH(LARGE($G$1:$G$33,J$36),$G$1:$G$33,0),1)</f>
        <v>Ultimate Fighter</v>
      </c>
      <c r="L42" s="23" t="s">
        <v>16</v>
      </c>
      <c r="M42">
        <f>COUNTIFS(Data!$J$2:$J$193,"&gt;0",Data!$C$2:$C$193,CLIENTS!$L42)</f>
        <v>13</v>
      </c>
      <c r="N42">
        <f>COUNTIFS(Data!$C$2:$C$193,CLIENTS!$L42)</f>
        <v>15</v>
      </c>
      <c r="O42" s="37">
        <f t="shared" si="0"/>
        <v>0.8666666666666667</v>
      </c>
      <c r="P42" s="37">
        <f t="shared" si="1"/>
        <v>0.1333333333333333</v>
      </c>
    </row>
    <row r="43" spans="1:16">
      <c r="A43" s="14"/>
      <c r="G43" s="23" t="s">
        <v>11</v>
      </c>
      <c r="H43" t="str">
        <f>INDEX($A$1:$J$33,MATCH(LARGE($H$1:$H$33,H$36),$H$1:$H$33,0),1)</f>
        <v>The Corporation</v>
      </c>
      <c r="I43" t="str">
        <f>INDEX($A$1:$J$33,MATCH(LARGE($H$1:$H$33,I$36),$H$1:$H$33,0),1)</f>
        <v>Trustee Brown</v>
      </c>
      <c r="J43" t="str">
        <f>INDEX($A$1:$J$33,MATCH(LARGE($H$1:$H$33,J$36),$H$1:$H$33,0),1)</f>
        <v>Honest Lies</v>
      </c>
      <c r="L43" s="23" t="s">
        <v>11</v>
      </c>
      <c r="M43">
        <f>COUNTIFS(Data!$J$2:$J$193,"&gt;0",Data!$C$2:$C$193,CLIENTS!$L43)</f>
        <v>25</v>
      </c>
      <c r="N43">
        <f>COUNTIFS(Data!$C$2:$C$193,CLIENTS!$L43)</f>
        <v>30</v>
      </c>
      <c r="O43" s="37">
        <f t="shared" si="0"/>
        <v>0.83333333333333337</v>
      </c>
      <c r="P43" s="37">
        <f t="shared" si="1"/>
        <v>0.16666666666666663</v>
      </c>
    </row>
    <row r="44" spans="1:16">
      <c r="A44" s="14"/>
      <c r="G44" s="23" t="s">
        <v>13</v>
      </c>
      <c r="H44" t="str">
        <f>INDEX($A$1:$J$33,MATCH(LARGE($I$1:$I$33,H$36),$I$1:$I$33,0),1)</f>
        <v>Metal Talk</v>
      </c>
      <c r="I44" t="str">
        <f>INDEX($A$1:$J$33,MATCH(LARGE($I$1:$I$33,I$36),$I$1:$I$33,0),1)</f>
        <v>Megems Boy</v>
      </c>
      <c r="J44" t="str">
        <f>INDEX($A$1:$J$33,MATCH(LARGE($I$1:$I$33,J$36),$I$1:$I$33,0),1)</f>
        <v>Ultimate Fighter</v>
      </c>
      <c r="L44" s="23" t="s">
        <v>13</v>
      </c>
      <c r="M44">
        <f>COUNTIFS(Data!$J$2:$J$193,"&gt;0",Data!$C$2:$C$193,CLIENTS!$L44)</f>
        <v>38</v>
      </c>
      <c r="N44">
        <f>COUNTIFS(Data!$C$2:$C$193,CLIENTS!$L44)</f>
        <v>44</v>
      </c>
      <c r="O44" s="37">
        <f t="shared" si="0"/>
        <v>0.86363636363636365</v>
      </c>
      <c r="P44" s="37">
        <f t="shared" si="1"/>
        <v>0.13636363636363635</v>
      </c>
    </row>
    <row r="45" spans="1:16">
      <c r="A45" s="14"/>
      <c r="G45" s="23" t="s">
        <v>14</v>
      </c>
      <c r="H45" t="str">
        <f>INDEX($A$1:$J$33,MATCH(LARGE($J$1:$J$33,H$36),$J$1:$J$33,0),1)</f>
        <v>Kalahaar</v>
      </c>
      <c r="I45" t="str">
        <f>INDEX($A$1:$J$33,MATCH(LARGE($J$1:$J$33,I$36),$J$1:$J$33,0),1)</f>
        <v>The Corporation</v>
      </c>
      <c r="J45" t="str">
        <f>INDEX($A$1:$J$33,MATCH(LARGE($J$1:$J$33,J$36),$J$1:$J$33,0),1)</f>
        <v>Born To Excel</v>
      </c>
      <c r="L45" s="23" t="s">
        <v>14</v>
      </c>
      <c r="M45">
        <f>COUNTIFS(Data!$J$2:$J$193,"&gt;0",Data!$C$2:$C$193,CLIENTS!$L45)</f>
        <v>24</v>
      </c>
      <c r="N45">
        <f>COUNTIFS(Data!$C$2:$C$193,CLIENTS!$L45)</f>
        <v>29</v>
      </c>
      <c r="O45" s="37">
        <f t="shared" si="0"/>
        <v>0.82758620689655171</v>
      </c>
      <c r="P45" s="37">
        <f t="shared" si="1"/>
        <v>0.17241379310344829</v>
      </c>
    </row>
    <row r="46" spans="1:16">
      <c r="A46" s="14"/>
      <c r="G46" s="14"/>
      <c r="N46" t="s">
        <v>54</v>
      </c>
      <c r="O46" t="s">
        <v>67</v>
      </c>
    </row>
    <row r="47" spans="1:16">
      <c r="N47" s="37">
        <f>INDEX($L$37:$P$45,$G$63,4)</f>
        <v>0.8</v>
      </c>
      <c r="O47" s="37">
        <f>INDEX($L$37:$P$45,$G$63,5)</f>
        <v>0.19999999999999996</v>
      </c>
    </row>
    <row r="49" spans="2:17">
      <c r="H49" s="22">
        <v>1</v>
      </c>
      <c r="I49" s="22">
        <v>2</v>
      </c>
      <c r="J49" s="22">
        <v>3</v>
      </c>
    </row>
    <row r="50" spans="2:17">
      <c r="B50" t="s">
        <v>60</v>
      </c>
      <c r="G50" s="23" t="s">
        <v>8</v>
      </c>
      <c r="H50" t="str">
        <f>IF('DATE PROFIT'!$R16,CLIENTS!H37,NA())</f>
        <v>The Corporation</v>
      </c>
      <c r="I50" t="str">
        <f>IF('DATE PROFIT'!$R16,CLIENTS!I37,NA())</f>
        <v>Trustee Brown</v>
      </c>
      <c r="J50" t="str">
        <f>IF('DATE PROFIT'!$R16,CLIENTS!J37,NA())</f>
        <v>Babieca Noire</v>
      </c>
    </row>
    <row r="51" spans="2:17">
      <c r="B51" t="s">
        <v>61</v>
      </c>
      <c r="C51" t="str">
        <f>INDEX($G$49:$J$58,$G$63+1,3)</f>
        <v>Honest Lies</v>
      </c>
      <c r="G51" s="23" t="s">
        <v>10</v>
      </c>
      <c r="H51" t="str">
        <f>IF('DATE PROFIT'!$R17,CLIENTS!H38,NA())</f>
        <v>The Corporation</v>
      </c>
      <c r="I51" t="str">
        <f>IF('DATE PROFIT'!$R17,CLIENTS!I38,NA())</f>
        <v>Trustee Brown</v>
      </c>
      <c r="J51" t="str">
        <f>IF('DATE PROFIT'!$R17,CLIENTS!J38,NA())</f>
        <v>Born To Excel</v>
      </c>
    </row>
    <row r="52" spans="2:17">
      <c r="B52" t="s">
        <v>62</v>
      </c>
      <c r="C52" t="str">
        <f>INDEX($G$49:$J$58,$G$63+1,4)</f>
        <v>Born To Excel</v>
      </c>
      <c r="G52" s="23" t="s">
        <v>9</v>
      </c>
      <c r="H52" t="str">
        <f>IF('DATE PROFIT'!$R18,CLIENTS!H39,NA())</f>
        <v>The Corporation</v>
      </c>
      <c r="I52" t="str">
        <f>IF('DATE PROFIT'!$R18,CLIENTS!I39,NA())</f>
        <v>Honest Lies</v>
      </c>
      <c r="J52" t="str">
        <f>IF('DATE PROFIT'!$R18,CLIENTS!J39,NA())</f>
        <v>Born To Excel</v>
      </c>
    </row>
    <row r="53" spans="2:17">
      <c r="G53" s="23" t="s">
        <v>15</v>
      </c>
      <c r="H53" t="str">
        <f>IF('DATE PROFIT'!$R19,CLIENTS!H40,NA())</f>
        <v>Kalahaar</v>
      </c>
      <c r="I53" t="str">
        <f>IF('DATE PROFIT'!$R19,CLIENTS!I40,NA())</f>
        <v>Trustee Brown</v>
      </c>
      <c r="J53" t="str">
        <f>IF('DATE PROFIT'!$R19,CLIENTS!J40,NA())</f>
        <v>Babieca Noire</v>
      </c>
    </row>
    <row r="54" spans="2:17">
      <c r="G54" s="23" t="s">
        <v>12</v>
      </c>
      <c r="H54" t="str">
        <f>IF('DATE PROFIT'!$R20,CLIENTS!H41,NA())</f>
        <v>Kalahaar</v>
      </c>
      <c r="I54" t="str">
        <f>IF('DATE PROFIT'!$R20,CLIENTS!I41,NA())</f>
        <v>Honest Lies</v>
      </c>
      <c r="J54" t="str">
        <f>IF('DATE PROFIT'!$R20,CLIENTS!J41,NA())</f>
        <v>Born To Excel</v>
      </c>
    </row>
    <row r="55" spans="2:17">
      <c r="G55" s="23" t="s">
        <v>16</v>
      </c>
      <c r="H55" t="str">
        <f>IF('DATE PROFIT'!$R21,CLIENTS!H42,NA())</f>
        <v>Kalahaar</v>
      </c>
      <c r="I55" t="str">
        <f>IF('DATE PROFIT'!$R21,CLIENTS!I42,NA())</f>
        <v>Babieca Noire</v>
      </c>
      <c r="J55" t="str">
        <f>IF('DATE PROFIT'!$R21,CLIENTS!J42,NA())</f>
        <v>Ultimate Fighter</v>
      </c>
    </row>
    <row r="56" spans="2:17">
      <c r="G56" s="23" t="s">
        <v>11</v>
      </c>
      <c r="H56" t="str">
        <f>IF('DATE PROFIT'!$R22,CLIENTS!H43,NA())</f>
        <v>The Corporation</v>
      </c>
      <c r="I56" t="str">
        <f>IF('DATE PROFIT'!$R22,CLIENTS!I43,NA())</f>
        <v>Trustee Brown</v>
      </c>
      <c r="J56" t="str">
        <f>IF('DATE PROFIT'!$R22,CLIENTS!J43,NA())</f>
        <v>Honest Lies</v>
      </c>
    </row>
    <row r="57" spans="2:17">
      <c r="G57" s="23" t="s">
        <v>13</v>
      </c>
      <c r="H57" t="str">
        <f>IF('DATE PROFIT'!$R23,CLIENTS!H44,NA())</f>
        <v>Metal Talk</v>
      </c>
      <c r="I57" t="str">
        <f>IF('DATE PROFIT'!$R23,CLIENTS!I44,NA())</f>
        <v>Megems Boy</v>
      </c>
      <c r="J57" t="str">
        <f>IF('DATE PROFIT'!$R23,CLIENTS!J44,NA())</f>
        <v>Ultimate Fighter</v>
      </c>
    </row>
    <row r="58" spans="2:17">
      <c r="G58" s="23" t="s">
        <v>14</v>
      </c>
      <c r="H58" t="str">
        <f>IF('DATE PROFIT'!$R24,CLIENTS!H45,NA())</f>
        <v>Kalahaar</v>
      </c>
      <c r="I58" t="str">
        <f>IF('DATE PROFIT'!$R24,CLIENTS!I45,NA())</f>
        <v>The Corporation</v>
      </c>
      <c r="J58" t="str">
        <f>IF('DATE PROFIT'!$R24,CLIENTS!J45,NA())</f>
        <v>Born To Excel</v>
      </c>
    </row>
    <row r="61" spans="2:17">
      <c r="I61" s="22"/>
      <c r="J61" s="22"/>
      <c r="K61" s="22"/>
      <c r="L61" s="22"/>
      <c r="M61" s="22"/>
      <c r="N61" s="22"/>
      <c r="O61" s="22"/>
      <c r="P61" s="22"/>
      <c r="Q61" s="22"/>
    </row>
    <row r="63" spans="2:17">
      <c r="G63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R33"/>
  <sheetViews>
    <sheetView topLeftCell="A21" workbookViewId="0">
      <selection activeCell="O16" sqref="O16:Q25"/>
    </sheetView>
  </sheetViews>
  <sheetFormatPr defaultRowHeight="14.5"/>
  <cols>
    <col min="1" max="1" width="14.26953125" customWidth="1"/>
  </cols>
  <sheetData>
    <row r="1" spans="1:18">
      <c r="A1" t="s">
        <v>58</v>
      </c>
      <c r="B1" s="20">
        <v>41275</v>
      </c>
      <c r="C1" s="20">
        <v>41306</v>
      </c>
      <c r="D1" s="20">
        <v>41334</v>
      </c>
      <c r="E1" s="20">
        <v>41365</v>
      </c>
      <c r="F1" s="20">
        <v>41395</v>
      </c>
      <c r="G1" s="20">
        <v>41426</v>
      </c>
      <c r="H1" s="20">
        <v>41456</v>
      </c>
      <c r="I1" s="20">
        <v>41487</v>
      </c>
      <c r="J1" s="20">
        <v>41518</v>
      </c>
      <c r="K1" s="20">
        <v>41548</v>
      </c>
      <c r="L1" s="20">
        <v>41579</v>
      </c>
      <c r="M1" s="20">
        <v>41609</v>
      </c>
      <c r="N1" t="s">
        <v>51</v>
      </c>
    </row>
    <row r="2" spans="1:18">
      <c r="A2" s="14" t="s">
        <v>8</v>
      </c>
      <c r="B2">
        <f>SUMIFS(Data!$J$2:$J$193,Data!$C$2:$C$193,$A2,Data!$A$2:$A$193,B$1)</f>
        <v>23.663974908197041</v>
      </c>
      <c r="C2">
        <f>SUMIFS(Data!$J$2:$J$193,Data!$C$2:$C$193,$A2,Data!$A$2:$A$193,C$1)</f>
        <v>59.718260508052026</v>
      </c>
      <c r="D2">
        <f>SUMIFS(Data!$J$2:$J$193,Data!$C$2:$C$193,$A2,Data!$A$2:$A$193,D$1)</f>
        <v>-2.4075357273505524</v>
      </c>
      <c r="E2">
        <f>SUMIFS(Data!$J$2:$J$193,Data!$C$2:$C$193,$A2,Data!$A$2:$A$193,E$1)</f>
        <v>5.6698757571854514</v>
      </c>
      <c r="F2">
        <f>SUMIFS(Data!$J$2:$J$193,Data!$C$2:$C$193,$A2,Data!$A$2:$A$193,F$1)</f>
        <v>6.6778980303197581</v>
      </c>
      <c r="G2">
        <f>SUMIFS(Data!$J$2:$J$193,Data!$C$2:$C$193,$A2,Data!$A$2:$A$193,G$1)</f>
        <v>2.3020652896807547</v>
      </c>
      <c r="H2">
        <f>SUMIFS(Data!$J$2:$J$193,Data!$C$2:$C$193,$A2,Data!$A$2:$A$193,H$1)</f>
        <v>66.296570059402484</v>
      </c>
      <c r="I2">
        <f>SUMIFS(Data!$J$2:$J$193,Data!$C$2:$C$193,$A2,Data!$A$2:$A$193,I$1)</f>
        <v>10.506914563528682</v>
      </c>
      <c r="J2">
        <f>SUMIFS(Data!$J$2:$J$193,Data!$C$2:$C$193,$A2,Data!$A$2:$A$193,J$1)</f>
        <v>2.8425055725293342</v>
      </c>
      <c r="K2">
        <f>SUMIFS(Data!$J$2:$J$193,Data!$C$2:$C$193,$A2,Data!$A$2:$A$193,K$1)</f>
        <v>-2.1099935828499952</v>
      </c>
      <c r="L2">
        <f>SUMIFS(Data!$J$2:$J$193,Data!$C$2:$C$193,$A2,Data!$A$2:$A$193,L$1)</f>
        <v>40.666475470145542</v>
      </c>
      <c r="M2">
        <f>SUMIFS(Data!$J$2:$J$193,Data!$C$2:$C$193,$A2,Data!$A$2:$A$193,M$1)</f>
        <v>1.4698742246209946</v>
      </c>
    </row>
    <row r="3" spans="1:18">
      <c r="A3" s="14" t="s">
        <v>10</v>
      </c>
      <c r="B3">
        <f>SUMIFS(Data!$J$2:$J$193,Data!$C$2:$C$193,$A3,Data!$A$2:$A$193,B$1)</f>
        <v>17.282344798964122</v>
      </c>
      <c r="C3">
        <f>SUMIFS(Data!$J$2:$J$193,Data!$C$2:$C$193,$A3,Data!$A$2:$A$193,C$1)</f>
        <v>6.0167132901686244</v>
      </c>
      <c r="D3">
        <f>SUMIFS(Data!$J$2:$J$193,Data!$C$2:$C$193,$A3,Data!$A$2:$A$193,D$1)</f>
        <v>-184.79020201111825</v>
      </c>
      <c r="E3">
        <f>SUMIFS(Data!$J$2:$J$193,Data!$C$2:$C$193,$A3,Data!$A$2:$A$193,E$1)</f>
        <v>5.0173813105881493</v>
      </c>
      <c r="F3">
        <f>SUMIFS(Data!$J$2:$J$193,Data!$C$2:$C$193,$A3,Data!$A$2:$A$193,F$1)</f>
        <v>0.56708958769517359</v>
      </c>
      <c r="G3">
        <f>SUMIFS(Data!$J$2:$J$193,Data!$C$2:$C$193,$A3,Data!$A$2:$A$193,G$1)</f>
        <v>4.1172726780868629</v>
      </c>
      <c r="H3">
        <f>SUMIFS(Data!$J$2:$J$193,Data!$C$2:$C$193,$A3,Data!$A$2:$A$193,H$1)</f>
        <v>102.68285056211744</v>
      </c>
      <c r="I3">
        <f>SUMIFS(Data!$J$2:$J$193,Data!$C$2:$C$193,$A3,Data!$A$2:$A$193,I$1)</f>
        <v>4.1160546350038913</v>
      </c>
      <c r="J3">
        <f>SUMIFS(Data!$J$2:$J$193,Data!$C$2:$C$193,$A3,Data!$A$2:$A$193,J$1)</f>
        <v>4.3063943939365523E-2</v>
      </c>
      <c r="K3">
        <f>SUMIFS(Data!$J$2:$J$193,Data!$C$2:$C$193,$A3,Data!$A$2:$A$193,K$1)</f>
        <v>-4.7327949816393851</v>
      </c>
      <c r="L3">
        <f>SUMIFS(Data!$J$2:$J$193,Data!$C$2:$C$193,$A3,Data!$A$2:$A$193,L$1)</f>
        <v>23.418925689432172</v>
      </c>
      <c r="M3">
        <f>SUMIFS(Data!$J$2:$J$193,Data!$C$2:$C$193,$A3,Data!$A$2:$A$193,M$1)</f>
        <v>0.33620982613700079</v>
      </c>
    </row>
    <row r="4" spans="1:18">
      <c r="A4" s="14" t="s">
        <v>9</v>
      </c>
      <c r="B4">
        <f>SUMIFS(Data!$J$2:$J$193,Data!$C$2:$C$193,$A4,Data!$A$2:$A$193,B$1)</f>
        <v>2.7391244772843439</v>
      </c>
      <c r="C4">
        <f>SUMIFS(Data!$J$2:$J$193,Data!$C$2:$C$193,$A4,Data!$A$2:$A$193,C$1)</f>
        <v>10.760967272534998</v>
      </c>
      <c r="D4">
        <f>SUMIFS(Data!$J$2:$J$193,Data!$C$2:$C$193,$A4,Data!$A$2:$A$193,D$1)</f>
        <v>-300.52118707682848</v>
      </c>
      <c r="E4">
        <f>SUMIFS(Data!$J$2:$J$193,Data!$C$2:$C$193,$A4,Data!$A$2:$A$193,E$1)</f>
        <v>1.9655452106476972</v>
      </c>
      <c r="F4">
        <f>SUMIFS(Data!$J$2:$J$193,Data!$C$2:$C$193,$A4,Data!$A$2:$A$193,F$1)</f>
        <v>2.7264471892475939E-2</v>
      </c>
      <c r="G4">
        <f>SUMIFS(Data!$J$2:$J$193,Data!$C$2:$C$193,$A4,Data!$A$2:$A$193,G$1)</f>
        <v>9.242146781183056</v>
      </c>
      <c r="H4">
        <f>SUMIFS(Data!$J$2:$J$193,Data!$C$2:$C$193,$A4,Data!$A$2:$A$193,H$1)</f>
        <v>59.132787365816284</v>
      </c>
      <c r="I4">
        <f>SUMIFS(Data!$J$2:$J$193,Data!$C$2:$C$193,$A4,Data!$A$2:$A$193,I$1)</f>
        <v>0.94148056345560605</v>
      </c>
      <c r="J4">
        <f>SUMIFS(Data!$J$2:$J$193,Data!$C$2:$C$193,$A4,Data!$A$2:$A$193,J$1)</f>
        <v>21.513959711694923</v>
      </c>
      <c r="K4">
        <f>SUMIFS(Data!$J$2:$J$193,Data!$C$2:$C$193,$A4,Data!$A$2:$A$193,K$1)</f>
        <v>-3.4564689597928133</v>
      </c>
      <c r="L4">
        <f>SUMIFS(Data!$J$2:$J$193,Data!$C$2:$C$193,$A4,Data!$A$2:$A$193,L$1)</f>
        <v>2.3594954079092645</v>
      </c>
      <c r="M4">
        <f>SUMIFS(Data!$J$2:$J$193,Data!$C$2:$C$193,$A4,Data!$A$2:$A$193,M$1)</f>
        <v>25.805756892484624</v>
      </c>
    </row>
    <row r="5" spans="1:18">
      <c r="A5" s="14" t="s">
        <v>15</v>
      </c>
      <c r="B5">
        <f>SUMIFS(Data!$J$2:$J$193,Data!$C$2:$C$193,$A5,Data!$A$2:$A$193,B$1)</f>
        <v>10.549967914249976</v>
      </c>
      <c r="C5">
        <f>SUMIFS(Data!$J$2:$J$193,Data!$C$2:$C$193,$A5,Data!$A$2:$A$193,C$1)</f>
        <v>103.69951244887125</v>
      </c>
      <c r="D5">
        <f>SUMIFS(Data!$J$2:$J$193,Data!$C$2:$C$193,$A5,Data!$A$2:$A$193,D$1)</f>
        <v>-10.525494603018416</v>
      </c>
      <c r="E5">
        <f>SUMIFS(Data!$J$2:$J$193,Data!$C$2:$C$193,$A5,Data!$A$2:$A$193,E$1)</f>
        <v>3.8949245560680135E-2</v>
      </c>
      <c r="F5">
        <f>SUMIFS(Data!$J$2:$J$193,Data!$C$2:$C$193,$A5,Data!$A$2:$A$193,F$1)</f>
        <v>9.1437599045273643</v>
      </c>
      <c r="G5">
        <f>SUMIFS(Data!$J$2:$J$193,Data!$C$2:$C$193,$A5,Data!$A$2:$A$193,G$1)</f>
        <v>22.848909038151305</v>
      </c>
      <c r="H5">
        <f>SUMIFS(Data!$J$2:$J$193,Data!$C$2:$C$193,$A5,Data!$A$2:$A$193,H$1)</f>
        <v>0.86374363619780326</v>
      </c>
      <c r="I5">
        <f>SUMIFS(Data!$J$2:$J$193,Data!$C$2:$C$193,$A5,Data!$A$2:$A$193,I$1)</f>
        <v>11.873305311847361</v>
      </c>
      <c r="J5">
        <f>SUMIFS(Data!$J$2:$J$193,Data!$C$2:$C$193,$A5,Data!$A$2:$A$193,J$1)</f>
        <v>33.259057890137271</v>
      </c>
      <c r="K5">
        <f>SUMIFS(Data!$J$2:$J$193,Data!$C$2:$C$193,$A5,Data!$A$2:$A$193,K$1)</f>
        <v>-1.1797477039546322</v>
      </c>
      <c r="L5">
        <f>SUMIFS(Data!$J$2:$J$193,Data!$C$2:$C$193,$A5,Data!$A$2:$A$193,L$1)</f>
        <v>25.005778428817393</v>
      </c>
      <c r="M5">
        <f>SUMIFS(Data!$J$2:$J$193,Data!$C$2:$C$193,$A5,Data!$A$2:$A$193,M$1)</f>
        <v>3.7520986154769957</v>
      </c>
    </row>
    <row r="6" spans="1:18">
      <c r="A6" s="14" t="s">
        <v>12</v>
      </c>
      <c r="B6">
        <f>SUMIFS(Data!$J$2:$J$193,Data!$C$2:$C$193,$A6,Data!$A$2:$A$193,B$1)</f>
        <v>7.0560227465000125E-2</v>
      </c>
      <c r="C6">
        <f>SUMIFS(Data!$J$2:$J$193,Data!$C$2:$C$193,$A6,Data!$A$2:$A$193,C$1)</f>
        <v>24.137254406360981</v>
      </c>
      <c r="D6">
        <f>SUMIFS(Data!$J$2:$J$193,Data!$C$2:$C$193,$A6,Data!$A$2:$A$193,D$1)</f>
        <v>-173.06351895233479</v>
      </c>
      <c r="E6">
        <f>SUMIFS(Data!$J$2:$J$193,Data!$C$2:$C$193,$A6,Data!$A$2:$A$193,E$1)</f>
        <v>0.44958650370691977</v>
      </c>
      <c r="F6">
        <f>SUMIFS(Data!$J$2:$J$193,Data!$C$2:$C$193,$A6,Data!$A$2:$A$193,F$1)</f>
        <v>3.9689130300298245</v>
      </c>
      <c r="G6">
        <f>SUMIFS(Data!$J$2:$J$193,Data!$C$2:$C$193,$A6,Data!$A$2:$A$193,G$1)</f>
        <v>6.7522808765474363</v>
      </c>
      <c r="H6">
        <f>SUMIFS(Data!$J$2:$J$193,Data!$C$2:$C$193,$A6,Data!$A$2:$A$193,H$1)</f>
        <v>5.9577259049708999</v>
      </c>
      <c r="I6">
        <f>SUMIFS(Data!$J$2:$J$193,Data!$C$2:$C$193,$A6,Data!$A$2:$A$193,I$1)</f>
        <v>72.263261364748587</v>
      </c>
      <c r="J6">
        <f>SUMIFS(Data!$J$2:$J$193,Data!$C$2:$C$193,$A6,Data!$A$2:$A$193,J$1)</f>
        <v>19.038113707766371</v>
      </c>
      <c r="K6">
        <f>SUMIFS(Data!$J$2:$J$193,Data!$C$2:$C$193,$A6,Data!$A$2:$A$193,K$1)</f>
        <v>-0.29352463131220174</v>
      </c>
      <c r="L6">
        <f>SUMIFS(Data!$J$2:$J$193,Data!$C$2:$C$193,$A6,Data!$A$2:$A$193,L$1)</f>
        <v>4.2199871656999903</v>
      </c>
      <c r="M6">
        <f>SUMIFS(Data!$J$2:$J$193,Data!$C$2:$C$193,$A6,Data!$A$2:$A$193,M$1)</f>
        <v>41.967466945454817</v>
      </c>
    </row>
    <row r="7" spans="1:18">
      <c r="A7" s="14" t="s">
        <v>16</v>
      </c>
      <c r="B7">
        <f>SUMIFS(Data!$J$2:$J$193,Data!$C$2:$C$193,$A7,Data!$A$2:$A$193,B$1)</f>
        <v>9.0894588959930331</v>
      </c>
      <c r="C7">
        <f>SUMIFS(Data!$J$2:$J$193,Data!$C$2:$C$193,$A7,Data!$A$2:$A$193,C$1)</f>
        <v>1.4969756196922281</v>
      </c>
      <c r="D7">
        <f>SUMIFS(Data!$J$2:$J$193,Data!$C$2:$C$193,$A7,Data!$A$2:$A$193,D$1)</f>
        <v>-31.185283155806388</v>
      </c>
      <c r="E7">
        <f>SUMIFS(Data!$J$2:$J$193,Data!$C$2:$C$193,$A7,Data!$A$2:$A$193,E$1)</f>
        <v>56.119736148800939</v>
      </c>
      <c r="F7">
        <f>SUMIFS(Data!$J$2:$J$193,Data!$C$2:$C$193,$A7,Data!$A$2:$A$193,F$1)</f>
        <v>1.375881647453383</v>
      </c>
      <c r="G7">
        <f>SUMIFS(Data!$J$2:$J$193,Data!$C$2:$C$193,$A7,Data!$A$2:$A$193,G$1)</f>
        <v>8.6352955353000138E-3</v>
      </c>
      <c r="H7">
        <f>SUMIFS(Data!$J$2:$J$193,Data!$C$2:$C$193,$A7,Data!$A$2:$A$193,H$1)</f>
        <v>23.912416463820858</v>
      </c>
      <c r="I7">
        <f>SUMIFS(Data!$J$2:$J$193,Data!$C$2:$C$193,$A7,Data!$A$2:$A$193,I$1)</f>
        <v>64.454738228739643</v>
      </c>
      <c r="J7">
        <f>SUMIFS(Data!$J$2:$J$193,Data!$C$2:$C$193,$A7,Data!$A$2:$A$193,J$1)</f>
        <v>1.7059255514399219</v>
      </c>
      <c r="K7">
        <f>SUMIFS(Data!$J$2:$J$193,Data!$C$2:$C$193,$A7,Data!$A$2:$A$193,K$1)</f>
        <v>-2.0543028105744554</v>
      </c>
      <c r="L7">
        <f>SUMIFS(Data!$J$2:$J$193,Data!$C$2:$C$193,$A7,Data!$A$2:$A$193,L$1)</f>
        <v>6.9129379195856258</v>
      </c>
      <c r="M7">
        <f>SUMIFS(Data!$J$2:$J$193,Data!$C$2:$C$193,$A7,Data!$A$2:$A$193,M$1)</f>
        <v>2.4349797811241132</v>
      </c>
    </row>
    <row r="8" spans="1:18">
      <c r="A8" s="14" t="s">
        <v>11</v>
      </c>
      <c r="B8">
        <f>SUMIFS(Data!$J$2:$J$193,Data!$C$2:$C$193,$A8,Data!$A$2:$A$193,B$1)</f>
        <v>105.22695898450823</v>
      </c>
      <c r="C8">
        <f>SUMIFS(Data!$J$2:$J$193,Data!$C$2:$C$193,$A8,Data!$A$2:$A$193,C$1)</f>
        <v>3.7039571473415611</v>
      </c>
      <c r="D8">
        <f>SUMIFS(Data!$J$2:$J$193,Data!$C$2:$C$193,$A8,Data!$A$2:$A$193,D$1)</f>
        <v>-70.010538479611654</v>
      </c>
      <c r="E8">
        <f>SUMIFS(Data!$J$2:$J$193,Data!$C$2:$C$193,$A8,Data!$A$2:$A$193,E$1)</f>
        <v>45.380631600741125</v>
      </c>
      <c r="F8">
        <f>SUMIFS(Data!$J$2:$J$193,Data!$C$2:$C$193,$A8,Data!$A$2:$A$193,F$1)</f>
        <v>22.937392768586363</v>
      </c>
      <c r="G8">
        <f>SUMIFS(Data!$J$2:$J$193,Data!$C$2:$C$193,$A8,Data!$A$2:$A$193,G$1)</f>
        <v>4.6561125898094318</v>
      </c>
      <c r="H8">
        <f>SUMIFS(Data!$J$2:$J$193,Data!$C$2:$C$193,$A8,Data!$A$2:$A$193,H$1)</f>
        <v>28.36102237961812</v>
      </c>
      <c r="I8">
        <f>SUMIFS(Data!$J$2:$J$193,Data!$C$2:$C$193,$A8,Data!$A$2:$A$193,I$1)</f>
        <v>25.496810362329882</v>
      </c>
      <c r="J8">
        <f>SUMIFS(Data!$J$2:$J$193,Data!$C$2:$C$193,$A8,Data!$A$2:$A$193,J$1)</f>
        <v>142.27309397988992</v>
      </c>
      <c r="K8">
        <f>SUMIFS(Data!$J$2:$J$193,Data!$C$2:$C$193,$A8,Data!$A$2:$A$193,K$1)</f>
        <v>-14.320780993607315</v>
      </c>
      <c r="L8">
        <f>SUMIFS(Data!$J$2:$J$193,Data!$C$2:$C$193,$A8,Data!$A$2:$A$193,L$1)</f>
        <v>4.2228328210216111</v>
      </c>
      <c r="M8">
        <f>SUMIFS(Data!$J$2:$J$193,Data!$C$2:$C$193,$A8,Data!$A$2:$A$193,M$1)</f>
        <v>4.9608219074555189</v>
      </c>
    </row>
    <row r="9" spans="1:18">
      <c r="A9" s="14" t="s">
        <v>13</v>
      </c>
      <c r="B9">
        <f>SUMIFS(Data!$J$2:$J$193,Data!$C$2:$C$193,$A9,Data!$A$2:$A$193,B$1)</f>
        <v>12.085982356689103</v>
      </c>
      <c r="C9">
        <f>SUMIFS(Data!$J$2:$J$193,Data!$C$2:$C$193,$A9,Data!$A$2:$A$193,C$1)</f>
        <v>28.935693698766276</v>
      </c>
      <c r="D9">
        <f>SUMIFS(Data!$J$2:$J$193,Data!$C$2:$C$193,$A9,Data!$A$2:$A$193,D$1)</f>
        <v>-98.88453972658283</v>
      </c>
      <c r="E9">
        <f>SUMIFS(Data!$J$2:$J$193,Data!$C$2:$C$193,$A9,Data!$A$2:$A$193,E$1)</f>
        <v>42.795957991942991</v>
      </c>
      <c r="F9">
        <f>SUMIFS(Data!$J$2:$J$193,Data!$C$2:$C$193,$A9,Data!$A$2:$A$193,F$1)</f>
        <v>17.791439481452073</v>
      </c>
      <c r="G9">
        <f>SUMIFS(Data!$J$2:$J$193,Data!$C$2:$C$193,$A9,Data!$A$2:$A$193,G$1)</f>
        <v>19.394175132311631</v>
      </c>
      <c r="H9">
        <f>SUMIFS(Data!$J$2:$J$193,Data!$C$2:$C$193,$A9,Data!$A$2:$A$193,H$1)</f>
        <v>21.783662776761261</v>
      </c>
      <c r="I9">
        <f>SUMIFS(Data!$J$2:$J$193,Data!$C$2:$C$193,$A9,Data!$A$2:$A$193,I$1)</f>
        <v>13.386626782132545</v>
      </c>
      <c r="J9">
        <f>SUMIFS(Data!$J$2:$J$193,Data!$C$2:$C$193,$A9,Data!$A$2:$A$193,J$1)</f>
        <v>43.730778454695738</v>
      </c>
      <c r="K9">
        <f>SUMIFS(Data!$J$2:$J$193,Data!$C$2:$C$193,$A9,Data!$A$2:$A$193,K$1)</f>
        <v>0.70804201633588337</v>
      </c>
      <c r="L9">
        <f>SUMIFS(Data!$J$2:$J$193,Data!$C$2:$C$193,$A9,Data!$A$2:$A$193,L$1)</f>
        <v>10.898122177922581</v>
      </c>
      <c r="M9">
        <f>SUMIFS(Data!$J$2:$J$193,Data!$C$2:$C$193,$A9,Data!$A$2:$A$193,M$1)</f>
        <v>11.20120601247592</v>
      </c>
    </row>
    <row r="10" spans="1:18">
      <c r="A10" s="14" t="s">
        <v>14</v>
      </c>
      <c r="B10">
        <f>SUMIFS(Data!$J$2:$J$193,Data!$C$2:$C$193,$A10,Data!$A$2:$A$193,B$1)</f>
        <v>68.413184591816872</v>
      </c>
      <c r="C10">
        <f>SUMIFS(Data!$J$2:$J$193,Data!$C$2:$C$193,$A10,Data!$A$2:$A$193,C$1)</f>
        <v>73.035983067397467</v>
      </c>
      <c r="D10">
        <f>SUMIFS(Data!$J$2:$J$193,Data!$C$2:$C$193,$A10,Data!$A$2:$A$193,D$1)</f>
        <v>-31.206312264067666</v>
      </c>
      <c r="E10">
        <f>SUMIFS(Data!$J$2:$J$193,Data!$C$2:$C$193,$A10,Data!$A$2:$A$193,E$1)</f>
        <v>6.6337102710876659</v>
      </c>
      <c r="F10">
        <f>SUMIFS(Data!$J$2:$J$193,Data!$C$2:$C$193,$A10,Data!$A$2:$A$193,F$1)</f>
        <v>43.360322906226685</v>
      </c>
      <c r="G10">
        <f>SUMIFS(Data!$J$2:$J$193,Data!$C$2:$C$193,$A10,Data!$A$2:$A$193,G$1)</f>
        <v>41.172176987042931</v>
      </c>
      <c r="H10">
        <f>SUMIFS(Data!$J$2:$J$193,Data!$C$2:$C$193,$A10,Data!$A$2:$A$193,H$1)</f>
        <v>3.7980010340742423</v>
      </c>
      <c r="I10">
        <f>SUMIFS(Data!$J$2:$J$193,Data!$C$2:$C$193,$A10,Data!$A$2:$A$193,I$1)</f>
        <v>26.054193216795856</v>
      </c>
      <c r="J10">
        <f>SUMIFS(Data!$J$2:$J$193,Data!$C$2:$C$193,$A10,Data!$A$2:$A$193,J$1)</f>
        <v>168.14653723620336</v>
      </c>
      <c r="K10">
        <f>SUMIFS(Data!$J$2:$J$193,Data!$C$2:$C$193,$A10,Data!$A$2:$A$193,K$1)</f>
        <v>-11.872356505479349</v>
      </c>
      <c r="L10">
        <f>SUMIFS(Data!$J$2:$J$193,Data!$C$2:$C$193,$A10,Data!$A$2:$A$193,L$1)</f>
        <v>4.4343929426756361</v>
      </c>
      <c r="M10">
        <f>SUMIFS(Data!$J$2:$J$193,Data!$C$2:$C$193,$A10,Data!$A$2:$A$193,M$1)</f>
        <v>11.374141940902529</v>
      </c>
    </row>
    <row r="11" spans="1:18">
      <c r="A11" s="14" t="s">
        <v>51</v>
      </c>
      <c r="B11">
        <f>SUM(B2:B10)</f>
        <v>249.12155715516772</v>
      </c>
      <c r="C11">
        <f t="shared" ref="C11:M11" si="0">SUM(C2:C10)</f>
        <v>311.50531745918533</v>
      </c>
      <c r="D11">
        <f t="shared" si="0"/>
        <v>-902.5946119967191</v>
      </c>
      <c r="E11">
        <f t="shared" si="0"/>
        <v>164.07137404026162</v>
      </c>
      <c r="F11">
        <f t="shared" si="0"/>
        <v>105.8499618281831</v>
      </c>
      <c r="G11">
        <f t="shared" si="0"/>
        <v>110.49377466834871</v>
      </c>
      <c r="H11">
        <f t="shared" si="0"/>
        <v>312.78878018277942</v>
      </c>
      <c r="I11">
        <f t="shared" si="0"/>
        <v>229.09338502858205</v>
      </c>
      <c r="J11">
        <f t="shared" si="0"/>
        <v>432.55303604829618</v>
      </c>
      <c r="K11">
        <f t="shared" si="0"/>
        <v>-39.311928152874259</v>
      </c>
      <c r="L11">
        <f t="shared" si="0"/>
        <v>122.13894802320982</v>
      </c>
      <c r="M11">
        <f t="shared" si="0"/>
        <v>103.30255614613252</v>
      </c>
    </row>
    <row r="12" spans="1:18">
      <c r="A12" s="9"/>
    </row>
    <row r="13" spans="1:18">
      <c r="A13" s="9"/>
    </row>
    <row r="14" spans="1:18">
      <c r="A14" s="9"/>
    </row>
    <row r="15" spans="1:18">
      <c r="A15" s="9"/>
    </row>
    <row r="16" spans="1:18">
      <c r="A16" s="9"/>
      <c r="R16" t="b">
        <v>1</v>
      </c>
    </row>
    <row r="17" spans="1:18">
      <c r="A17" s="9"/>
      <c r="B17" s="20">
        <v>41275</v>
      </c>
      <c r="C17" s="20">
        <v>41306</v>
      </c>
      <c r="D17" s="20">
        <v>41334</v>
      </c>
      <c r="E17" s="20">
        <v>41365</v>
      </c>
      <c r="F17" s="20">
        <v>41395</v>
      </c>
      <c r="G17" s="20">
        <v>41426</v>
      </c>
      <c r="H17" s="20">
        <v>41456</v>
      </c>
      <c r="I17" s="20">
        <v>41487</v>
      </c>
      <c r="J17" s="20">
        <v>41518</v>
      </c>
      <c r="K17" s="20">
        <v>41548</v>
      </c>
      <c r="L17" s="20">
        <v>41579</v>
      </c>
      <c r="M17" s="20">
        <v>41609</v>
      </c>
      <c r="R17" t="b">
        <v>1</v>
      </c>
    </row>
    <row r="18" spans="1:18">
      <c r="A18" s="14" t="s">
        <v>8</v>
      </c>
      <c r="B18">
        <f>IF($R16,B2,NA())</f>
        <v>23.663974908197041</v>
      </c>
      <c r="C18">
        <f t="shared" ref="C18:M18" si="1">IF($R16,C2,NA())</f>
        <v>59.718260508052026</v>
      </c>
      <c r="D18">
        <f t="shared" si="1"/>
        <v>-2.4075357273505524</v>
      </c>
      <c r="E18">
        <f t="shared" si="1"/>
        <v>5.6698757571854514</v>
      </c>
      <c r="F18">
        <f t="shared" si="1"/>
        <v>6.6778980303197581</v>
      </c>
      <c r="G18">
        <f t="shared" si="1"/>
        <v>2.3020652896807547</v>
      </c>
      <c r="H18">
        <f t="shared" si="1"/>
        <v>66.296570059402484</v>
      </c>
      <c r="I18">
        <f t="shared" si="1"/>
        <v>10.506914563528682</v>
      </c>
      <c r="J18">
        <f t="shared" si="1"/>
        <v>2.8425055725293342</v>
      </c>
      <c r="K18">
        <f t="shared" si="1"/>
        <v>-2.1099935828499952</v>
      </c>
      <c r="L18">
        <f t="shared" si="1"/>
        <v>40.666475470145542</v>
      </c>
      <c r="M18">
        <f t="shared" si="1"/>
        <v>1.4698742246209946</v>
      </c>
      <c r="R18" t="b">
        <v>1</v>
      </c>
    </row>
    <row r="19" spans="1:18">
      <c r="A19" s="14" t="s">
        <v>10</v>
      </c>
      <c r="B19">
        <f t="shared" ref="B19:M19" si="2">IF($R17,B3,NA())</f>
        <v>17.282344798964122</v>
      </c>
      <c r="C19">
        <f t="shared" si="2"/>
        <v>6.0167132901686244</v>
      </c>
      <c r="D19">
        <f t="shared" si="2"/>
        <v>-184.79020201111825</v>
      </c>
      <c r="E19">
        <f t="shared" si="2"/>
        <v>5.0173813105881493</v>
      </c>
      <c r="F19">
        <f t="shared" si="2"/>
        <v>0.56708958769517359</v>
      </c>
      <c r="G19">
        <f t="shared" si="2"/>
        <v>4.1172726780868629</v>
      </c>
      <c r="H19">
        <f t="shared" si="2"/>
        <v>102.68285056211744</v>
      </c>
      <c r="I19">
        <f t="shared" si="2"/>
        <v>4.1160546350038913</v>
      </c>
      <c r="J19">
        <f t="shared" si="2"/>
        <v>4.3063943939365523E-2</v>
      </c>
      <c r="K19">
        <f t="shared" si="2"/>
        <v>-4.7327949816393851</v>
      </c>
      <c r="L19">
        <f t="shared" si="2"/>
        <v>23.418925689432172</v>
      </c>
      <c r="M19">
        <f t="shared" si="2"/>
        <v>0.33620982613700079</v>
      </c>
      <c r="R19" t="b">
        <v>1</v>
      </c>
    </row>
    <row r="20" spans="1:18">
      <c r="A20" s="14" t="s">
        <v>9</v>
      </c>
      <c r="B20">
        <f t="shared" ref="B20:M20" si="3">IF($R18,B4,NA())</f>
        <v>2.7391244772843439</v>
      </c>
      <c r="C20">
        <f t="shared" si="3"/>
        <v>10.760967272534998</v>
      </c>
      <c r="D20">
        <f t="shared" si="3"/>
        <v>-300.52118707682848</v>
      </c>
      <c r="E20">
        <f t="shared" si="3"/>
        <v>1.9655452106476972</v>
      </c>
      <c r="F20">
        <f t="shared" si="3"/>
        <v>2.7264471892475939E-2</v>
      </c>
      <c r="G20">
        <f t="shared" si="3"/>
        <v>9.242146781183056</v>
      </c>
      <c r="H20">
        <f t="shared" si="3"/>
        <v>59.132787365816284</v>
      </c>
      <c r="I20">
        <f t="shared" si="3"/>
        <v>0.94148056345560605</v>
      </c>
      <c r="J20">
        <f t="shared" si="3"/>
        <v>21.513959711694923</v>
      </c>
      <c r="K20">
        <f t="shared" si="3"/>
        <v>-3.4564689597928133</v>
      </c>
      <c r="L20">
        <f t="shared" si="3"/>
        <v>2.3594954079092645</v>
      </c>
      <c r="M20">
        <f t="shared" si="3"/>
        <v>25.805756892484624</v>
      </c>
      <c r="R20" t="b">
        <v>1</v>
      </c>
    </row>
    <row r="21" spans="1:18">
      <c r="A21" s="14" t="s">
        <v>15</v>
      </c>
      <c r="B21">
        <f t="shared" ref="B21:M21" si="4">IF($R19,B5,NA())</f>
        <v>10.549967914249976</v>
      </c>
      <c r="C21">
        <f t="shared" si="4"/>
        <v>103.69951244887125</v>
      </c>
      <c r="D21">
        <f t="shared" si="4"/>
        <v>-10.525494603018416</v>
      </c>
      <c r="E21">
        <f t="shared" si="4"/>
        <v>3.8949245560680135E-2</v>
      </c>
      <c r="F21">
        <f t="shared" si="4"/>
        <v>9.1437599045273643</v>
      </c>
      <c r="G21">
        <f t="shared" si="4"/>
        <v>22.848909038151305</v>
      </c>
      <c r="H21">
        <f t="shared" si="4"/>
        <v>0.86374363619780326</v>
      </c>
      <c r="I21">
        <f t="shared" si="4"/>
        <v>11.873305311847361</v>
      </c>
      <c r="J21">
        <f t="shared" si="4"/>
        <v>33.259057890137271</v>
      </c>
      <c r="K21">
        <f t="shared" si="4"/>
        <v>-1.1797477039546322</v>
      </c>
      <c r="L21">
        <f t="shared" si="4"/>
        <v>25.005778428817393</v>
      </c>
      <c r="M21">
        <f t="shared" si="4"/>
        <v>3.7520986154769957</v>
      </c>
      <c r="R21" t="b">
        <v>1</v>
      </c>
    </row>
    <row r="22" spans="1:18">
      <c r="A22" s="14" t="s">
        <v>12</v>
      </c>
      <c r="B22">
        <f t="shared" ref="B22:M22" si="5">IF($R20,B6,NA())</f>
        <v>7.0560227465000125E-2</v>
      </c>
      <c r="C22">
        <f t="shared" si="5"/>
        <v>24.137254406360981</v>
      </c>
      <c r="D22">
        <f t="shared" si="5"/>
        <v>-173.06351895233479</v>
      </c>
      <c r="E22">
        <f t="shared" si="5"/>
        <v>0.44958650370691977</v>
      </c>
      <c r="F22">
        <f t="shared" si="5"/>
        <v>3.9689130300298245</v>
      </c>
      <c r="G22">
        <f t="shared" si="5"/>
        <v>6.7522808765474363</v>
      </c>
      <c r="H22">
        <f t="shared" si="5"/>
        <v>5.9577259049708999</v>
      </c>
      <c r="I22">
        <f t="shared" si="5"/>
        <v>72.263261364748587</v>
      </c>
      <c r="J22">
        <f t="shared" si="5"/>
        <v>19.038113707766371</v>
      </c>
      <c r="K22">
        <f t="shared" si="5"/>
        <v>-0.29352463131220174</v>
      </c>
      <c r="L22">
        <f t="shared" si="5"/>
        <v>4.2199871656999903</v>
      </c>
      <c r="M22">
        <f t="shared" si="5"/>
        <v>41.967466945454817</v>
      </c>
      <c r="R22" t="b">
        <v>1</v>
      </c>
    </row>
    <row r="23" spans="1:18">
      <c r="A23" s="14" t="s">
        <v>16</v>
      </c>
      <c r="B23">
        <f t="shared" ref="B23:M23" si="6">IF($R21,B7,NA())</f>
        <v>9.0894588959930331</v>
      </c>
      <c r="C23">
        <f t="shared" si="6"/>
        <v>1.4969756196922281</v>
      </c>
      <c r="D23">
        <f t="shared" si="6"/>
        <v>-31.185283155806388</v>
      </c>
      <c r="E23">
        <f t="shared" si="6"/>
        <v>56.119736148800939</v>
      </c>
      <c r="F23">
        <f t="shared" si="6"/>
        <v>1.375881647453383</v>
      </c>
      <c r="G23">
        <f t="shared" si="6"/>
        <v>8.6352955353000138E-3</v>
      </c>
      <c r="H23">
        <f t="shared" si="6"/>
        <v>23.912416463820858</v>
      </c>
      <c r="I23">
        <f t="shared" si="6"/>
        <v>64.454738228739643</v>
      </c>
      <c r="J23">
        <f t="shared" si="6"/>
        <v>1.7059255514399219</v>
      </c>
      <c r="K23">
        <f t="shared" si="6"/>
        <v>-2.0543028105744554</v>
      </c>
      <c r="L23">
        <f t="shared" si="6"/>
        <v>6.9129379195856258</v>
      </c>
      <c r="M23">
        <f t="shared" si="6"/>
        <v>2.4349797811241132</v>
      </c>
      <c r="R23" t="b">
        <v>1</v>
      </c>
    </row>
    <row r="24" spans="1:18">
      <c r="A24" s="14" t="s">
        <v>11</v>
      </c>
      <c r="B24">
        <f t="shared" ref="B24:M24" si="7">IF($R22,B8,NA())</f>
        <v>105.22695898450823</v>
      </c>
      <c r="C24">
        <f t="shared" si="7"/>
        <v>3.7039571473415611</v>
      </c>
      <c r="D24">
        <f t="shared" si="7"/>
        <v>-70.010538479611654</v>
      </c>
      <c r="E24">
        <f t="shared" si="7"/>
        <v>45.380631600741125</v>
      </c>
      <c r="F24">
        <f t="shared" si="7"/>
        <v>22.937392768586363</v>
      </c>
      <c r="G24">
        <f t="shared" si="7"/>
        <v>4.6561125898094318</v>
      </c>
      <c r="H24">
        <f t="shared" si="7"/>
        <v>28.36102237961812</v>
      </c>
      <c r="I24">
        <f t="shared" si="7"/>
        <v>25.496810362329882</v>
      </c>
      <c r="J24">
        <f t="shared" si="7"/>
        <v>142.27309397988992</v>
      </c>
      <c r="K24">
        <f t="shared" si="7"/>
        <v>-14.320780993607315</v>
      </c>
      <c r="L24">
        <f t="shared" si="7"/>
        <v>4.2228328210216111</v>
      </c>
      <c r="M24">
        <f t="shared" si="7"/>
        <v>4.9608219074555189</v>
      </c>
      <c r="R24" t="b">
        <v>1</v>
      </c>
    </row>
    <row r="25" spans="1:18">
      <c r="A25" s="14" t="s">
        <v>13</v>
      </c>
      <c r="B25">
        <f t="shared" ref="B25:M25" si="8">IF($R23,B9,NA())</f>
        <v>12.085982356689103</v>
      </c>
      <c r="C25">
        <f t="shared" si="8"/>
        <v>28.935693698766276</v>
      </c>
      <c r="D25">
        <f t="shared" si="8"/>
        <v>-98.88453972658283</v>
      </c>
      <c r="E25">
        <f t="shared" si="8"/>
        <v>42.795957991942991</v>
      </c>
      <c r="F25">
        <f t="shared" si="8"/>
        <v>17.791439481452073</v>
      </c>
      <c r="G25">
        <f t="shared" si="8"/>
        <v>19.394175132311631</v>
      </c>
      <c r="H25">
        <f t="shared" si="8"/>
        <v>21.783662776761261</v>
      </c>
      <c r="I25">
        <f t="shared" si="8"/>
        <v>13.386626782132545</v>
      </c>
      <c r="J25">
        <f t="shared" si="8"/>
        <v>43.730778454695738</v>
      </c>
      <c r="K25">
        <f t="shared" si="8"/>
        <v>0.70804201633588337</v>
      </c>
      <c r="L25">
        <f t="shared" si="8"/>
        <v>10.898122177922581</v>
      </c>
      <c r="M25">
        <f t="shared" si="8"/>
        <v>11.20120601247592</v>
      </c>
      <c r="R25" t="b">
        <v>1</v>
      </c>
    </row>
    <row r="26" spans="1:18">
      <c r="A26" s="14" t="s">
        <v>14</v>
      </c>
      <c r="B26">
        <f t="shared" ref="B26:M26" si="9">IF($R24,B10,NA())</f>
        <v>68.413184591816872</v>
      </c>
      <c r="C26">
        <f t="shared" si="9"/>
        <v>73.035983067397467</v>
      </c>
      <c r="D26">
        <f t="shared" si="9"/>
        <v>-31.206312264067666</v>
      </c>
      <c r="E26">
        <f t="shared" si="9"/>
        <v>6.6337102710876659</v>
      </c>
      <c r="F26">
        <f t="shared" si="9"/>
        <v>43.360322906226685</v>
      </c>
      <c r="G26">
        <f t="shared" si="9"/>
        <v>41.172176987042931</v>
      </c>
      <c r="H26">
        <f t="shared" si="9"/>
        <v>3.7980010340742423</v>
      </c>
      <c r="I26">
        <f t="shared" si="9"/>
        <v>26.054193216795856</v>
      </c>
      <c r="J26">
        <f t="shared" si="9"/>
        <v>168.14653723620336</v>
      </c>
      <c r="K26">
        <f t="shared" si="9"/>
        <v>-11.872356505479349</v>
      </c>
      <c r="L26">
        <f t="shared" si="9"/>
        <v>4.4343929426756361</v>
      </c>
      <c r="M26">
        <f t="shared" si="9"/>
        <v>11.374141940902529</v>
      </c>
    </row>
    <row r="27" spans="1:18">
      <c r="A27" s="14" t="s">
        <v>51</v>
      </c>
      <c r="B27">
        <f t="shared" ref="B27:M27" si="10">IF($R25,B11,NA())</f>
        <v>249.12155715516772</v>
      </c>
      <c r="C27">
        <f t="shared" si="10"/>
        <v>311.50531745918533</v>
      </c>
      <c r="D27">
        <f t="shared" si="10"/>
        <v>-902.5946119967191</v>
      </c>
      <c r="E27">
        <f t="shared" si="10"/>
        <v>164.07137404026162</v>
      </c>
      <c r="F27">
        <f t="shared" si="10"/>
        <v>105.8499618281831</v>
      </c>
      <c r="G27">
        <f t="shared" si="10"/>
        <v>110.49377466834871</v>
      </c>
      <c r="H27">
        <f t="shared" si="10"/>
        <v>312.78878018277942</v>
      </c>
      <c r="I27">
        <f t="shared" si="10"/>
        <v>229.09338502858205</v>
      </c>
      <c r="J27">
        <f t="shared" si="10"/>
        <v>432.55303604829618</v>
      </c>
      <c r="K27">
        <f t="shared" si="10"/>
        <v>-39.311928152874259</v>
      </c>
      <c r="L27">
        <f t="shared" si="10"/>
        <v>122.13894802320982</v>
      </c>
      <c r="M27">
        <f t="shared" si="10"/>
        <v>103.30255614613252</v>
      </c>
    </row>
    <row r="28" spans="1:18">
      <c r="A28" s="9"/>
    </row>
    <row r="29" spans="1:18">
      <c r="A29" s="9"/>
    </row>
    <row r="30" spans="1:18">
      <c r="A30" s="9"/>
    </row>
    <row r="31" spans="1:18">
      <c r="A31" s="9"/>
    </row>
    <row r="32" spans="1:18">
      <c r="A32" s="9"/>
    </row>
    <row r="33" spans="1:1">
      <c r="A3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DASHBOARD</vt:lpstr>
      <vt:lpstr>Data</vt:lpstr>
      <vt:lpstr>SALES</vt:lpstr>
      <vt:lpstr>PROFIT</vt:lpstr>
      <vt:lpstr>DATE</vt:lpstr>
      <vt:lpstr>CLIENTS</vt:lpstr>
      <vt:lpstr>DATE PROFIT</vt:lpstr>
      <vt:lpstr>Data!Extract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Smallman</dc:creator>
  <cp:lastModifiedBy>ARUNRAJ S</cp:lastModifiedBy>
  <dcterms:created xsi:type="dcterms:W3CDTF">2014-02-27T07:58:34Z</dcterms:created>
  <dcterms:modified xsi:type="dcterms:W3CDTF">2022-05-13T16:06:07Z</dcterms:modified>
</cp:coreProperties>
</file>