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 Balance" r:id="rId3" sheetId="1"/>
  </sheets>
</workbook>
</file>

<file path=xl/sharedStrings.xml><?xml version="1.0" encoding="utf-8"?>
<sst xmlns="http://schemas.openxmlformats.org/spreadsheetml/2006/main" count="191" uniqueCount="135">
  <si>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</si>
  <si>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</si>
  <si>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</si>
  <si>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</si>
  <si>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</si>
  <si>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</si>
  <si>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</si>
  <si>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</si>
  <si>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</si>
  <si>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</si>
  <si>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</si>
  <si>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</si>
  <si>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</si>
  <si>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</si>
  <si>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</si>
  <si>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</si>
  <si>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</si>
  <si>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</si>
  <si>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</si>
  <si>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</si>
  <si>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</si>
  <si>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</si>
  <si>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</si>
  <si>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</si>
  <si>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</si>
  <si>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</si>
  <si>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</si>
  <si>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</si>
  <si>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</si>
  <si>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Debit</t>
  </si>
  <si>
    <t>Credit</t>
  </si>
  <si>
    <t>100100 Key Bank</t>
  </si>
  <si>
    <t>100400 Zions Savings (deleted)</t>
  </si>
  <si>
    <t>100800 Zions Checking (Closed) (deleted)</t>
  </si>
  <si>
    <t>130100 Accounts Receivable</t>
  </si>
  <si>
    <t>110200 Undeposited Funds</t>
  </si>
  <si>
    <t>120100 Prepaid</t>
  </si>
  <si>
    <t>130300 Accrued Revenue</t>
  </si>
  <si>
    <t>130500 Intercompany</t>
  </si>
  <si>
    <t>130550 Intercompany:Admin Intercompany</t>
  </si>
  <si>
    <t>133300 Intercompany Loan Receivable</t>
  </si>
  <si>
    <t>130600 Intercompany Loan Receivable:ATL</t>
  </si>
  <si>
    <t>130800 Intercompany Loan Receivable:AUS II</t>
  </si>
  <si>
    <t>131100 Intercompany Loan Receivable:DEN I</t>
  </si>
  <si>
    <t>131300 Intercompany Loan Receivable:DEN IV</t>
  </si>
  <si>
    <t>131400 Intercompany Loan Receivable:DEN V</t>
  </si>
  <si>
    <t>131600 Intercompany Loan Receivable:FTW III</t>
  </si>
  <si>
    <t>131700 Intercompany Loan Receivable:HOU III</t>
  </si>
  <si>
    <t>132300 Intercompany Loan Receivable:NVL</t>
  </si>
  <si>
    <t>132400 Intercompany Loan Receivable:NVL II</t>
  </si>
  <si>
    <t>132500 Intercompany Loan Receivable:NVL III</t>
  </si>
  <si>
    <t>132600 Intercompany Loan Receivable:DAL V</t>
  </si>
  <si>
    <t>132700 Intercompany Loan Receivable:FTW IV</t>
  </si>
  <si>
    <t>133000 Intercompany Loan Receivable:SAT</t>
  </si>
  <si>
    <t>133400 Intercompany Loan Receivable:OKC</t>
  </si>
  <si>
    <t>133900 Intercompany Loan Receivable:FTW</t>
  </si>
  <si>
    <t>134300 Intercompany Loan Receivable:SAT II</t>
  </si>
  <si>
    <t>139900 Allowance for Bad Debt</t>
  </si>
  <si>
    <t>140600 Loan Receivable - Energie</t>
  </si>
  <si>
    <t>165000 Suspense</t>
  </si>
  <si>
    <t>141300 Note Receivable - Energie</t>
  </si>
  <si>
    <t>170200 Partner Loan Receivable Series B</t>
  </si>
  <si>
    <t>200000 Accounts Payable</t>
  </si>
  <si>
    <t>210000 Accrued Expenses</t>
  </si>
  <si>
    <t>210300 Accrued Paid Time Off</t>
  </si>
  <si>
    <t>210350 Accrued PTO Payout</t>
  </si>
  <si>
    <t>210400 Accrued Bonuses</t>
  </si>
  <si>
    <t>210500 Accrued Payroll</t>
  </si>
  <si>
    <t>210700 Insurance Payable</t>
  </si>
  <si>
    <t>220500 Intercompany Loan Payable:DEN I</t>
  </si>
  <si>
    <t>220800 Intercompany Loan Payable:Now CFO</t>
  </si>
  <si>
    <t>221600 Retainers</t>
  </si>
  <si>
    <t>230000 PPP Loan Payable</t>
  </si>
  <si>
    <t>300000 Contributions</t>
  </si>
  <si>
    <t>320000 Distributions</t>
  </si>
  <si>
    <t>340100 Retained Earnings</t>
  </si>
  <si>
    <t>400000 Accrued On-Going Revenue</t>
  </si>
  <si>
    <t>400200 Consulting Revenue</t>
  </si>
  <si>
    <t>400300 Commission Revenue</t>
  </si>
  <si>
    <t>400400 On-Going</t>
  </si>
  <si>
    <t>400500 Employee Buyouts</t>
  </si>
  <si>
    <t>400600 IC Revenue</t>
  </si>
  <si>
    <t>400700 IC Commission Revenue</t>
  </si>
  <si>
    <t>400800 Placement Income</t>
  </si>
  <si>
    <t>400900 Credits</t>
  </si>
  <si>
    <t>401200 QKLY Fee Revenue</t>
  </si>
  <si>
    <t>450900 ADP Revenue Share</t>
  </si>
  <si>
    <t>500100 Production Bonus</t>
  </si>
  <si>
    <t>500500 Emp Commission Exp</t>
  </si>
  <si>
    <t>500800 Client Services-</t>
  </si>
  <si>
    <t>500900 IC Labor</t>
  </si>
  <si>
    <t>501300 QKLY Fee Expense</t>
  </si>
  <si>
    <t>610200 Employee:401(k) Employer Match</t>
  </si>
  <si>
    <t>610300 Employee:Auto Allowance</t>
  </si>
  <si>
    <t>610400 Employee:Cellphones / IT / Bus Cards</t>
  </si>
  <si>
    <t>610500 Employee:Continuing Education</t>
  </si>
  <si>
    <t>610600 Employee:Employee Relations</t>
  </si>
  <si>
    <t>610700 Employee:Health Insurance-</t>
  </si>
  <si>
    <t>610800 Employee:HR / Payroll Expenses</t>
  </si>
  <si>
    <t>610900 Employee:Meals / Travel</t>
  </si>
  <si>
    <t>611100 Employee:New Employee Purchase</t>
  </si>
  <si>
    <t>611200 Employee:Paid Time Off</t>
  </si>
  <si>
    <t>611300 Employee:QB ProAdvisors</t>
  </si>
  <si>
    <t>611400 Employee:Workers Comp</t>
  </si>
  <si>
    <t>611500 Employee:Non-BDR Other</t>
  </si>
  <si>
    <t>450400 Other (Income) / Expense:Finance Charges</t>
  </si>
  <si>
    <t>450600 Other (Income) / Expense:Interest Income</t>
  </si>
  <si>
    <t>450700 Other (Income) / Expense:Other Income</t>
  </si>
  <si>
    <t>650100 Other (Income) / Expense:Client Expenses</t>
  </si>
  <si>
    <t>650600 Other (Income) / Expense:Bad Debt Expense</t>
  </si>
  <si>
    <t>660100 Sales Expense:BDR Commission Exp</t>
  </si>
  <si>
    <t>660200 Sales Expense:BDR Compensation</t>
  </si>
  <si>
    <t>660400 Sales Expense:BDR Other Expense</t>
  </si>
  <si>
    <t>660500 Sales Expense:Call Center Appts</t>
  </si>
  <si>
    <t>661200 Sales Expense:Sponsorship / Networking</t>
  </si>
  <si>
    <t>661400 Sales Expense:AE Commissions Expense</t>
  </si>
  <si>
    <t>680100 Corporate Allocation:Fixed Allocation</t>
  </si>
  <si>
    <t>685100 Corporate Allocation:Variable Allocation</t>
  </si>
  <si>
    <t>700200 G&amp;A:Bank / CC Fees</t>
  </si>
  <si>
    <t>700300 G&amp;A:Dues / Subscriptions</t>
  </si>
  <si>
    <t>700700 G&amp;A:Mgmt Travel</t>
  </si>
  <si>
    <t>701000 G&amp;A:Rent</t>
  </si>
  <si>
    <t>701100 G&amp;A:Tax Preparation Fees</t>
  </si>
  <si>
    <t>701300 G&amp;A:Office Supplies</t>
  </si>
  <si>
    <t>701400 G&amp;A:Partner Training Program</t>
  </si>
  <si>
    <t>701600 G&amp;A:Professional Fees</t>
  </si>
  <si>
    <t>701700 G&amp;A:Retreat</t>
  </si>
  <si>
    <t>701800 G&amp;A:Tax Expense</t>
  </si>
  <si>
    <t>702700 G&amp;A:Legal Fees</t>
  </si>
  <si>
    <t>460000 PPP Loan Forgiveness</t>
  </si>
  <si>
    <t>TOTAL</t>
  </si>
  <si>
    <t>Friday, Jun 30, 2023 04:06:09 PM GMT-7 - Accrual Basis</t>
  </si>
  <si>
    <t>Now CFO Dallas III, LLC</t>
  </si>
  <si>
    <t>Trial Balance</t>
  </si>
  <si>
    <t>As of May 31, 2023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</si>
</sst>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G110"/>
  <sheetViews>
    <sheetView workbookViewId="0" tabSelected="true"/>
  </sheetViews>
  <sheetFormatPr defaultRowHeight="15.0"/>
  <cols>
    <col min="1" max="1" width="42.109375" customWidth="true"/>
    <col min="2" max="2" width="12.03125" customWidth="true"/>
    <col min="3" max="3" width="12.03125" customWidth="true"/>
    <col min="4" max="4" width="12.03125" customWidth="true"/>
    <col min="5" max="5" width="12.03125" customWidth="true"/>
    <col min="6" max="6" width="12.03125" customWidth="true"/>
    <col min="7" max="7" width="12.03125" customWidth="true"/>
    <col min="8" max="8" width="12.03125" customWidth="true"/>
    <col min="9" max="9" width="12.03125" customWidth="true"/>
    <col min="10" max="10" width="12.03125" customWidth="true"/>
    <col min="11" max="11" width="12.03125" customWidth="true"/>
    <col min="12" max="12" width="12.03125" customWidth="true"/>
    <col min="13" max="13" width="12.03125" customWidth="true"/>
    <col min="14" max="14" width="12.03125" customWidth="true"/>
    <col min="15" max="15" width="12.03125" customWidth="true"/>
    <col min="16" max="16" width="12.03125" customWidth="true"/>
    <col min="17" max="17" width="12.03125" customWidth="true"/>
    <col min="18" max="18" width="12.03125" customWidth="true"/>
    <col min="19" max="19" width="12.03125" customWidth="true"/>
    <col min="20" max="20" width="12.03125" customWidth="true"/>
    <col min="21" max="21" width="12.03125" customWidth="true"/>
    <col min="22" max="22" width="12.03125" customWidth="true"/>
    <col min="23" max="23" width="12.03125" customWidth="true"/>
    <col min="24" max="24" width="12.03125" customWidth="true"/>
    <col min="25" max="25" width="12.03125" customWidth="true"/>
    <col min="26" max="26" width="12.03125" customWidth="true"/>
    <col min="27" max="27" width="12.03125" customWidth="true"/>
    <col min="28" max="28" width="12.03125" customWidth="true"/>
    <col min="29" max="29" width="12.03125" customWidth="true"/>
    <col min="30" max="30" width="12.03125" customWidth="true"/>
    <col min="31" max="31" width="12.03125" customWidth="true"/>
    <col min="32" max="32" width="12.03125" customWidth="true"/>
    <col min="33" max="33" width="12.03125" customWidth="true"/>
    <col min="34" max="34" width="12.03125" customWidth="true"/>
    <col min="35" max="35" width="12.03125" customWidth="true"/>
    <col min="36" max="36" width="12.03125" customWidth="true"/>
    <col min="37" max="37" width="12.03125" customWidth="true"/>
    <col min="38" max="38" width="12.03125" customWidth="true"/>
    <col min="39" max="39" width="12.03125" customWidth="true"/>
    <col min="40" max="40" width="12.03125" customWidth="true"/>
    <col min="41" max="41" width="12.03125" customWidth="true"/>
    <col min="42" max="42" width="12.03125" customWidth="true"/>
    <col min="43" max="43" width="12.03125" customWidth="true"/>
    <col min="44" max="44" width="12.890625" customWidth="true"/>
    <col min="45" max="45" width="12.890625" customWidth="true"/>
    <col min="46" max="46" width="12.890625" customWidth="true"/>
    <col min="47" max="47" width="12.890625" customWidth="true"/>
    <col min="48" max="48" width="12.890625" customWidth="true"/>
    <col min="49" max="49" width="12.890625" customWidth="true"/>
    <col min="50" max="50" width="12.03125" customWidth="true"/>
    <col min="51" max="51" width="12.03125" customWidth="true"/>
    <col min="52" max="52" width="12.03125" customWidth="true"/>
    <col min="53" max="53" width="12.03125" customWidth="true"/>
    <col min="54" max="54" width="12.03125" customWidth="true"/>
    <col min="55" max="55" width="12.03125" customWidth="true"/>
    <col min="56" max="56" width="12.03125" customWidth="true"/>
    <col min="57" max="57" width="12.03125" customWidth="true"/>
    <col min="58" max="58" width="12.890625" customWidth="true"/>
    <col min="59" max="59" width="12.890625" customWidth="true"/>
  </cols>
  <sheetData>
    <row r="1">
      <c r="A1" s="8" t="s">
        <v>132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>
      <c r="A2" s="8" t="s">
        <v>133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s="9" t="s">
        <v>134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5">
      <c r="A5" s="1"/>
      <c r="B5" t="s" s="2">
        <v>0</v>
      </c>
      <c r="C5" s="1"/>
      <c r="D5" t="s" s="2">
        <v>1</v>
      </c>
      <c r="E5" s="1"/>
      <c r="F5" t="s" s="2">
        <v>2</v>
      </c>
      <c r="G5" s="1"/>
      <c r="H5" t="s" s="2">
        <v>3</v>
      </c>
      <c r="I5" s="1"/>
      <c r="J5" t="s" s="2">
        <v>4</v>
      </c>
      <c r="K5" s="1"/>
      <c r="L5" t="s" s="2">
        <v>5</v>
      </c>
      <c r="M5" s="1"/>
      <c r="N5" t="s" s="2">
        <v>6</v>
      </c>
      <c r="O5" s="1"/>
      <c r="P5" t="s" s="2">
        <v>7</v>
      </c>
      <c r="Q5" s="1"/>
      <c r="R5" t="s" s="2">
        <v>8</v>
      </c>
      <c r="S5" s="1"/>
      <c r="T5" t="s" s="2">
        <v>9</v>
      </c>
      <c r="U5" s="1"/>
      <c r="V5" t="s" s="2">
        <v>10</v>
      </c>
      <c r="W5" s="1"/>
      <c r="X5" t="s" s="2">
        <v>11</v>
      </c>
      <c r="Y5" s="1"/>
      <c r="Z5" t="s" s="2">
        <v>12</v>
      </c>
      <c r="AA5" s="1"/>
      <c r="AB5" t="s" s="2">
        <v>13</v>
      </c>
      <c r="AC5" s="1"/>
      <c r="AD5" t="s" s="2">
        <v>14</v>
      </c>
      <c r="AE5" s="1"/>
      <c r="AF5" t="s" s="2">
        <v>15</v>
      </c>
      <c r="AG5" s="1"/>
      <c r="AH5" t="s" s="2">
        <v>16</v>
      </c>
      <c r="AI5" s="1"/>
      <c r="AJ5" t="s" s="2">
        <v>17</v>
      </c>
      <c r="AK5" s="1"/>
      <c r="AL5" t="s" s="2">
        <v>18</v>
      </c>
      <c r="AM5" s="1"/>
      <c r="AN5" t="s" s="2">
        <v>19</v>
      </c>
      <c r="AO5" s="1"/>
      <c r="AP5" t="s" s="2">
        <v>20</v>
      </c>
      <c r="AQ5" s="1"/>
      <c r="AR5" t="s" s="2">
        <v>21</v>
      </c>
      <c r="AS5" s="1"/>
      <c r="AT5" t="s" s="2">
        <v>22</v>
      </c>
      <c r="AU5" s="1"/>
      <c r="AV5" t="s" s="2">
        <v>23</v>
      </c>
      <c r="AW5" s="1"/>
      <c r="AX5" t="s" s="2">
        <v>24</v>
      </c>
      <c r="AY5" s="1"/>
      <c r="AZ5" t="s" s="2">
        <v>25</v>
      </c>
      <c r="BA5" s="1"/>
      <c r="BB5" t="s" s="2">
        <v>26</v>
      </c>
      <c r="BC5" s="1"/>
      <c r="BD5" t="s" s="2">
        <v>27</v>
      </c>
      <c r="BE5" s="1"/>
      <c r="BF5" t="s" s="2">
        <v>28</v>
      </c>
      <c r="BG5" s="1"/>
    </row>
    <row r="6">
      <c r="A6" s="1"/>
      <c r="B6" t="s" s="2">
        <v>29</v>
      </c>
      <c r="C6" t="s" s="2">
        <v>30</v>
      </c>
      <c r="D6" t="s" s="2">
        <v>29</v>
      </c>
      <c r="E6" t="s" s="2">
        <v>30</v>
      </c>
      <c r="F6" t="s" s="2">
        <v>29</v>
      </c>
      <c r="G6" t="s" s="2">
        <v>30</v>
      </c>
      <c r="H6" t="s" s="2">
        <v>29</v>
      </c>
      <c r="I6" t="s" s="2">
        <v>30</v>
      </c>
      <c r="J6" t="s" s="2">
        <v>29</v>
      </c>
      <c r="K6" t="s" s="2">
        <v>30</v>
      </c>
      <c r="L6" t="s" s="2">
        <v>29</v>
      </c>
      <c r="M6" t="s" s="2">
        <v>30</v>
      </c>
      <c r="N6" t="s" s="2">
        <v>29</v>
      </c>
      <c r="O6" t="s" s="2">
        <v>30</v>
      </c>
      <c r="P6" t="s" s="2">
        <v>29</v>
      </c>
      <c r="Q6" t="s" s="2">
        <v>30</v>
      </c>
      <c r="R6" t="s" s="2">
        <v>29</v>
      </c>
      <c r="S6" t="s" s="2">
        <v>30</v>
      </c>
      <c r="T6" t="s" s="2">
        <v>29</v>
      </c>
      <c r="U6" t="s" s="2">
        <v>30</v>
      </c>
      <c r="V6" t="s" s="2">
        <v>29</v>
      </c>
      <c r="W6" t="s" s="2">
        <v>30</v>
      </c>
      <c r="X6" t="s" s="2">
        <v>29</v>
      </c>
      <c r="Y6" t="s" s="2">
        <v>30</v>
      </c>
      <c r="Z6" t="s" s="2">
        <v>29</v>
      </c>
      <c r="AA6" t="s" s="2">
        <v>30</v>
      </c>
      <c r="AB6" t="s" s="2">
        <v>29</v>
      </c>
      <c r="AC6" t="s" s="2">
        <v>30</v>
      </c>
      <c r="AD6" t="s" s="2">
        <v>29</v>
      </c>
      <c r="AE6" t="s" s="2">
        <v>30</v>
      </c>
      <c r="AF6" t="s" s="2">
        <v>29</v>
      </c>
      <c r="AG6" t="s" s="2">
        <v>30</v>
      </c>
      <c r="AH6" t="s" s="2">
        <v>29</v>
      </c>
      <c r="AI6" t="s" s="2">
        <v>30</v>
      </c>
      <c r="AJ6" t="s" s="2">
        <v>29</v>
      </c>
      <c r="AK6" t="s" s="2">
        <v>30</v>
      </c>
      <c r="AL6" t="s" s="2">
        <v>29</v>
      </c>
      <c r="AM6" t="s" s="2">
        <v>30</v>
      </c>
      <c r="AN6" t="s" s="2">
        <v>29</v>
      </c>
      <c r="AO6" t="s" s="2">
        <v>30</v>
      </c>
      <c r="AP6" t="s" s="2">
        <v>29</v>
      </c>
      <c r="AQ6" t="s" s="2">
        <v>30</v>
      </c>
      <c r="AR6" t="s" s="2">
        <v>29</v>
      </c>
      <c r="AS6" t="s" s="2">
        <v>30</v>
      </c>
      <c r="AT6" t="s" s="2">
        <v>29</v>
      </c>
      <c r="AU6" t="s" s="2">
        <v>30</v>
      </c>
      <c r="AV6" t="s" s="2">
        <v>29</v>
      </c>
      <c r="AW6" t="s" s="2">
        <v>30</v>
      </c>
      <c r="AX6" t="s" s="2">
        <v>29</v>
      </c>
      <c r="AY6" t="s" s="2">
        <v>30</v>
      </c>
      <c r="AZ6" t="s" s="2">
        <v>29</v>
      </c>
      <c r="BA6" t="s" s="2">
        <v>30</v>
      </c>
      <c r="BB6" t="s" s="2">
        <v>29</v>
      </c>
      <c r="BC6" t="s" s="2">
        <v>30</v>
      </c>
      <c r="BD6" t="s" s="2">
        <v>29</v>
      </c>
      <c r="BE6" t="s" s="2">
        <v>30</v>
      </c>
      <c r="BF6" t="s" s="2">
        <v>29</v>
      </c>
      <c r="BG6" t="s" s="2">
        <v>30</v>
      </c>
    </row>
    <row r="7">
      <c r="A7" t="s" s="3">
        <v>31</v>
      </c>
      <c r="B7" s="4"/>
      <c r="C7" s="4"/>
      <c r="D7" t="n" s="5">
        <f>B7</f>
        <v>0.0</v>
      </c>
      <c r="E7" t="n" s="5">
        <f>C7</f>
        <v>0.0</v>
      </c>
      <c r="F7" t="n" s="5">
        <f>D7</f>
        <v>0.0</v>
      </c>
      <c r="G7" t="n" s="5">
        <f>E7</f>
        <v>0.0</v>
      </c>
      <c r="H7" t="n" s="5">
        <f>F7</f>
        <v>0.0</v>
      </c>
      <c r="I7" t="n" s="5">
        <f>G7</f>
        <v>0.0</v>
      </c>
      <c r="J7" t="n" s="5">
        <f>H7</f>
        <v>0.0</v>
      </c>
      <c r="K7" t="n" s="5">
        <f>I7</f>
        <v>0.0</v>
      </c>
      <c r="L7" t="n" s="5">
        <f>J7</f>
        <v>0.0</v>
      </c>
      <c r="M7" t="n" s="5">
        <f>K7</f>
        <v>0.0</v>
      </c>
      <c r="N7" t="n" s="5">
        <f>L7</f>
        <v>0.0</v>
      </c>
      <c r="O7" t="n" s="5">
        <f>M7</f>
        <v>0.0</v>
      </c>
      <c r="P7" t="n" s="5">
        <f>N7</f>
        <v>0.0</v>
      </c>
      <c r="Q7" t="n" s="5">
        <f>O7</f>
        <v>0.0</v>
      </c>
      <c r="R7" t="n" s="5">
        <f>P7</f>
        <v>0.0</v>
      </c>
      <c r="S7" t="n" s="5">
        <f>Q7</f>
        <v>0.0</v>
      </c>
      <c r="T7" t="n" s="5">
        <f>R7</f>
        <v>0.0</v>
      </c>
      <c r="U7" t="n" s="5">
        <f>S7</f>
        <v>0.0</v>
      </c>
      <c r="V7" t="n" s="5">
        <f>T7</f>
        <v>0.0</v>
      </c>
      <c r="W7" t="n" s="5">
        <f>U7</f>
        <v>0.0</v>
      </c>
      <c r="X7" t="n" s="5">
        <f>V7</f>
        <v>0.0</v>
      </c>
      <c r="Y7" t="n" s="5">
        <f>W7</f>
        <v>0.0</v>
      </c>
      <c r="Z7" t="n" s="5">
        <f>X7</f>
        <v>0.0</v>
      </c>
      <c r="AA7" t="n" s="5">
        <f>Y7</f>
        <v>0.0</v>
      </c>
      <c r="AB7" t="n" s="5">
        <f>Z7</f>
        <v>0.0</v>
      </c>
      <c r="AC7" t="n" s="5">
        <f>AA7</f>
        <v>0.0</v>
      </c>
      <c r="AD7" t="n" s="5">
        <f>AB7</f>
        <v>0.0</v>
      </c>
      <c r="AE7" t="n" s="5">
        <f>AC7</f>
        <v>0.0</v>
      </c>
      <c r="AF7" t="n" s="5">
        <f>AD7</f>
        <v>0.0</v>
      </c>
      <c r="AG7" t="n" s="5">
        <f>AE7</f>
        <v>0.0</v>
      </c>
      <c r="AH7" t="n" s="5">
        <f>AF7</f>
        <v>0.0</v>
      </c>
      <c r="AI7" t="n" s="5">
        <f>AG7</f>
        <v>0.0</v>
      </c>
      <c r="AJ7" t="n" s="5">
        <f>281.00</f>
        <v>0.0</v>
      </c>
      <c r="AK7" s="4"/>
      <c r="AL7" t="n" s="5">
        <f>3500.00</f>
        <v>0.0</v>
      </c>
      <c r="AM7" s="4"/>
      <c r="AN7" t="n" s="5">
        <f>AL7</f>
        <v>0.0</v>
      </c>
      <c r="AO7" t="n" s="5">
        <f>AM7</f>
        <v>0.0</v>
      </c>
      <c r="AP7" t="n" s="5">
        <f>161936.47</f>
        <v>0.0</v>
      </c>
      <c r="AQ7" s="4"/>
      <c r="AR7" t="n" s="5">
        <f>142978.39</f>
        <v>0.0</v>
      </c>
      <c r="AS7" s="4"/>
      <c r="AT7" t="n" s="5">
        <f>176680.77</f>
        <v>0.0</v>
      </c>
      <c r="AU7" s="4"/>
      <c r="AV7" t="n" s="5">
        <f>56218.10</f>
        <v>0.0</v>
      </c>
      <c r="AW7" s="4"/>
      <c r="AX7" t="n" s="5">
        <f>40646.11</f>
        <v>0.0</v>
      </c>
      <c r="AY7" s="4"/>
      <c r="AZ7" t="n" s="5">
        <f>70145.05</f>
        <v>0.0</v>
      </c>
      <c r="BA7" s="4"/>
      <c r="BB7" t="n" s="5">
        <f>80975.53</f>
        <v>0.0</v>
      </c>
      <c r="BC7" s="4"/>
      <c r="BD7" t="n" s="5">
        <f>129434.88</f>
        <v>0.0</v>
      </c>
      <c r="BE7" s="4"/>
      <c r="BF7" t="n" s="5">
        <f>230071.63</f>
        <v>0.0</v>
      </c>
      <c r="BG7" s="4"/>
    </row>
    <row r="8">
      <c r="A8" t="s" s="3">
        <v>32</v>
      </c>
      <c r="B8" t="n" s="5">
        <f>451176.26</f>
        <v>0.0</v>
      </c>
      <c r="C8" s="4"/>
      <c r="D8" t="n" s="5">
        <f>451186.64</f>
        <v>0.0</v>
      </c>
      <c r="E8" s="4"/>
      <c r="F8" t="n" s="5">
        <f>451198.14</f>
        <v>0.0</v>
      </c>
      <c r="G8" s="4"/>
      <c r="H8" t="n" s="5">
        <f>10.01</f>
        <v>0.0</v>
      </c>
      <c r="I8" s="4"/>
      <c r="J8" t="n" s="5">
        <f>0.00</f>
        <v>0.0</v>
      </c>
      <c r="K8" s="4"/>
      <c r="L8" t="n" s="5">
        <f>J8</f>
        <v>0.0</v>
      </c>
      <c r="M8" t="n" s="5">
        <f>K8</f>
        <v>0.0</v>
      </c>
      <c r="N8" t="n" s="5">
        <f>L8</f>
        <v>0.0</v>
      </c>
      <c r="O8" t="n" s="5">
        <f>M8</f>
        <v>0.0</v>
      </c>
      <c r="P8" t="n" s="5">
        <f>N8</f>
        <v>0.0</v>
      </c>
      <c r="Q8" t="n" s="5">
        <f>O8</f>
        <v>0.0</v>
      </c>
      <c r="R8" t="n" s="5">
        <f>P8</f>
        <v>0.0</v>
      </c>
      <c r="S8" t="n" s="5">
        <f>Q8</f>
        <v>0.0</v>
      </c>
      <c r="T8" t="n" s="5">
        <f>R8</f>
        <v>0.0</v>
      </c>
      <c r="U8" t="n" s="5">
        <f>S8</f>
        <v>0.0</v>
      </c>
      <c r="V8" t="n" s="5">
        <f>T8</f>
        <v>0.0</v>
      </c>
      <c r="W8" t="n" s="5">
        <f>U8</f>
        <v>0.0</v>
      </c>
      <c r="X8" t="n" s="5">
        <f>V8</f>
        <v>0.0</v>
      </c>
      <c r="Y8" t="n" s="5">
        <f>W8</f>
        <v>0.0</v>
      </c>
      <c r="Z8" t="n" s="5">
        <f>X8</f>
        <v>0.0</v>
      </c>
      <c r="AA8" t="n" s="5">
        <f>Y8</f>
        <v>0.0</v>
      </c>
      <c r="AB8" t="n" s="5">
        <f>Z8</f>
        <v>0.0</v>
      </c>
      <c r="AC8" t="n" s="5">
        <f>AA8</f>
        <v>0.0</v>
      </c>
      <c r="AD8" t="n" s="5">
        <f>AB8</f>
        <v>0.0</v>
      </c>
      <c r="AE8" t="n" s="5">
        <f>AC8</f>
        <v>0.0</v>
      </c>
      <c r="AF8" t="n" s="5">
        <f>AD8</f>
        <v>0.0</v>
      </c>
      <c r="AG8" t="n" s="5">
        <f>AE8</f>
        <v>0.0</v>
      </c>
      <c r="AH8" t="n" s="5">
        <f>AF8</f>
        <v>0.0</v>
      </c>
      <c r="AI8" t="n" s="5">
        <f>AG8</f>
        <v>0.0</v>
      </c>
      <c r="AJ8" t="n" s="5">
        <f>AH8</f>
        <v>0.0</v>
      </c>
      <c r="AK8" t="n" s="5">
        <f>AI8</f>
        <v>0.0</v>
      </c>
      <c r="AL8" t="n" s="5">
        <f>AJ8</f>
        <v>0.0</v>
      </c>
      <c r="AM8" t="n" s="5">
        <f>AK8</f>
        <v>0.0</v>
      </c>
      <c r="AN8" t="n" s="5">
        <f>AL8</f>
        <v>0.0</v>
      </c>
      <c r="AO8" t="n" s="5">
        <f>AM8</f>
        <v>0.0</v>
      </c>
      <c r="AP8" t="n" s="5">
        <f>AN8</f>
        <v>0.0</v>
      </c>
      <c r="AQ8" t="n" s="5">
        <f>AO8</f>
        <v>0.0</v>
      </c>
      <c r="AR8" t="n" s="5">
        <f>AP8</f>
        <v>0.0</v>
      </c>
      <c r="AS8" t="n" s="5">
        <f>AQ8</f>
        <v>0.0</v>
      </c>
      <c r="AT8" t="n" s="5">
        <f>AR8</f>
        <v>0.0</v>
      </c>
      <c r="AU8" t="n" s="5">
        <f>AS8</f>
        <v>0.0</v>
      </c>
      <c r="AV8" t="n" s="5">
        <f>AT8</f>
        <v>0.0</v>
      </c>
      <c r="AW8" t="n" s="5">
        <f>AU8</f>
        <v>0.0</v>
      </c>
      <c r="AX8" t="n" s="5">
        <f>AV8</f>
        <v>0.0</v>
      </c>
      <c r="AY8" t="n" s="5">
        <f>AW8</f>
        <v>0.0</v>
      </c>
      <c r="AZ8" t="n" s="5">
        <f>AX8</f>
        <v>0.0</v>
      </c>
      <c r="BA8" t="n" s="5">
        <f>AY8</f>
        <v>0.0</v>
      </c>
      <c r="BB8" t="n" s="5">
        <f>AZ8</f>
        <v>0.0</v>
      </c>
      <c r="BC8" t="n" s="5">
        <f>BA8</f>
        <v>0.0</v>
      </c>
      <c r="BD8" t="n" s="5">
        <f>BB8</f>
        <v>0.0</v>
      </c>
      <c r="BE8" t="n" s="5">
        <f>BC8</f>
        <v>0.0</v>
      </c>
      <c r="BF8" t="n" s="5">
        <f>BD8</f>
        <v>0.0</v>
      </c>
      <c r="BG8" t="n" s="5">
        <f>BE8</f>
        <v>0.0</v>
      </c>
    </row>
    <row r="9">
      <c r="A9" t="s" s="3">
        <v>33</v>
      </c>
      <c r="B9" t="n" s="5">
        <f>62090.78</f>
        <v>0.0</v>
      </c>
      <c r="C9" s="4"/>
      <c r="D9" t="n" s="5">
        <f>24671.09</f>
        <v>0.0</v>
      </c>
      <c r="E9" s="4"/>
      <c r="F9" t="n" s="5">
        <f>98860.14</f>
        <v>0.0</v>
      </c>
      <c r="G9" s="4"/>
      <c r="H9" t="n" s="5">
        <f>89792.60</f>
        <v>0.0</v>
      </c>
      <c r="I9" s="4"/>
      <c r="J9" t="n" s="5">
        <f>211502.91</f>
        <v>0.0</v>
      </c>
      <c r="K9" s="4"/>
      <c r="L9" t="n" s="5">
        <f>200516.87</f>
        <v>0.0</v>
      </c>
      <c r="M9" s="4"/>
      <c r="N9" t="n" s="5">
        <f>48349.49</f>
        <v>0.0</v>
      </c>
      <c r="O9" s="4"/>
      <c r="P9" t="n" s="5">
        <f>62526.58</f>
        <v>0.0</v>
      </c>
      <c r="Q9" s="4"/>
      <c r="R9" t="n" s="5">
        <f>72983.73</f>
        <v>0.0</v>
      </c>
      <c r="S9" s="4"/>
      <c r="T9" t="n" s="5">
        <f>65727.01</f>
        <v>0.0</v>
      </c>
      <c r="U9" s="4"/>
      <c r="V9" t="n" s="5">
        <f>136126.07</f>
        <v>0.0</v>
      </c>
      <c r="W9" s="4"/>
      <c r="X9" t="n" s="5">
        <f>86469.62</f>
        <v>0.0</v>
      </c>
      <c r="Y9" s="4"/>
      <c r="Z9" t="n" s="5">
        <f>27193.10</f>
        <v>0.0</v>
      </c>
      <c r="AA9" s="4"/>
      <c r="AB9" t="n" s="5">
        <f>41638.73</f>
        <v>0.0</v>
      </c>
      <c r="AC9" s="4"/>
      <c r="AD9" t="n" s="5">
        <f>98688.29</f>
        <v>0.0</v>
      </c>
      <c r="AE9" s="4"/>
      <c r="AF9" t="n" s="5">
        <f>47286.31</f>
        <v>0.0</v>
      </c>
      <c r="AG9" s="4"/>
      <c r="AH9" t="n" s="5">
        <f>110678.57</f>
        <v>0.0</v>
      </c>
      <c r="AI9" s="4"/>
      <c r="AJ9" t="n" s="5">
        <f>93035.19</f>
        <v>0.0</v>
      </c>
      <c r="AK9" s="4"/>
      <c r="AL9" t="n" s="5">
        <f>113745.86</f>
        <v>0.0</v>
      </c>
      <c r="AM9" s="4"/>
      <c r="AN9" t="n" s="5">
        <f>112795.13</f>
        <v>0.0</v>
      </c>
      <c r="AO9" s="4"/>
      <c r="AP9" t="n" s="5">
        <f>1046.75</f>
        <v>0.0</v>
      </c>
      <c r="AQ9" s="4"/>
      <c r="AR9" t="n" s="5">
        <f>1496.60</f>
        <v>0.0</v>
      </c>
      <c r="AS9" s="4"/>
      <c r="AT9" t="n" s="5">
        <f>2459.70</f>
        <v>0.0</v>
      </c>
      <c r="AU9" s="4"/>
      <c r="AV9" t="n" s="5">
        <f>0.00</f>
        <v>0.0</v>
      </c>
      <c r="AW9" s="4"/>
      <c r="AX9" t="n" s="5">
        <f>AV9</f>
        <v>0.0</v>
      </c>
      <c r="AY9" t="n" s="5">
        <f>AW9</f>
        <v>0.0</v>
      </c>
      <c r="AZ9" t="n" s="5">
        <f>AX9</f>
        <v>0.0</v>
      </c>
      <c r="BA9" t="n" s="5">
        <f>AY9</f>
        <v>0.0</v>
      </c>
      <c r="BB9" t="n" s="5">
        <f>AZ9</f>
        <v>0.0</v>
      </c>
      <c r="BC9" t="n" s="5">
        <f>BA9</f>
        <v>0.0</v>
      </c>
      <c r="BD9" t="n" s="5">
        <f>BB9</f>
        <v>0.0</v>
      </c>
      <c r="BE9" t="n" s="5">
        <f>BC9</f>
        <v>0.0</v>
      </c>
      <c r="BF9" t="n" s="5">
        <f>BD9</f>
        <v>0.0</v>
      </c>
      <c r="BG9" t="n" s="5">
        <f>BE9</f>
        <v>0.0</v>
      </c>
    </row>
    <row r="10">
      <c r="A10" t="s" s="3">
        <v>34</v>
      </c>
      <c r="B10" t="n" s="5">
        <f>321402.23</f>
        <v>0.0</v>
      </c>
      <c r="C10" s="4"/>
      <c r="D10" t="n" s="5">
        <f>421108.89</f>
        <v>0.0</v>
      </c>
      <c r="E10" s="4"/>
      <c r="F10" t="n" s="5">
        <f>475645.18</f>
        <v>0.0</v>
      </c>
      <c r="G10" s="4"/>
      <c r="H10" t="n" s="5">
        <f>654823.69</f>
        <v>0.0</v>
      </c>
      <c r="I10" s="4"/>
      <c r="J10" t="n" s="5">
        <f>596269.65</f>
        <v>0.0</v>
      </c>
      <c r="K10" s="4"/>
      <c r="L10" t="n" s="5">
        <f>543136.34</f>
        <v>0.0</v>
      </c>
      <c r="M10" s="4"/>
      <c r="N10" t="n" s="5">
        <f>545233.16</f>
        <v>0.0</v>
      </c>
      <c r="O10" s="4"/>
      <c r="P10" t="n" s="5">
        <f>511922.05</f>
        <v>0.0</v>
      </c>
      <c r="Q10" s="4"/>
      <c r="R10" t="n" s="5">
        <f>492457.32</f>
        <v>0.0</v>
      </c>
      <c r="S10" s="4"/>
      <c r="T10" t="n" s="5">
        <f>633750.85</f>
        <v>0.0</v>
      </c>
      <c r="U10" s="4"/>
      <c r="V10" t="n" s="5">
        <f>633626.17</f>
        <v>0.0</v>
      </c>
      <c r="W10" s="4"/>
      <c r="X10" t="n" s="5">
        <f>156942.96</f>
        <v>0.0</v>
      </c>
      <c r="Y10" s="4"/>
      <c r="Z10" t="n" s="5">
        <f>167372.57</f>
        <v>0.0</v>
      </c>
      <c r="AA10" s="4"/>
      <c r="AB10" t="n" s="5">
        <f>190542.65</f>
        <v>0.0</v>
      </c>
      <c r="AC10" s="4"/>
      <c r="AD10" t="n" s="5">
        <f>114309.99</f>
        <v>0.0</v>
      </c>
      <c r="AE10" s="4"/>
      <c r="AF10" t="n" s="5">
        <f>327349.27</f>
        <v>0.0</v>
      </c>
      <c r="AG10" s="4"/>
      <c r="AH10" t="n" s="5">
        <f>320054.98</f>
        <v>0.0</v>
      </c>
      <c r="AI10" s="4"/>
      <c r="AJ10" t="n" s="5">
        <f>113052.12</f>
        <v>0.0</v>
      </c>
      <c r="AK10" s="4"/>
      <c r="AL10" t="n" s="5">
        <f>66822.09</f>
        <v>0.0</v>
      </c>
      <c r="AM10" s="4"/>
      <c r="AN10" t="n" s="5">
        <f>94276.01</f>
        <v>0.0</v>
      </c>
      <c r="AO10" s="4"/>
      <c r="AP10" t="n" s="5">
        <f>343515.17</f>
        <v>0.0</v>
      </c>
      <c r="AQ10" s="4"/>
      <c r="AR10" t="n" s="5">
        <f>313705.76</f>
        <v>0.0</v>
      </c>
      <c r="AS10" s="4"/>
      <c r="AT10" t="n" s="5">
        <f>158188.60</f>
        <v>0.0</v>
      </c>
      <c r="AU10" s="4"/>
      <c r="AV10" t="n" s="5">
        <f>121001.18</f>
        <v>0.0</v>
      </c>
      <c r="AW10" s="4"/>
      <c r="AX10" t="n" s="5">
        <f>176211.50</f>
        <v>0.0</v>
      </c>
      <c r="AY10" s="4"/>
      <c r="AZ10" t="n" s="5">
        <f>154560.32</f>
        <v>0.0</v>
      </c>
      <c r="BA10" s="4"/>
      <c r="BB10" t="n" s="5">
        <f>467134.62</f>
        <v>0.0</v>
      </c>
      <c r="BC10" s="4"/>
      <c r="BD10" t="n" s="5">
        <f>386958.22</f>
        <v>0.0</v>
      </c>
      <c r="BE10" s="4"/>
      <c r="BF10" t="n" s="5">
        <f>201352.54</f>
        <v>0.0</v>
      </c>
      <c r="BG10" s="4"/>
    </row>
    <row r="11">
      <c r="A11" t="s" s="3">
        <v>35</v>
      </c>
      <c r="B11" t="n" s="5">
        <f>0.00</f>
        <v>0.0</v>
      </c>
      <c r="C11" s="4"/>
      <c r="D11" t="n" s="5">
        <f>B11</f>
        <v>0.0</v>
      </c>
      <c r="E11" t="n" s="5">
        <f>C11</f>
        <v>0.0</v>
      </c>
      <c r="F11" t="n" s="5">
        <f>D11</f>
        <v>0.0</v>
      </c>
      <c r="G11" t="n" s="5">
        <f>E11</f>
        <v>0.0</v>
      </c>
      <c r="H11" t="n" s="5">
        <f>F11</f>
        <v>0.0</v>
      </c>
      <c r="I11" t="n" s="5">
        <f>G11</f>
        <v>0.0</v>
      </c>
      <c r="J11" t="n" s="5">
        <f>H11</f>
        <v>0.0</v>
      </c>
      <c r="K11" t="n" s="5">
        <f>I11</f>
        <v>0.0</v>
      </c>
      <c r="L11" t="n" s="5">
        <f>J11</f>
        <v>0.0</v>
      </c>
      <c r="M11" t="n" s="5">
        <f>K11</f>
        <v>0.0</v>
      </c>
      <c r="N11" t="n" s="5">
        <f>L11</f>
        <v>0.0</v>
      </c>
      <c r="O11" t="n" s="5">
        <f>M11</f>
        <v>0.0</v>
      </c>
      <c r="P11" t="n" s="5">
        <f>N11</f>
        <v>0.0</v>
      </c>
      <c r="Q11" t="n" s="5">
        <f>O11</f>
        <v>0.0</v>
      </c>
      <c r="R11" t="n" s="5">
        <f>P11</f>
        <v>0.0</v>
      </c>
      <c r="S11" t="n" s="5">
        <f>Q11</f>
        <v>0.0</v>
      </c>
      <c r="T11" t="n" s="5">
        <f>R11</f>
        <v>0.0</v>
      </c>
      <c r="U11" t="n" s="5">
        <f>S11</f>
        <v>0.0</v>
      </c>
      <c r="V11" t="n" s="5">
        <f>T11</f>
        <v>0.0</v>
      </c>
      <c r="W11" t="n" s="5">
        <f>U11</f>
        <v>0.0</v>
      </c>
      <c r="X11" t="n" s="5">
        <f>V11</f>
        <v>0.0</v>
      </c>
      <c r="Y11" t="n" s="5">
        <f>W11</f>
        <v>0.0</v>
      </c>
      <c r="Z11" t="n" s="5">
        <f>X11</f>
        <v>0.0</v>
      </c>
      <c r="AA11" t="n" s="5">
        <f>Y11</f>
        <v>0.0</v>
      </c>
      <c r="AB11" t="n" s="5">
        <f>Z11</f>
        <v>0.0</v>
      </c>
      <c r="AC11" t="n" s="5">
        <f>AA11</f>
        <v>0.0</v>
      </c>
      <c r="AD11" t="n" s="5">
        <f>AB11</f>
        <v>0.0</v>
      </c>
      <c r="AE11" t="n" s="5">
        <f>AC11</f>
        <v>0.0</v>
      </c>
      <c r="AF11" t="n" s="5">
        <f>AD11</f>
        <v>0.0</v>
      </c>
      <c r="AG11" t="n" s="5">
        <f>AE11</f>
        <v>0.0</v>
      </c>
      <c r="AH11" t="n" s="5">
        <f>AF11</f>
        <v>0.0</v>
      </c>
      <c r="AI11" t="n" s="5">
        <f>AG11</f>
        <v>0.0</v>
      </c>
      <c r="AJ11" t="n" s="5">
        <f>AH11</f>
        <v>0.0</v>
      </c>
      <c r="AK11" t="n" s="5">
        <f>AI11</f>
        <v>0.0</v>
      </c>
      <c r="AL11" t="n" s="5">
        <f>AJ11</f>
        <v>0.0</v>
      </c>
      <c r="AM11" t="n" s="5">
        <f>AK11</f>
        <v>0.0</v>
      </c>
      <c r="AN11" t="n" s="5">
        <f>AL11</f>
        <v>0.0</v>
      </c>
      <c r="AO11" t="n" s="5">
        <f>AM11</f>
        <v>0.0</v>
      </c>
      <c r="AP11" t="n" s="5">
        <f>AN11</f>
        <v>0.0</v>
      </c>
      <c r="AQ11" t="n" s="5">
        <f>AO11</f>
        <v>0.0</v>
      </c>
      <c r="AR11" t="n" s="5">
        <f>AP11</f>
        <v>0.0</v>
      </c>
      <c r="AS11" t="n" s="5">
        <f>AQ11</f>
        <v>0.0</v>
      </c>
      <c r="AT11" t="n" s="5">
        <f>AR11</f>
        <v>0.0</v>
      </c>
      <c r="AU11" t="n" s="5">
        <f>AS11</f>
        <v>0.0</v>
      </c>
      <c r="AV11" t="n" s="5">
        <f>AT11</f>
        <v>0.0</v>
      </c>
      <c r="AW11" t="n" s="5">
        <f>AU11</f>
        <v>0.0</v>
      </c>
      <c r="AX11" t="n" s="5">
        <f>AV11</f>
        <v>0.0</v>
      </c>
      <c r="AY11" t="n" s="5">
        <f>AW11</f>
        <v>0.0</v>
      </c>
      <c r="AZ11" t="n" s="5">
        <f>AX11</f>
        <v>0.0</v>
      </c>
      <c r="BA11" t="n" s="5">
        <f>AY11</f>
        <v>0.0</v>
      </c>
      <c r="BB11" t="n" s="5">
        <f>AZ11</f>
        <v>0.0</v>
      </c>
      <c r="BC11" t="n" s="5">
        <f>BA11</f>
        <v>0.0</v>
      </c>
      <c r="BD11" t="n" s="5">
        <f>BB11</f>
        <v>0.0</v>
      </c>
      <c r="BE11" t="n" s="5">
        <f>BC11</f>
        <v>0.0</v>
      </c>
      <c r="BF11" t="n" s="5">
        <f>BD11</f>
        <v>0.0</v>
      </c>
      <c r="BG11" t="n" s="5">
        <f>BE11</f>
        <v>0.0</v>
      </c>
    </row>
    <row r="12">
      <c r="A12" t="s" s="3">
        <v>36</v>
      </c>
      <c r="B12" t="n" s="5">
        <f>584.16</f>
        <v>0.0</v>
      </c>
      <c r="C12" s="4"/>
      <c r="D12" t="n" s="5">
        <f>1425.78</f>
        <v>0.0</v>
      </c>
      <c r="E12" s="4"/>
      <c r="F12" t="n" s="5">
        <f>22413.92</f>
        <v>0.0</v>
      </c>
      <c r="G12" s="4"/>
      <c r="H12" t="n" s="5">
        <f>23189.42</f>
        <v>0.0</v>
      </c>
      <c r="I12" s="4"/>
      <c r="J12" t="n" s="5">
        <f>24682.72</f>
        <v>0.0</v>
      </c>
      <c r="K12" s="4"/>
      <c r="L12" t="n" s="5">
        <f>24146.17</f>
        <v>0.0</v>
      </c>
      <c r="M12" s="4"/>
      <c r="N12" t="n" s="5">
        <f>24098.30</f>
        <v>0.0</v>
      </c>
      <c r="O12" s="4"/>
      <c r="P12" t="n" s="5">
        <f>17381.26</f>
        <v>0.0</v>
      </c>
      <c r="Q12" s="4"/>
      <c r="R12" t="n" s="5">
        <f>29151.14</f>
        <v>0.0</v>
      </c>
      <c r="S12" s="4"/>
      <c r="T12" t="n" s="5">
        <f>25707.33</f>
        <v>0.0</v>
      </c>
      <c r="U12" s="4"/>
      <c r="V12" t="n" s="5">
        <f>21739.83</f>
        <v>0.0</v>
      </c>
      <c r="W12" s="4"/>
      <c r="X12" t="n" s="5">
        <f>22570.33</f>
        <v>0.0</v>
      </c>
      <c r="Y12" s="4"/>
      <c r="Z12" t="n" s="5">
        <f>22230.12</f>
        <v>0.0</v>
      </c>
      <c r="AA12" s="4"/>
      <c r="AB12" t="n" s="5">
        <f>25467.76</f>
        <v>0.0</v>
      </c>
      <c r="AC12" s="4"/>
      <c r="AD12" t="n" s="5">
        <f>21639.80</f>
        <v>0.0</v>
      </c>
      <c r="AE12" s="4"/>
      <c r="AF12" t="n" s="5">
        <f>28561.98</f>
        <v>0.0</v>
      </c>
      <c r="AG12" s="4"/>
      <c r="AH12" t="n" s="5">
        <f>0.00</f>
        <v>0.0</v>
      </c>
      <c r="AI12" s="4"/>
      <c r="AJ12" t="n" s="5">
        <f>AH12</f>
        <v>0.0</v>
      </c>
      <c r="AK12" t="n" s="5">
        <f>AI12</f>
        <v>0.0</v>
      </c>
      <c r="AL12" t="n" s="5">
        <f>AJ12</f>
        <v>0.0</v>
      </c>
      <c r="AM12" t="n" s="5">
        <f>AK12</f>
        <v>0.0</v>
      </c>
      <c r="AN12" t="n" s="5">
        <f>AL12</f>
        <v>0.0</v>
      </c>
      <c r="AO12" t="n" s="5">
        <f>AM12</f>
        <v>0.0</v>
      </c>
      <c r="AP12" t="n" s="5">
        <f>AN12</f>
        <v>0.0</v>
      </c>
      <c r="AQ12" t="n" s="5">
        <f>AO12</f>
        <v>0.0</v>
      </c>
      <c r="AR12" t="n" s="5">
        <f>AP12</f>
        <v>0.0</v>
      </c>
      <c r="AS12" t="n" s="5">
        <f>AQ12</f>
        <v>0.0</v>
      </c>
      <c r="AT12" t="n" s="5">
        <f>AR12</f>
        <v>0.0</v>
      </c>
      <c r="AU12" t="n" s="5">
        <f>AS12</f>
        <v>0.0</v>
      </c>
      <c r="AV12" t="n" s="5">
        <f>AT12</f>
        <v>0.0</v>
      </c>
      <c r="AW12" t="n" s="5">
        <f>AU12</f>
        <v>0.0</v>
      </c>
      <c r="AX12" t="n" s="5">
        <f>AV12</f>
        <v>0.0</v>
      </c>
      <c r="AY12" t="n" s="5">
        <f>AW12</f>
        <v>0.0</v>
      </c>
      <c r="AZ12" t="n" s="5">
        <f>AX12</f>
        <v>0.0</v>
      </c>
      <c r="BA12" t="n" s="5">
        <f>AY12</f>
        <v>0.0</v>
      </c>
      <c r="BB12" t="n" s="5">
        <f>AZ12</f>
        <v>0.0</v>
      </c>
      <c r="BC12" t="n" s="5">
        <f>BA12</f>
        <v>0.0</v>
      </c>
      <c r="BD12" t="n" s="5">
        <f>BB12</f>
        <v>0.0</v>
      </c>
      <c r="BE12" t="n" s="5">
        <f>BC12</f>
        <v>0.0</v>
      </c>
      <c r="BF12" t="n" s="5">
        <f>BD12</f>
        <v>0.0</v>
      </c>
      <c r="BG12" t="n" s="5">
        <f>BE12</f>
        <v>0.0</v>
      </c>
    </row>
    <row r="13">
      <c r="A13" t="s" s="3">
        <v>37</v>
      </c>
      <c r="B13" t="n" s="5">
        <f>82378.00</f>
        <v>0.0</v>
      </c>
      <c r="C13" s="4"/>
      <c r="D13" t="n" s="5">
        <f>68499.00</f>
        <v>0.0</v>
      </c>
      <c r="E13" s="4"/>
      <c r="F13" t="n" s="5">
        <f>123718.00</f>
        <v>0.0</v>
      </c>
      <c r="G13" s="4"/>
      <c r="H13" t="n" s="5">
        <f>0.00</f>
        <v>0.0</v>
      </c>
      <c r="I13" s="4"/>
      <c r="J13" t="n" s="5">
        <f>615.00</f>
        <v>0.0</v>
      </c>
      <c r="K13" s="4"/>
      <c r="L13" t="n" s="5">
        <f>44525.00</f>
        <v>0.0</v>
      </c>
      <c r="M13" s="4"/>
      <c r="N13" t="n" s="5">
        <f>60483.00</f>
        <v>0.0</v>
      </c>
      <c r="O13" s="4"/>
      <c r="P13" t="n" s="5">
        <f>75664.00</f>
        <v>0.0</v>
      </c>
      <c r="Q13" s="4"/>
      <c r="R13" t="n" s="5">
        <f>80575.00</f>
        <v>0.0</v>
      </c>
      <c r="S13" s="4"/>
      <c r="T13" t="n" s="5">
        <f>0.00</f>
        <v>0.0</v>
      </c>
      <c r="U13" s="4"/>
      <c r="V13" t="n" s="5">
        <f>19557.00</f>
        <v>0.0</v>
      </c>
      <c r="W13" s="4"/>
      <c r="X13" t="n" s="5">
        <f>75923.52</f>
        <v>0.0</v>
      </c>
      <c r="Y13" s="4"/>
      <c r="Z13" t="n" s="5">
        <f>95398.04</f>
        <v>0.0</v>
      </c>
      <c r="AA13" s="4"/>
      <c r="AB13" t="n" s="5">
        <f>116477.89</f>
        <v>0.0</v>
      </c>
      <c r="AC13" s="4"/>
      <c r="AD13" t="n" s="5">
        <f>162566.97</f>
        <v>0.0</v>
      </c>
      <c r="AE13" s="4"/>
      <c r="AF13" t="n" s="5">
        <f>0.00</f>
        <v>0.0</v>
      </c>
      <c r="AG13" s="4"/>
      <c r="AH13" t="n" s="5">
        <f>24025.75</f>
        <v>0.0</v>
      </c>
      <c r="AI13" s="4"/>
      <c r="AJ13" t="n" s="5">
        <f>91417.54</f>
        <v>0.0</v>
      </c>
      <c r="AK13" s="4"/>
      <c r="AL13" t="n" s="5">
        <f>128183.24</f>
        <v>0.0</v>
      </c>
      <c r="AM13" s="4"/>
      <c r="AN13" t="n" s="5">
        <f>228170.46</f>
        <v>0.0</v>
      </c>
      <c r="AO13" s="4"/>
      <c r="AP13" t="n" s="5">
        <f>0.00</f>
        <v>0.0</v>
      </c>
      <c r="AQ13" s="4"/>
      <c r="AR13" t="n" s="5">
        <f>27891.87</f>
        <v>0.0</v>
      </c>
      <c r="AS13" s="4"/>
      <c r="AT13" t="n" s="5">
        <f>66518.34</f>
        <v>0.0</v>
      </c>
      <c r="AU13" s="4"/>
      <c r="AV13" t="n" s="5">
        <f>127767.37</f>
        <v>0.0</v>
      </c>
      <c r="AW13" s="4"/>
      <c r="AX13" t="n" s="5">
        <f>261675.00</f>
        <v>0.0</v>
      </c>
      <c r="AY13" s="4"/>
      <c r="AZ13" t="n" s="5">
        <f>235800.00</f>
        <v>0.0</v>
      </c>
      <c r="BA13" s="4"/>
      <c r="BB13" t="n" s="5">
        <f>0.00</f>
        <v>0.0</v>
      </c>
      <c r="BC13" s="4"/>
      <c r="BD13" t="n" s="5">
        <f>BB13</f>
        <v>0.0</v>
      </c>
      <c r="BE13" t="n" s="5">
        <f>BC13</f>
        <v>0.0</v>
      </c>
      <c r="BF13" t="n" s="5">
        <f>59116.34</f>
        <v>0.0</v>
      </c>
      <c r="BG13" s="4"/>
    </row>
    <row r="14">
      <c r="A14" t="s" s="3">
        <v>38</v>
      </c>
      <c r="B14" t="n" s="5">
        <f>0.00</f>
        <v>0.0</v>
      </c>
      <c r="C14" s="4"/>
      <c r="D14" t="n" s="5">
        <f>B14</f>
        <v>0.0</v>
      </c>
      <c r="E14" t="n" s="5">
        <f>C14</f>
        <v>0.0</v>
      </c>
      <c r="F14" t="n" s="5">
        <f>D14</f>
        <v>0.0</v>
      </c>
      <c r="G14" t="n" s="5">
        <f>E14</f>
        <v>0.0</v>
      </c>
      <c r="H14" t="n" s="5">
        <f>399808.72</f>
        <v>0.0</v>
      </c>
      <c r="I14" s="4"/>
      <c r="J14" t="n" s="5">
        <f>H14</f>
        <v>0.0</v>
      </c>
      <c r="K14" t="n" s="5">
        <f>I14</f>
        <v>0.0</v>
      </c>
      <c r="L14" t="n" s="5">
        <f>J14</f>
        <v>0.0</v>
      </c>
      <c r="M14" t="n" s="5">
        <f>K14</f>
        <v>0.0</v>
      </c>
      <c r="N14" t="n" s="5">
        <f>0.00</f>
        <v>0.0</v>
      </c>
      <c r="O14" s="4"/>
      <c r="P14" t="n" s="5">
        <f>N14</f>
        <v>0.0</v>
      </c>
      <c r="Q14" t="n" s="5">
        <f>O14</f>
        <v>0.0</v>
      </c>
      <c r="R14" t="n" s="5">
        <f>P14</f>
        <v>0.0</v>
      </c>
      <c r="S14" t="n" s="5">
        <f>Q14</f>
        <v>0.0</v>
      </c>
      <c r="T14" t="n" s="5">
        <f>R14</f>
        <v>0.0</v>
      </c>
      <c r="U14" t="n" s="5">
        <f>S14</f>
        <v>0.0</v>
      </c>
      <c r="V14" t="n" s="5">
        <f>T14</f>
        <v>0.0</v>
      </c>
      <c r="W14" t="n" s="5">
        <f>U14</f>
        <v>0.0</v>
      </c>
      <c r="X14" t="n" s="5">
        <f>V14</f>
        <v>0.0</v>
      </c>
      <c r="Y14" t="n" s="5">
        <f>W14</f>
        <v>0.0</v>
      </c>
      <c r="Z14" t="n" s="5">
        <f>X14</f>
        <v>0.0</v>
      </c>
      <c r="AA14" t="n" s="5">
        <f>Y14</f>
        <v>0.0</v>
      </c>
      <c r="AB14" t="n" s="5">
        <f>Z14</f>
        <v>0.0</v>
      </c>
      <c r="AC14" t="n" s="5">
        <f>AA14</f>
        <v>0.0</v>
      </c>
      <c r="AD14" t="n" s="5">
        <f>AB14</f>
        <v>0.0</v>
      </c>
      <c r="AE14" t="n" s="5">
        <f>AC14</f>
        <v>0.0</v>
      </c>
      <c r="AF14" t="n" s="5">
        <f>AD14</f>
        <v>0.0</v>
      </c>
      <c r="AG14" t="n" s="5">
        <f>AE14</f>
        <v>0.0</v>
      </c>
      <c r="AH14" t="n" s="5">
        <f>AF14</f>
        <v>0.0</v>
      </c>
      <c r="AI14" t="n" s="5">
        <f>AG14</f>
        <v>0.0</v>
      </c>
      <c r="AJ14" t="n" s="5">
        <f>AH14</f>
        <v>0.0</v>
      </c>
      <c r="AK14" t="n" s="5">
        <f>AI14</f>
        <v>0.0</v>
      </c>
      <c r="AL14" t="n" s="5">
        <f>AJ14</f>
        <v>0.0</v>
      </c>
      <c r="AM14" t="n" s="5">
        <f>AK14</f>
        <v>0.0</v>
      </c>
      <c r="AN14" t="n" s="5">
        <f>AL14</f>
        <v>0.0</v>
      </c>
      <c r="AO14" t="n" s="5">
        <f>AM14</f>
        <v>0.0</v>
      </c>
      <c r="AP14" t="n" s="5">
        <f>AN14</f>
        <v>0.0</v>
      </c>
      <c r="AQ14" t="n" s="5">
        <f>AO14</f>
        <v>0.0</v>
      </c>
      <c r="AR14" t="n" s="5">
        <f>AP14</f>
        <v>0.0</v>
      </c>
      <c r="AS14" t="n" s="5">
        <f>AQ14</f>
        <v>0.0</v>
      </c>
      <c r="AT14" t="n" s="5">
        <f>AR14</f>
        <v>0.0</v>
      </c>
      <c r="AU14" t="n" s="5">
        <f>AS14</f>
        <v>0.0</v>
      </c>
      <c r="AV14" t="n" s="5">
        <f>AT14</f>
        <v>0.0</v>
      </c>
      <c r="AW14" t="n" s="5">
        <f>AU14</f>
        <v>0.0</v>
      </c>
      <c r="AX14" t="n" s="5">
        <f>AV14</f>
        <v>0.0</v>
      </c>
      <c r="AY14" t="n" s="5">
        <f>AW14</f>
        <v>0.0</v>
      </c>
      <c r="AZ14" t="n" s="5">
        <f>AX14</f>
        <v>0.0</v>
      </c>
      <c r="BA14" t="n" s="5">
        <f>AY14</f>
        <v>0.0</v>
      </c>
      <c r="BB14" t="n" s="5">
        <f>AZ14</f>
        <v>0.0</v>
      </c>
      <c r="BC14" t="n" s="5">
        <f>BA14</f>
        <v>0.0</v>
      </c>
      <c r="BD14" t="n" s="5">
        <f>BB14</f>
        <v>0.0</v>
      </c>
      <c r="BE14" t="n" s="5">
        <f>BC14</f>
        <v>0.0</v>
      </c>
      <c r="BF14" t="n" s="5">
        <f>BD14</f>
        <v>0.0</v>
      </c>
      <c r="BG14" t="n" s="5">
        <f>BE14</f>
        <v>0.0</v>
      </c>
    </row>
    <row r="15">
      <c r="A15" t="s" s="3">
        <v>39</v>
      </c>
      <c r="B15" s="4"/>
      <c r="C15" t="n" s="5">
        <f>2914.80</f>
        <v>0.0</v>
      </c>
      <c r="D15" s="4"/>
      <c r="E15" t="n" s="5">
        <f>1738.19</f>
        <v>0.0</v>
      </c>
      <c r="F15" s="4"/>
      <c r="G15" t="n" s="5">
        <f>3090.70</f>
        <v>0.0</v>
      </c>
      <c r="H15" s="4"/>
      <c r="I15" t="n" s="5">
        <f>120971.22</f>
        <v>0.0</v>
      </c>
      <c r="J15" s="4"/>
      <c r="K15" t="n" s="5">
        <f>116656.89</f>
        <v>0.0</v>
      </c>
      <c r="L15" s="4"/>
      <c r="M15" t="n" s="5">
        <f>115903.81</f>
        <v>0.0</v>
      </c>
      <c r="N15" s="4"/>
      <c r="O15" t="n" s="5">
        <f>3128.83</f>
        <v>0.0</v>
      </c>
      <c r="P15" s="4"/>
      <c r="Q15" t="n" s="5">
        <f>3665.51</f>
        <v>0.0</v>
      </c>
      <c r="R15" s="4"/>
      <c r="S15" t="n" s="5">
        <f>3414.20</f>
        <v>0.0</v>
      </c>
      <c r="T15" s="4"/>
      <c r="U15" t="n" s="5">
        <f>107511.88</f>
        <v>0.0</v>
      </c>
      <c r="V15" s="4"/>
      <c r="W15" t="n" s="5">
        <f>128250.30</f>
        <v>0.0</v>
      </c>
      <c r="X15" s="4"/>
      <c r="Y15" t="n" s="5">
        <f>20857.32</f>
        <v>0.0</v>
      </c>
      <c r="Z15" s="4"/>
      <c r="AA15" t="n" s="5">
        <f>3422.52</f>
        <v>0.0</v>
      </c>
      <c r="AB15" s="4"/>
      <c r="AC15" t="n" s="5">
        <f>2538.41</f>
        <v>0.0</v>
      </c>
      <c r="AD15" s="4"/>
      <c r="AE15" t="n" s="5">
        <f>4623.04</f>
        <v>0.0</v>
      </c>
      <c r="AF15" s="4"/>
      <c r="AG15" t="n" s="5">
        <f>160761.40</f>
        <v>0.0</v>
      </c>
      <c r="AH15" s="4"/>
      <c r="AI15" t="n" s="5">
        <f>171918.24</f>
        <v>0.0</v>
      </c>
      <c r="AJ15" t="n" s="5">
        <f>24573.22</f>
        <v>0.0</v>
      </c>
      <c r="AK15" s="4"/>
      <c r="AL15" t="n" s="5">
        <f>31331.89</f>
        <v>0.0</v>
      </c>
      <c r="AM15" s="4"/>
      <c r="AN15" t="n" s="5">
        <f>22942.98</f>
        <v>0.0</v>
      </c>
      <c r="AO15" s="4"/>
      <c r="AP15" s="4"/>
      <c r="AQ15" t="n" s="5">
        <f>136160.31</f>
        <v>0.0</v>
      </c>
      <c r="AR15" s="4"/>
      <c r="AS15" t="n" s="5">
        <f>127529.51</f>
        <v>0.0</v>
      </c>
      <c r="AT15" s="4"/>
      <c r="AU15" t="n" s="5">
        <f>129297.21</f>
        <v>0.0</v>
      </c>
      <c r="AV15" s="4"/>
      <c r="AW15" t="n" s="5">
        <f>4624.39</f>
        <v>0.0</v>
      </c>
      <c r="AX15" s="4"/>
      <c r="AY15" t="n" s="5">
        <f>8868.89</f>
        <v>0.0</v>
      </c>
      <c r="AZ15" s="4"/>
      <c r="BA15" t="n" s="5">
        <f>8154.85</f>
        <v>0.0</v>
      </c>
      <c r="BB15" s="4"/>
      <c r="BC15" t="n" s="5">
        <f>226721.64</f>
        <v>0.0</v>
      </c>
      <c r="BD15" s="4"/>
      <c r="BE15" t="n" s="5">
        <f>201051.54</f>
        <v>0.0</v>
      </c>
      <c r="BF15" s="4"/>
      <c r="BG15" t="n" s="5">
        <f>232958.87</f>
        <v>0.0</v>
      </c>
    </row>
    <row r="16">
      <c r="A16" t="s" s="3">
        <v>40</v>
      </c>
      <c r="B16" t="n" s="5">
        <f>0.00</f>
        <v>0.0</v>
      </c>
      <c r="C16" s="4"/>
      <c r="D16" t="n" s="5">
        <f>B16</f>
        <v>0.0</v>
      </c>
      <c r="E16" t="n" s="5">
        <f>C16</f>
        <v>0.0</v>
      </c>
      <c r="F16" t="n" s="5">
        <f>D16</f>
        <v>0.0</v>
      </c>
      <c r="G16" t="n" s="5">
        <f>E16</f>
        <v>0.0</v>
      </c>
      <c r="H16" t="n" s="5">
        <f>F16</f>
        <v>0.0</v>
      </c>
      <c r="I16" t="n" s="5">
        <f>G16</f>
        <v>0.0</v>
      </c>
      <c r="J16" t="n" s="5">
        <f>H16</f>
        <v>0.0</v>
      </c>
      <c r="K16" t="n" s="5">
        <f>I16</f>
        <v>0.0</v>
      </c>
      <c r="L16" t="n" s="5">
        <f>J16</f>
        <v>0.0</v>
      </c>
      <c r="M16" t="n" s="5">
        <f>K16</f>
        <v>0.0</v>
      </c>
      <c r="N16" t="n" s="5">
        <f>L16</f>
        <v>0.0</v>
      </c>
      <c r="O16" t="n" s="5">
        <f>M16</f>
        <v>0.0</v>
      </c>
      <c r="P16" t="n" s="5">
        <f>N16</f>
        <v>0.0</v>
      </c>
      <c r="Q16" t="n" s="5">
        <f>O16</f>
        <v>0.0</v>
      </c>
      <c r="R16" t="n" s="5">
        <f>P16</f>
        <v>0.0</v>
      </c>
      <c r="S16" t="n" s="5">
        <f>Q16</f>
        <v>0.0</v>
      </c>
      <c r="T16" t="n" s="5">
        <f>R16</f>
        <v>0.0</v>
      </c>
      <c r="U16" t="n" s="5">
        <f>S16</f>
        <v>0.0</v>
      </c>
      <c r="V16" t="n" s="5">
        <f>T16</f>
        <v>0.0</v>
      </c>
      <c r="W16" t="n" s="5">
        <f>U16</f>
        <v>0.0</v>
      </c>
      <c r="X16" t="n" s="5">
        <f>V16</f>
        <v>0.0</v>
      </c>
      <c r="Y16" t="n" s="5">
        <f>W16</f>
        <v>0.0</v>
      </c>
      <c r="Z16" t="n" s="5">
        <f>X16</f>
        <v>0.0</v>
      </c>
      <c r="AA16" t="n" s="5">
        <f>Y16</f>
        <v>0.0</v>
      </c>
      <c r="AB16" t="n" s="5">
        <f>Z16</f>
        <v>0.0</v>
      </c>
      <c r="AC16" t="n" s="5">
        <f>AA16</f>
        <v>0.0</v>
      </c>
      <c r="AD16" t="n" s="5">
        <f>AB16</f>
        <v>0.0</v>
      </c>
      <c r="AE16" t="n" s="5">
        <f>AC16</f>
        <v>0.0</v>
      </c>
      <c r="AF16" t="n" s="5">
        <f>AD16</f>
        <v>0.0</v>
      </c>
      <c r="AG16" t="n" s="5">
        <f>AE16</f>
        <v>0.0</v>
      </c>
      <c r="AH16" t="n" s="5">
        <f>AF16</f>
        <v>0.0</v>
      </c>
      <c r="AI16" t="n" s="5">
        <f>AG16</f>
        <v>0.0</v>
      </c>
      <c r="AJ16" t="n" s="5">
        <f>AH16</f>
        <v>0.0</v>
      </c>
      <c r="AK16" t="n" s="5">
        <f>AI16</f>
        <v>0.0</v>
      </c>
      <c r="AL16" t="n" s="5">
        <f>AJ16</f>
        <v>0.0</v>
      </c>
      <c r="AM16" t="n" s="5">
        <f>AK16</f>
        <v>0.0</v>
      </c>
      <c r="AN16" t="n" s="5">
        <f>AL16</f>
        <v>0.0</v>
      </c>
      <c r="AO16" t="n" s="5">
        <f>AM16</f>
        <v>0.0</v>
      </c>
      <c r="AP16" t="n" s="5">
        <f>AN16</f>
        <v>0.0</v>
      </c>
      <c r="AQ16" t="n" s="5">
        <f>AO16</f>
        <v>0.0</v>
      </c>
      <c r="AR16" t="n" s="5">
        <f>AP16</f>
        <v>0.0</v>
      </c>
      <c r="AS16" t="n" s="5">
        <f>AQ16</f>
        <v>0.0</v>
      </c>
      <c r="AT16" t="n" s="5">
        <f>AR16</f>
        <v>0.0</v>
      </c>
      <c r="AU16" t="n" s="5">
        <f>AS16</f>
        <v>0.0</v>
      </c>
      <c r="AV16" t="n" s="5">
        <f>AT16</f>
        <v>0.0</v>
      </c>
      <c r="AW16" t="n" s="5">
        <f>AU16</f>
        <v>0.0</v>
      </c>
      <c r="AX16" t="n" s="5">
        <f>AV16</f>
        <v>0.0</v>
      </c>
      <c r="AY16" t="n" s="5">
        <f>AW16</f>
        <v>0.0</v>
      </c>
      <c r="AZ16" t="n" s="5">
        <f>AX16</f>
        <v>0.0</v>
      </c>
      <c r="BA16" t="n" s="5">
        <f>AY16</f>
        <v>0.0</v>
      </c>
      <c r="BB16" t="n" s="5">
        <f>AZ16</f>
        <v>0.0</v>
      </c>
      <c r="BC16" t="n" s="5">
        <f>BA16</f>
        <v>0.0</v>
      </c>
      <c r="BD16" t="n" s="5">
        <f>BB16</f>
        <v>0.0</v>
      </c>
      <c r="BE16" t="n" s="5">
        <f>BC16</f>
        <v>0.0</v>
      </c>
      <c r="BF16" t="n" s="5">
        <f>BD16</f>
        <v>0.0</v>
      </c>
      <c r="BG16" t="n" s="5">
        <f>BE16</f>
        <v>0.0</v>
      </c>
    </row>
    <row r="17">
      <c r="A17" t="s" s="3">
        <v>41</v>
      </c>
      <c r="B17" t="n" s="5">
        <f>0.00</f>
        <v>0.0</v>
      </c>
      <c r="C17" s="4"/>
      <c r="D17" t="n" s="5">
        <f>B17</f>
        <v>0.0</v>
      </c>
      <c r="E17" t="n" s="5">
        <f>C17</f>
        <v>0.0</v>
      </c>
      <c r="F17" t="n" s="5">
        <f>D17</f>
        <v>0.0</v>
      </c>
      <c r="G17" t="n" s="5">
        <f>E17</f>
        <v>0.0</v>
      </c>
      <c r="H17" t="n" s="5">
        <f>F17</f>
        <v>0.0</v>
      </c>
      <c r="I17" t="n" s="5">
        <f>G17</f>
        <v>0.0</v>
      </c>
      <c r="J17" t="n" s="5">
        <f>H17</f>
        <v>0.0</v>
      </c>
      <c r="K17" t="n" s="5">
        <f>I17</f>
        <v>0.0</v>
      </c>
      <c r="L17" t="n" s="5">
        <f>J17</f>
        <v>0.0</v>
      </c>
      <c r="M17" t="n" s="5">
        <f>K17</f>
        <v>0.0</v>
      </c>
      <c r="N17" t="n" s="5">
        <f>L17</f>
        <v>0.0</v>
      </c>
      <c r="O17" t="n" s="5">
        <f>M17</f>
        <v>0.0</v>
      </c>
      <c r="P17" t="n" s="5">
        <f>N17</f>
        <v>0.0</v>
      </c>
      <c r="Q17" t="n" s="5">
        <f>O17</f>
        <v>0.0</v>
      </c>
      <c r="R17" t="n" s="5">
        <f>P17</f>
        <v>0.0</v>
      </c>
      <c r="S17" t="n" s="5">
        <f>Q17</f>
        <v>0.0</v>
      </c>
      <c r="T17" t="n" s="5">
        <f>R17</f>
        <v>0.0</v>
      </c>
      <c r="U17" t="n" s="5">
        <f>S17</f>
        <v>0.0</v>
      </c>
      <c r="V17" t="n" s="5">
        <f>T17</f>
        <v>0.0</v>
      </c>
      <c r="W17" t="n" s="5">
        <f>U17</f>
        <v>0.0</v>
      </c>
      <c r="X17" t="n" s="5">
        <f>V17</f>
        <v>0.0</v>
      </c>
      <c r="Y17" t="n" s="5">
        <f>W17</f>
        <v>0.0</v>
      </c>
      <c r="Z17" t="n" s="5">
        <f>X17</f>
        <v>0.0</v>
      </c>
      <c r="AA17" t="n" s="5">
        <f>Y17</f>
        <v>0.0</v>
      </c>
      <c r="AB17" t="n" s="5">
        <f>Z17</f>
        <v>0.0</v>
      </c>
      <c r="AC17" t="n" s="5">
        <f>AA17</f>
        <v>0.0</v>
      </c>
      <c r="AD17" t="n" s="5">
        <f>AB17</f>
        <v>0.0</v>
      </c>
      <c r="AE17" t="n" s="5">
        <f>AC17</f>
        <v>0.0</v>
      </c>
      <c r="AF17" t="n" s="5">
        <f>AD17</f>
        <v>0.0</v>
      </c>
      <c r="AG17" t="n" s="5">
        <f>AE17</f>
        <v>0.0</v>
      </c>
      <c r="AH17" t="n" s="5">
        <f>AF17</f>
        <v>0.0</v>
      </c>
      <c r="AI17" t="n" s="5">
        <f>AG17</f>
        <v>0.0</v>
      </c>
      <c r="AJ17" t="n" s="5">
        <f>AH17</f>
        <v>0.0</v>
      </c>
      <c r="AK17" t="n" s="5">
        <f>AI17</f>
        <v>0.0</v>
      </c>
      <c r="AL17" t="n" s="5">
        <f>AJ17</f>
        <v>0.0</v>
      </c>
      <c r="AM17" t="n" s="5">
        <f>AK17</f>
        <v>0.0</v>
      </c>
      <c r="AN17" t="n" s="5">
        <f>AL17</f>
        <v>0.0</v>
      </c>
      <c r="AO17" t="n" s="5">
        <f>AM17</f>
        <v>0.0</v>
      </c>
      <c r="AP17" t="n" s="5">
        <f>AN17</f>
        <v>0.0</v>
      </c>
      <c r="AQ17" t="n" s="5">
        <f>AO17</f>
        <v>0.0</v>
      </c>
      <c r="AR17" t="n" s="5">
        <f>AP17</f>
        <v>0.0</v>
      </c>
      <c r="AS17" t="n" s="5">
        <f>AQ17</f>
        <v>0.0</v>
      </c>
      <c r="AT17" t="n" s="5">
        <f>AR17</f>
        <v>0.0</v>
      </c>
      <c r="AU17" t="n" s="5">
        <f>AS17</f>
        <v>0.0</v>
      </c>
      <c r="AV17" t="n" s="5">
        <f>AT17</f>
        <v>0.0</v>
      </c>
      <c r="AW17" t="n" s="5">
        <f>AU17</f>
        <v>0.0</v>
      </c>
      <c r="AX17" t="n" s="5">
        <f>AV17</f>
        <v>0.0</v>
      </c>
      <c r="AY17" t="n" s="5">
        <f>AW17</f>
        <v>0.0</v>
      </c>
      <c r="AZ17" t="n" s="5">
        <f>AX17</f>
        <v>0.0</v>
      </c>
      <c r="BA17" t="n" s="5">
        <f>AY17</f>
        <v>0.0</v>
      </c>
      <c r="BB17" t="n" s="5">
        <f>AZ17</f>
        <v>0.0</v>
      </c>
      <c r="BC17" t="n" s="5">
        <f>BA17</f>
        <v>0.0</v>
      </c>
      <c r="BD17" t="n" s="5">
        <f>BB17</f>
        <v>0.0</v>
      </c>
      <c r="BE17" t="n" s="5">
        <f>BC17</f>
        <v>0.0</v>
      </c>
      <c r="BF17" t="n" s="5">
        <f>BD17</f>
        <v>0.0</v>
      </c>
      <c r="BG17" t="n" s="5">
        <f>BE17</f>
        <v>0.0</v>
      </c>
    </row>
    <row r="18">
      <c r="A18" t="s" s="3">
        <v>42</v>
      </c>
      <c r="B18" t="n" s="5">
        <f>0.00</f>
        <v>0.0</v>
      </c>
      <c r="C18" s="4"/>
      <c r="D18" t="n" s="5">
        <f>B18</f>
        <v>0.0</v>
      </c>
      <c r="E18" t="n" s="5">
        <f>C18</f>
        <v>0.0</v>
      </c>
      <c r="F18" t="n" s="5">
        <f>D18</f>
        <v>0.0</v>
      </c>
      <c r="G18" t="n" s="5">
        <f>E18</f>
        <v>0.0</v>
      </c>
      <c r="H18" t="n" s="5">
        <f>F18</f>
        <v>0.0</v>
      </c>
      <c r="I18" t="n" s="5">
        <f>G18</f>
        <v>0.0</v>
      </c>
      <c r="J18" t="n" s="5">
        <f>H18</f>
        <v>0.0</v>
      </c>
      <c r="K18" t="n" s="5">
        <f>I18</f>
        <v>0.0</v>
      </c>
      <c r="L18" t="n" s="5">
        <f>J18</f>
        <v>0.0</v>
      </c>
      <c r="M18" t="n" s="5">
        <f>K18</f>
        <v>0.0</v>
      </c>
      <c r="N18" t="n" s="5">
        <f>L18</f>
        <v>0.0</v>
      </c>
      <c r="O18" t="n" s="5">
        <f>M18</f>
        <v>0.0</v>
      </c>
      <c r="P18" t="n" s="5">
        <f>N18</f>
        <v>0.0</v>
      </c>
      <c r="Q18" t="n" s="5">
        <f>O18</f>
        <v>0.0</v>
      </c>
      <c r="R18" t="n" s="5">
        <f>P18</f>
        <v>0.0</v>
      </c>
      <c r="S18" t="n" s="5">
        <f>Q18</f>
        <v>0.0</v>
      </c>
      <c r="T18" t="n" s="5">
        <f>R18</f>
        <v>0.0</v>
      </c>
      <c r="U18" t="n" s="5">
        <f>S18</f>
        <v>0.0</v>
      </c>
      <c r="V18" t="n" s="5">
        <f>T18</f>
        <v>0.0</v>
      </c>
      <c r="W18" t="n" s="5">
        <f>U18</f>
        <v>0.0</v>
      </c>
      <c r="X18" t="n" s="5">
        <f>V18</f>
        <v>0.0</v>
      </c>
      <c r="Y18" t="n" s="5">
        <f>W18</f>
        <v>0.0</v>
      </c>
      <c r="Z18" t="n" s="5">
        <f>X18</f>
        <v>0.0</v>
      </c>
      <c r="AA18" t="n" s="5">
        <f>Y18</f>
        <v>0.0</v>
      </c>
      <c r="AB18" t="n" s="5">
        <f>Z18</f>
        <v>0.0</v>
      </c>
      <c r="AC18" t="n" s="5">
        <f>AA18</f>
        <v>0.0</v>
      </c>
      <c r="AD18" t="n" s="5">
        <f>AB18</f>
        <v>0.0</v>
      </c>
      <c r="AE18" t="n" s="5">
        <f>AC18</f>
        <v>0.0</v>
      </c>
      <c r="AF18" t="n" s="5">
        <f>AD18</f>
        <v>0.0</v>
      </c>
      <c r="AG18" t="n" s="5">
        <f>AE18</f>
        <v>0.0</v>
      </c>
      <c r="AH18" t="n" s="5">
        <f>AF18</f>
        <v>0.0</v>
      </c>
      <c r="AI18" t="n" s="5">
        <f>AG18</f>
        <v>0.0</v>
      </c>
      <c r="AJ18" t="n" s="5">
        <f>AH18</f>
        <v>0.0</v>
      </c>
      <c r="AK18" t="n" s="5">
        <f>AI18</f>
        <v>0.0</v>
      </c>
      <c r="AL18" t="n" s="5">
        <f>AJ18</f>
        <v>0.0</v>
      </c>
      <c r="AM18" t="n" s="5">
        <f>AK18</f>
        <v>0.0</v>
      </c>
      <c r="AN18" t="n" s="5">
        <f>AL18</f>
        <v>0.0</v>
      </c>
      <c r="AO18" t="n" s="5">
        <f>AM18</f>
        <v>0.0</v>
      </c>
      <c r="AP18" t="n" s="5">
        <f>AN18</f>
        <v>0.0</v>
      </c>
      <c r="AQ18" t="n" s="5">
        <f>AO18</f>
        <v>0.0</v>
      </c>
      <c r="AR18" t="n" s="5">
        <f>AP18</f>
        <v>0.0</v>
      </c>
      <c r="AS18" t="n" s="5">
        <f>AQ18</f>
        <v>0.0</v>
      </c>
      <c r="AT18" t="n" s="5">
        <f>AR18</f>
        <v>0.0</v>
      </c>
      <c r="AU18" t="n" s="5">
        <f>AS18</f>
        <v>0.0</v>
      </c>
      <c r="AV18" t="n" s="5">
        <f>AT18</f>
        <v>0.0</v>
      </c>
      <c r="AW18" t="n" s="5">
        <f>AU18</f>
        <v>0.0</v>
      </c>
      <c r="AX18" t="n" s="5">
        <f>AV18</f>
        <v>0.0</v>
      </c>
      <c r="AY18" t="n" s="5">
        <f>AW18</f>
        <v>0.0</v>
      </c>
      <c r="AZ18" t="n" s="5">
        <f>AX18</f>
        <v>0.0</v>
      </c>
      <c r="BA18" t="n" s="5">
        <f>AY18</f>
        <v>0.0</v>
      </c>
      <c r="BB18" t="n" s="5">
        <f>AZ18</f>
        <v>0.0</v>
      </c>
      <c r="BC18" t="n" s="5">
        <f>BA18</f>
        <v>0.0</v>
      </c>
      <c r="BD18" t="n" s="5">
        <f>BB18</f>
        <v>0.0</v>
      </c>
      <c r="BE18" t="n" s="5">
        <f>BC18</f>
        <v>0.0</v>
      </c>
      <c r="BF18" t="n" s="5">
        <f>BD18</f>
        <v>0.0</v>
      </c>
      <c r="BG18" t="n" s="5">
        <f>BE18</f>
        <v>0.0</v>
      </c>
    </row>
    <row r="19">
      <c r="A19" t="s" s="3">
        <v>43</v>
      </c>
      <c r="B19" t="n" s="5">
        <f>0.00</f>
        <v>0.0</v>
      </c>
      <c r="C19" s="4"/>
      <c r="D19" t="n" s="5">
        <f>B19</f>
        <v>0.0</v>
      </c>
      <c r="E19" t="n" s="5">
        <f>C19</f>
        <v>0.0</v>
      </c>
      <c r="F19" t="n" s="5">
        <f>D19</f>
        <v>0.0</v>
      </c>
      <c r="G19" t="n" s="5">
        <f>E19</f>
        <v>0.0</v>
      </c>
      <c r="H19" t="n" s="5">
        <f>F19</f>
        <v>0.0</v>
      </c>
      <c r="I19" t="n" s="5">
        <f>G19</f>
        <v>0.0</v>
      </c>
      <c r="J19" t="n" s="5">
        <f>H19</f>
        <v>0.0</v>
      </c>
      <c r="K19" t="n" s="5">
        <f>I19</f>
        <v>0.0</v>
      </c>
      <c r="L19" t="n" s="5">
        <f>J19</f>
        <v>0.0</v>
      </c>
      <c r="M19" t="n" s="5">
        <f>K19</f>
        <v>0.0</v>
      </c>
      <c r="N19" t="n" s="5">
        <f>L19</f>
        <v>0.0</v>
      </c>
      <c r="O19" t="n" s="5">
        <f>M19</f>
        <v>0.0</v>
      </c>
      <c r="P19" t="n" s="5">
        <f>N19</f>
        <v>0.0</v>
      </c>
      <c r="Q19" t="n" s="5">
        <f>O19</f>
        <v>0.0</v>
      </c>
      <c r="R19" t="n" s="5">
        <f>P19</f>
        <v>0.0</v>
      </c>
      <c r="S19" t="n" s="5">
        <f>Q19</f>
        <v>0.0</v>
      </c>
      <c r="T19" t="n" s="5">
        <f>R19</f>
        <v>0.0</v>
      </c>
      <c r="U19" t="n" s="5">
        <f>S19</f>
        <v>0.0</v>
      </c>
      <c r="V19" t="n" s="5">
        <f>T19</f>
        <v>0.0</v>
      </c>
      <c r="W19" t="n" s="5">
        <f>U19</f>
        <v>0.0</v>
      </c>
      <c r="X19" t="n" s="5">
        <f>V19</f>
        <v>0.0</v>
      </c>
      <c r="Y19" t="n" s="5">
        <f>W19</f>
        <v>0.0</v>
      </c>
      <c r="Z19" t="n" s="5">
        <f>X19</f>
        <v>0.0</v>
      </c>
      <c r="AA19" t="n" s="5">
        <f>Y19</f>
        <v>0.0</v>
      </c>
      <c r="AB19" t="n" s="5">
        <f>Z19</f>
        <v>0.0</v>
      </c>
      <c r="AC19" t="n" s="5">
        <f>AA19</f>
        <v>0.0</v>
      </c>
      <c r="AD19" t="n" s="5">
        <f>AB19</f>
        <v>0.0</v>
      </c>
      <c r="AE19" t="n" s="5">
        <f>AC19</f>
        <v>0.0</v>
      </c>
      <c r="AF19" t="n" s="5">
        <f>AD19</f>
        <v>0.0</v>
      </c>
      <c r="AG19" t="n" s="5">
        <f>AE19</f>
        <v>0.0</v>
      </c>
      <c r="AH19" t="n" s="5">
        <f>AF19</f>
        <v>0.0</v>
      </c>
      <c r="AI19" t="n" s="5">
        <f>AG19</f>
        <v>0.0</v>
      </c>
      <c r="AJ19" t="n" s="5">
        <f>AH19</f>
        <v>0.0</v>
      </c>
      <c r="AK19" t="n" s="5">
        <f>AI19</f>
        <v>0.0</v>
      </c>
      <c r="AL19" t="n" s="5">
        <f>AJ19</f>
        <v>0.0</v>
      </c>
      <c r="AM19" t="n" s="5">
        <f>AK19</f>
        <v>0.0</v>
      </c>
      <c r="AN19" t="n" s="5">
        <f>AL19</f>
        <v>0.0</v>
      </c>
      <c r="AO19" t="n" s="5">
        <f>AM19</f>
        <v>0.0</v>
      </c>
      <c r="AP19" t="n" s="5">
        <f>AN19</f>
        <v>0.0</v>
      </c>
      <c r="AQ19" t="n" s="5">
        <f>AO19</f>
        <v>0.0</v>
      </c>
      <c r="AR19" t="n" s="5">
        <f>AP19</f>
        <v>0.0</v>
      </c>
      <c r="AS19" t="n" s="5">
        <f>AQ19</f>
        <v>0.0</v>
      </c>
      <c r="AT19" t="n" s="5">
        <f>AR19</f>
        <v>0.0</v>
      </c>
      <c r="AU19" t="n" s="5">
        <f>AS19</f>
        <v>0.0</v>
      </c>
      <c r="AV19" t="n" s="5">
        <f>AT19</f>
        <v>0.0</v>
      </c>
      <c r="AW19" t="n" s="5">
        <f>AU19</f>
        <v>0.0</v>
      </c>
      <c r="AX19" t="n" s="5">
        <f>AV19</f>
        <v>0.0</v>
      </c>
      <c r="AY19" t="n" s="5">
        <f>AW19</f>
        <v>0.0</v>
      </c>
      <c r="AZ19" t="n" s="5">
        <f>AX19</f>
        <v>0.0</v>
      </c>
      <c r="BA19" t="n" s="5">
        <f>AY19</f>
        <v>0.0</v>
      </c>
      <c r="BB19" t="n" s="5">
        <f>AZ19</f>
        <v>0.0</v>
      </c>
      <c r="BC19" t="n" s="5">
        <f>BA19</f>
        <v>0.0</v>
      </c>
      <c r="BD19" t="n" s="5">
        <f>BB19</f>
        <v>0.0</v>
      </c>
      <c r="BE19" t="n" s="5">
        <f>BC19</f>
        <v>0.0</v>
      </c>
      <c r="BF19" t="n" s="5">
        <f>BD19</f>
        <v>0.0</v>
      </c>
      <c r="BG19" t="n" s="5">
        <f>BE19</f>
        <v>0.0</v>
      </c>
    </row>
    <row r="20">
      <c r="A20" t="s" s="3">
        <v>44</v>
      </c>
      <c r="B20" t="n" s="5">
        <f>0.00</f>
        <v>0.0</v>
      </c>
      <c r="C20" s="4"/>
      <c r="D20" t="n" s="5">
        <f>B20</f>
        <v>0.0</v>
      </c>
      <c r="E20" t="n" s="5">
        <f>C20</f>
        <v>0.0</v>
      </c>
      <c r="F20" t="n" s="5">
        <f>D20</f>
        <v>0.0</v>
      </c>
      <c r="G20" t="n" s="5">
        <f>E20</f>
        <v>0.0</v>
      </c>
      <c r="H20" t="n" s="5">
        <f>F20</f>
        <v>0.0</v>
      </c>
      <c r="I20" t="n" s="5">
        <f>G20</f>
        <v>0.0</v>
      </c>
      <c r="J20" t="n" s="5">
        <f>H20</f>
        <v>0.0</v>
      </c>
      <c r="K20" t="n" s="5">
        <f>I20</f>
        <v>0.0</v>
      </c>
      <c r="L20" t="n" s="5">
        <f>J20</f>
        <v>0.0</v>
      </c>
      <c r="M20" t="n" s="5">
        <f>K20</f>
        <v>0.0</v>
      </c>
      <c r="N20" t="n" s="5">
        <f>L20</f>
        <v>0.0</v>
      </c>
      <c r="O20" t="n" s="5">
        <f>M20</f>
        <v>0.0</v>
      </c>
      <c r="P20" t="n" s="5">
        <f>N20</f>
        <v>0.0</v>
      </c>
      <c r="Q20" t="n" s="5">
        <f>O20</f>
        <v>0.0</v>
      </c>
      <c r="R20" t="n" s="5">
        <f>P20</f>
        <v>0.0</v>
      </c>
      <c r="S20" t="n" s="5">
        <f>Q20</f>
        <v>0.0</v>
      </c>
      <c r="T20" t="n" s="5">
        <f>R20</f>
        <v>0.0</v>
      </c>
      <c r="U20" t="n" s="5">
        <f>S20</f>
        <v>0.0</v>
      </c>
      <c r="V20" t="n" s="5">
        <f>T20</f>
        <v>0.0</v>
      </c>
      <c r="W20" t="n" s="5">
        <f>U20</f>
        <v>0.0</v>
      </c>
      <c r="X20" t="n" s="5">
        <f>V20</f>
        <v>0.0</v>
      </c>
      <c r="Y20" t="n" s="5">
        <f>W20</f>
        <v>0.0</v>
      </c>
      <c r="Z20" t="n" s="5">
        <f>X20</f>
        <v>0.0</v>
      </c>
      <c r="AA20" t="n" s="5">
        <f>Y20</f>
        <v>0.0</v>
      </c>
      <c r="AB20" t="n" s="5">
        <f>Z20</f>
        <v>0.0</v>
      </c>
      <c r="AC20" t="n" s="5">
        <f>AA20</f>
        <v>0.0</v>
      </c>
      <c r="AD20" t="n" s="5">
        <f>AB20</f>
        <v>0.0</v>
      </c>
      <c r="AE20" t="n" s="5">
        <f>AC20</f>
        <v>0.0</v>
      </c>
      <c r="AF20" t="n" s="5">
        <f>AD20</f>
        <v>0.0</v>
      </c>
      <c r="AG20" t="n" s="5">
        <f>AE20</f>
        <v>0.0</v>
      </c>
      <c r="AH20" t="n" s="5">
        <f>AF20</f>
        <v>0.0</v>
      </c>
      <c r="AI20" t="n" s="5">
        <f>AG20</f>
        <v>0.0</v>
      </c>
      <c r="AJ20" t="n" s="5">
        <f>AH20</f>
        <v>0.0</v>
      </c>
      <c r="AK20" t="n" s="5">
        <f>AI20</f>
        <v>0.0</v>
      </c>
      <c r="AL20" t="n" s="5">
        <f>AJ20</f>
        <v>0.0</v>
      </c>
      <c r="AM20" t="n" s="5">
        <f>AK20</f>
        <v>0.0</v>
      </c>
      <c r="AN20" t="n" s="5">
        <f>AL20</f>
        <v>0.0</v>
      </c>
      <c r="AO20" t="n" s="5">
        <f>AM20</f>
        <v>0.0</v>
      </c>
      <c r="AP20" t="n" s="5">
        <f>AN20</f>
        <v>0.0</v>
      </c>
      <c r="AQ20" t="n" s="5">
        <f>AO20</f>
        <v>0.0</v>
      </c>
      <c r="AR20" t="n" s="5">
        <f>AP20</f>
        <v>0.0</v>
      </c>
      <c r="AS20" t="n" s="5">
        <f>AQ20</f>
        <v>0.0</v>
      </c>
      <c r="AT20" t="n" s="5">
        <f>AR20</f>
        <v>0.0</v>
      </c>
      <c r="AU20" t="n" s="5">
        <f>AS20</f>
        <v>0.0</v>
      </c>
      <c r="AV20" t="n" s="5">
        <f>AT20</f>
        <v>0.0</v>
      </c>
      <c r="AW20" t="n" s="5">
        <f>AU20</f>
        <v>0.0</v>
      </c>
      <c r="AX20" t="n" s="5">
        <f>AV20</f>
        <v>0.0</v>
      </c>
      <c r="AY20" t="n" s="5">
        <f>AW20</f>
        <v>0.0</v>
      </c>
      <c r="AZ20" t="n" s="5">
        <f>AX20</f>
        <v>0.0</v>
      </c>
      <c r="BA20" t="n" s="5">
        <f>AY20</f>
        <v>0.0</v>
      </c>
      <c r="BB20" t="n" s="5">
        <f>AZ20</f>
        <v>0.0</v>
      </c>
      <c r="BC20" t="n" s="5">
        <f>BA20</f>
        <v>0.0</v>
      </c>
      <c r="BD20" t="n" s="5">
        <f>BB20</f>
        <v>0.0</v>
      </c>
      <c r="BE20" t="n" s="5">
        <f>BC20</f>
        <v>0.0</v>
      </c>
      <c r="BF20" t="n" s="5">
        <f>BD20</f>
        <v>0.0</v>
      </c>
      <c r="BG20" t="n" s="5">
        <f>BE20</f>
        <v>0.0</v>
      </c>
    </row>
    <row r="21">
      <c r="A21" t="s" s="3">
        <v>45</v>
      </c>
      <c r="B21" t="n" s="5">
        <f>0.00</f>
        <v>0.0</v>
      </c>
      <c r="C21" s="4"/>
      <c r="D21" t="n" s="5">
        <f>B21</f>
        <v>0.0</v>
      </c>
      <c r="E21" t="n" s="5">
        <f>C21</f>
        <v>0.0</v>
      </c>
      <c r="F21" t="n" s="5">
        <f>0.00</f>
        <v>0.0</v>
      </c>
      <c r="G21" s="4"/>
      <c r="H21" t="n" s="5">
        <f>F21</f>
        <v>0.0</v>
      </c>
      <c r="I21" t="n" s="5">
        <f>G21</f>
        <v>0.0</v>
      </c>
      <c r="J21" t="n" s="5">
        <f>H21</f>
        <v>0.0</v>
      </c>
      <c r="K21" t="n" s="5">
        <f>I21</f>
        <v>0.0</v>
      </c>
      <c r="L21" t="n" s="5">
        <f>500.00</f>
        <v>0.0</v>
      </c>
      <c r="M21" s="4"/>
      <c r="N21" t="n" s="5">
        <f>L21</f>
        <v>0.0</v>
      </c>
      <c r="O21" t="n" s="5">
        <f>M21</f>
        <v>0.0</v>
      </c>
      <c r="P21" t="n" s="5">
        <f>0.00</f>
        <v>0.0</v>
      </c>
      <c r="Q21" s="4"/>
      <c r="R21" t="n" s="5">
        <f>P21</f>
        <v>0.0</v>
      </c>
      <c r="S21" t="n" s="5">
        <f>Q21</f>
        <v>0.0</v>
      </c>
      <c r="T21" t="n" s="5">
        <f>R21</f>
        <v>0.0</v>
      </c>
      <c r="U21" t="n" s="5">
        <f>S21</f>
        <v>0.0</v>
      </c>
      <c r="V21" t="n" s="5">
        <f>T21</f>
        <v>0.0</v>
      </c>
      <c r="W21" t="n" s="5">
        <f>U21</f>
        <v>0.0</v>
      </c>
      <c r="X21" t="n" s="5">
        <f>V21</f>
        <v>0.0</v>
      </c>
      <c r="Y21" t="n" s="5">
        <f>W21</f>
        <v>0.0</v>
      </c>
      <c r="Z21" t="n" s="5">
        <f>X21</f>
        <v>0.0</v>
      </c>
      <c r="AA21" t="n" s="5">
        <f>Y21</f>
        <v>0.0</v>
      </c>
      <c r="AB21" t="n" s="5">
        <f>Z21</f>
        <v>0.0</v>
      </c>
      <c r="AC21" t="n" s="5">
        <f>AA21</f>
        <v>0.0</v>
      </c>
      <c r="AD21" t="n" s="5">
        <f>AB21</f>
        <v>0.0</v>
      </c>
      <c r="AE21" t="n" s="5">
        <f>AC21</f>
        <v>0.0</v>
      </c>
      <c r="AF21" t="n" s="5">
        <f>AD21</f>
        <v>0.0</v>
      </c>
      <c r="AG21" t="n" s="5">
        <f>AE21</f>
        <v>0.0</v>
      </c>
      <c r="AH21" t="n" s="5">
        <f>AF21</f>
        <v>0.0</v>
      </c>
      <c r="AI21" t="n" s="5">
        <f>AG21</f>
        <v>0.0</v>
      </c>
      <c r="AJ21" t="n" s="5">
        <f>AH21</f>
        <v>0.0</v>
      </c>
      <c r="AK21" t="n" s="5">
        <f>AI21</f>
        <v>0.0</v>
      </c>
      <c r="AL21" t="n" s="5">
        <f>AJ21</f>
        <v>0.0</v>
      </c>
      <c r="AM21" t="n" s="5">
        <f>AK21</f>
        <v>0.0</v>
      </c>
      <c r="AN21" t="n" s="5">
        <f>AL21</f>
        <v>0.0</v>
      </c>
      <c r="AO21" t="n" s="5">
        <f>AM21</f>
        <v>0.0</v>
      </c>
      <c r="AP21" t="n" s="5">
        <f>AN21</f>
        <v>0.0</v>
      </c>
      <c r="AQ21" t="n" s="5">
        <f>AO21</f>
        <v>0.0</v>
      </c>
      <c r="AR21" t="n" s="5">
        <f>AP21</f>
        <v>0.0</v>
      </c>
      <c r="AS21" t="n" s="5">
        <f>AQ21</f>
        <v>0.0</v>
      </c>
      <c r="AT21" t="n" s="5">
        <f>0.00</f>
        <v>0.0</v>
      </c>
      <c r="AU21" s="4"/>
      <c r="AV21" t="n" s="5">
        <f>AT21</f>
        <v>0.0</v>
      </c>
      <c r="AW21" t="n" s="5">
        <f>AU21</f>
        <v>0.0</v>
      </c>
      <c r="AX21" t="n" s="5">
        <f>0.00</f>
        <v>0.0</v>
      </c>
      <c r="AY21" s="4"/>
      <c r="AZ21" t="n" s="5">
        <f>AX21</f>
        <v>0.0</v>
      </c>
      <c r="BA21" t="n" s="5">
        <f>AY21</f>
        <v>0.0</v>
      </c>
      <c r="BB21" t="n" s="5">
        <f>AZ21</f>
        <v>0.0</v>
      </c>
      <c r="BC21" t="n" s="5">
        <f>BA21</f>
        <v>0.0</v>
      </c>
      <c r="BD21" t="n" s="5">
        <f>BB21</f>
        <v>0.0</v>
      </c>
      <c r="BE21" t="n" s="5">
        <f>BC21</f>
        <v>0.0</v>
      </c>
      <c r="BF21" t="n" s="5">
        <f>BD21</f>
        <v>0.0</v>
      </c>
      <c r="BG21" t="n" s="5">
        <f>BE21</f>
        <v>0.0</v>
      </c>
    </row>
    <row r="22">
      <c r="A22" t="s" s="3">
        <v>46</v>
      </c>
      <c r="B22" t="n" s="5">
        <f>0.00</f>
        <v>0.0</v>
      </c>
      <c r="C22" s="4"/>
      <c r="D22" t="n" s="5">
        <f>B22</f>
        <v>0.0</v>
      </c>
      <c r="E22" t="n" s="5">
        <f>C22</f>
        <v>0.0</v>
      </c>
      <c r="F22" t="n" s="5">
        <f>D22</f>
        <v>0.0</v>
      </c>
      <c r="G22" t="n" s="5">
        <f>E22</f>
        <v>0.0</v>
      </c>
      <c r="H22" t="n" s="5">
        <f>F22</f>
        <v>0.0</v>
      </c>
      <c r="I22" t="n" s="5">
        <f>G22</f>
        <v>0.0</v>
      </c>
      <c r="J22" t="n" s="5">
        <f>H22</f>
        <v>0.0</v>
      </c>
      <c r="K22" t="n" s="5">
        <f>I22</f>
        <v>0.0</v>
      </c>
      <c r="L22" t="n" s="5">
        <f>J22</f>
        <v>0.0</v>
      </c>
      <c r="M22" t="n" s="5">
        <f>K22</f>
        <v>0.0</v>
      </c>
      <c r="N22" t="n" s="5">
        <f>L22</f>
        <v>0.0</v>
      </c>
      <c r="O22" t="n" s="5">
        <f>M22</f>
        <v>0.0</v>
      </c>
      <c r="P22" t="n" s="5">
        <f>N22</f>
        <v>0.0</v>
      </c>
      <c r="Q22" t="n" s="5">
        <f>O22</f>
        <v>0.0</v>
      </c>
      <c r="R22" t="n" s="5">
        <f>P22</f>
        <v>0.0</v>
      </c>
      <c r="S22" t="n" s="5">
        <f>Q22</f>
        <v>0.0</v>
      </c>
      <c r="T22" t="n" s="5">
        <f>R22</f>
        <v>0.0</v>
      </c>
      <c r="U22" t="n" s="5">
        <f>S22</f>
        <v>0.0</v>
      </c>
      <c r="V22" t="n" s="5">
        <f>T22</f>
        <v>0.0</v>
      </c>
      <c r="W22" t="n" s="5">
        <f>U22</f>
        <v>0.0</v>
      </c>
      <c r="X22" t="n" s="5">
        <f>V22</f>
        <v>0.0</v>
      </c>
      <c r="Y22" t="n" s="5">
        <f>W22</f>
        <v>0.0</v>
      </c>
      <c r="Z22" t="n" s="5">
        <f>X22</f>
        <v>0.0</v>
      </c>
      <c r="AA22" t="n" s="5">
        <f>Y22</f>
        <v>0.0</v>
      </c>
      <c r="AB22" t="n" s="5">
        <f>Z22</f>
        <v>0.0</v>
      </c>
      <c r="AC22" t="n" s="5">
        <f>AA22</f>
        <v>0.0</v>
      </c>
      <c r="AD22" t="n" s="5">
        <f>AB22</f>
        <v>0.0</v>
      </c>
      <c r="AE22" t="n" s="5">
        <f>AC22</f>
        <v>0.0</v>
      </c>
      <c r="AF22" t="n" s="5">
        <f>AD22</f>
        <v>0.0</v>
      </c>
      <c r="AG22" t="n" s="5">
        <f>AE22</f>
        <v>0.0</v>
      </c>
      <c r="AH22" t="n" s="5">
        <f>AF22</f>
        <v>0.0</v>
      </c>
      <c r="AI22" t="n" s="5">
        <f>AG22</f>
        <v>0.0</v>
      </c>
      <c r="AJ22" t="n" s="5">
        <f>AH22</f>
        <v>0.0</v>
      </c>
      <c r="AK22" t="n" s="5">
        <f>AI22</f>
        <v>0.0</v>
      </c>
      <c r="AL22" t="n" s="5">
        <f>AJ22</f>
        <v>0.0</v>
      </c>
      <c r="AM22" t="n" s="5">
        <f>AK22</f>
        <v>0.0</v>
      </c>
      <c r="AN22" t="n" s="5">
        <f>AL22</f>
        <v>0.0</v>
      </c>
      <c r="AO22" t="n" s="5">
        <f>AM22</f>
        <v>0.0</v>
      </c>
      <c r="AP22" t="n" s="5">
        <f>AN22</f>
        <v>0.0</v>
      </c>
      <c r="AQ22" t="n" s="5">
        <f>AO22</f>
        <v>0.0</v>
      </c>
      <c r="AR22" t="n" s="5">
        <f>AP22</f>
        <v>0.0</v>
      </c>
      <c r="AS22" t="n" s="5">
        <f>AQ22</f>
        <v>0.0</v>
      </c>
      <c r="AT22" t="n" s="5">
        <f>AR22</f>
        <v>0.0</v>
      </c>
      <c r="AU22" t="n" s="5">
        <f>AS22</f>
        <v>0.0</v>
      </c>
      <c r="AV22" t="n" s="5">
        <f>AT22</f>
        <v>0.0</v>
      </c>
      <c r="AW22" t="n" s="5">
        <f>AU22</f>
        <v>0.0</v>
      </c>
      <c r="AX22" t="n" s="5">
        <f>AV22</f>
        <v>0.0</v>
      </c>
      <c r="AY22" t="n" s="5">
        <f>AW22</f>
        <v>0.0</v>
      </c>
      <c r="AZ22" t="n" s="5">
        <f>AX22</f>
        <v>0.0</v>
      </c>
      <c r="BA22" t="n" s="5">
        <f>AY22</f>
        <v>0.0</v>
      </c>
      <c r="BB22" t="n" s="5">
        <f>AZ22</f>
        <v>0.0</v>
      </c>
      <c r="BC22" t="n" s="5">
        <f>BA22</f>
        <v>0.0</v>
      </c>
      <c r="BD22" t="n" s="5">
        <f>BB22</f>
        <v>0.0</v>
      </c>
      <c r="BE22" t="n" s="5">
        <f>BC22</f>
        <v>0.0</v>
      </c>
      <c r="BF22" t="n" s="5">
        <f>BD22</f>
        <v>0.0</v>
      </c>
      <c r="BG22" t="n" s="5">
        <f>BE22</f>
        <v>0.0</v>
      </c>
    </row>
    <row r="23">
      <c r="A23" t="s" s="3">
        <v>47</v>
      </c>
      <c r="B23" t="n" s="5">
        <f>0.00</f>
        <v>0.0</v>
      </c>
      <c r="C23" s="4"/>
      <c r="D23" t="n" s="5">
        <f>B23</f>
        <v>0.0</v>
      </c>
      <c r="E23" t="n" s="5">
        <f>C23</f>
        <v>0.0</v>
      </c>
      <c r="F23" t="n" s="5">
        <f>D23</f>
        <v>0.0</v>
      </c>
      <c r="G23" t="n" s="5">
        <f>E23</f>
        <v>0.0</v>
      </c>
      <c r="H23" t="n" s="5">
        <f>F23</f>
        <v>0.0</v>
      </c>
      <c r="I23" t="n" s="5">
        <f>G23</f>
        <v>0.0</v>
      </c>
      <c r="J23" t="n" s="5">
        <f>H23</f>
        <v>0.0</v>
      </c>
      <c r="K23" t="n" s="5">
        <f>I23</f>
        <v>0.0</v>
      </c>
      <c r="L23" t="n" s="5">
        <f>J23</f>
        <v>0.0</v>
      </c>
      <c r="M23" t="n" s="5">
        <f>K23</f>
        <v>0.0</v>
      </c>
      <c r="N23" t="n" s="5">
        <f>L23</f>
        <v>0.0</v>
      </c>
      <c r="O23" t="n" s="5">
        <f>M23</f>
        <v>0.0</v>
      </c>
      <c r="P23" t="n" s="5">
        <f>N23</f>
        <v>0.0</v>
      </c>
      <c r="Q23" t="n" s="5">
        <f>O23</f>
        <v>0.0</v>
      </c>
      <c r="R23" t="n" s="5">
        <f>P23</f>
        <v>0.0</v>
      </c>
      <c r="S23" t="n" s="5">
        <f>Q23</f>
        <v>0.0</v>
      </c>
      <c r="T23" t="n" s="5">
        <f>R23</f>
        <v>0.0</v>
      </c>
      <c r="U23" t="n" s="5">
        <f>S23</f>
        <v>0.0</v>
      </c>
      <c r="V23" t="n" s="5">
        <f>T23</f>
        <v>0.0</v>
      </c>
      <c r="W23" t="n" s="5">
        <f>U23</f>
        <v>0.0</v>
      </c>
      <c r="X23" t="n" s="5">
        <f>V23</f>
        <v>0.0</v>
      </c>
      <c r="Y23" t="n" s="5">
        <f>W23</f>
        <v>0.0</v>
      </c>
      <c r="Z23" t="n" s="5">
        <f>X23</f>
        <v>0.0</v>
      </c>
      <c r="AA23" t="n" s="5">
        <f>Y23</f>
        <v>0.0</v>
      </c>
      <c r="AB23" t="n" s="5">
        <f>Z23</f>
        <v>0.0</v>
      </c>
      <c r="AC23" t="n" s="5">
        <f>AA23</f>
        <v>0.0</v>
      </c>
      <c r="AD23" t="n" s="5">
        <f>AB23</f>
        <v>0.0</v>
      </c>
      <c r="AE23" t="n" s="5">
        <f>AC23</f>
        <v>0.0</v>
      </c>
      <c r="AF23" t="n" s="5">
        <f>AD23</f>
        <v>0.0</v>
      </c>
      <c r="AG23" t="n" s="5">
        <f>AE23</f>
        <v>0.0</v>
      </c>
      <c r="AH23" t="n" s="5">
        <f>AF23</f>
        <v>0.0</v>
      </c>
      <c r="AI23" t="n" s="5">
        <f>AG23</f>
        <v>0.0</v>
      </c>
      <c r="AJ23" t="n" s="5">
        <f>AH23</f>
        <v>0.0</v>
      </c>
      <c r="AK23" t="n" s="5">
        <f>AI23</f>
        <v>0.0</v>
      </c>
      <c r="AL23" t="n" s="5">
        <f>AJ23</f>
        <v>0.0</v>
      </c>
      <c r="AM23" t="n" s="5">
        <f>AK23</f>
        <v>0.0</v>
      </c>
      <c r="AN23" t="n" s="5">
        <f>AL23</f>
        <v>0.0</v>
      </c>
      <c r="AO23" t="n" s="5">
        <f>AM23</f>
        <v>0.0</v>
      </c>
      <c r="AP23" t="n" s="5">
        <f>AN23</f>
        <v>0.0</v>
      </c>
      <c r="AQ23" t="n" s="5">
        <f>AO23</f>
        <v>0.0</v>
      </c>
      <c r="AR23" t="n" s="5">
        <f>AP23</f>
        <v>0.0</v>
      </c>
      <c r="AS23" t="n" s="5">
        <f>AQ23</f>
        <v>0.0</v>
      </c>
      <c r="AT23" t="n" s="5">
        <f>AR23</f>
        <v>0.0</v>
      </c>
      <c r="AU23" t="n" s="5">
        <f>AS23</f>
        <v>0.0</v>
      </c>
      <c r="AV23" t="n" s="5">
        <f>AT23</f>
        <v>0.0</v>
      </c>
      <c r="AW23" t="n" s="5">
        <f>AU23</f>
        <v>0.0</v>
      </c>
      <c r="AX23" t="n" s="5">
        <f>AV23</f>
        <v>0.0</v>
      </c>
      <c r="AY23" t="n" s="5">
        <f>AW23</f>
        <v>0.0</v>
      </c>
      <c r="AZ23" t="n" s="5">
        <f>AX23</f>
        <v>0.0</v>
      </c>
      <c r="BA23" t="n" s="5">
        <f>AY23</f>
        <v>0.0</v>
      </c>
      <c r="BB23" t="n" s="5">
        <f>AZ23</f>
        <v>0.0</v>
      </c>
      <c r="BC23" t="n" s="5">
        <f>BA23</f>
        <v>0.0</v>
      </c>
      <c r="BD23" t="n" s="5">
        <f>BB23</f>
        <v>0.0</v>
      </c>
      <c r="BE23" t="n" s="5">
        <f>BC23</f>
        <v>0.0</v>
      </c>
      <c r="BF23" t="n" s="5">
        <f>BD23</f>
        <v>0.0</v>
      </c>
      <c r="BG23" t="n" s="5">
        <f>BE23</f>
        <v>0.0</v>
      </c>
    </row>
    <row r="24">
      <c r="A24" t="s" s="3">
        <v>48</v>
      </c>
      <c r="B24" t="n" s="5">
        <f>0.00</f>
        <v>0.0</v>
      </c>
      <c r="C24" s="4"/>
      <c r="D24" t="n" s="5">
        <f>B24</f>
        <v>0.0</v>
      </c>
      <c r="E24" t="n" s="5">
        <f>C24</f>
        <v>0.0</v>
      </c>
      <c r="F24" t="n" s="5">
        <f>D24</f>
        <v>0.0</v>
      </c>
      <c r="G24" t="n" s="5">
        <f>E24</f>
        <v>0.0</v>
      </c>
      <c r="H24" t="n" s="5">
        <f>F24</f>
        <v>0.0</v>
      </c>
      <c r="I24" t="n" s="5">
        <f>G24</f>
        <v>0.0</v>
      </c>
      <c r="J24" t="n" s="5">
        <f>H24</f>
        <v>0.0</v>
      </c>
      <c r="K24" t="n" s="5">
        <f>I24</f>
        <v>0.0</v>
      </c>
      <c r="L24" t="n" s="5">
        <f>J24</f>
        <v>0.0</v>
      </c>
      <c r="M24" t="n" s="5">
        <f>K24</f>
        <v>0.0</v>
      </c>
      <c r="N24" t="n" s="5">
        <f>L24</f>
        <v>0.0</v>
      </c>
      <c r="O24" t="n" s="5">
        <f>M24</f>
        <v>0.0</v>
      </c>
      <c r="P24" t="n" s="5">
        <f>N24</f>
        <v>0.0</v>
      </c>
      <c r="Q24" t="n" s="5">
        <f>O24</f>
        <v>0.0</v>
      </c>
      <c r="R24" t="n" s="5">
        <f>P24</f>
        <v>0.0</v>
      </c>
      <c r="S24" t="n" s="5">
        <f>Q24</f>
        <v>0.0</v>
      </c>
      <c r="T24" t="n" s="5">
        <f>R24</f>
        <v>0.0</v>
      </c>
      <c r="U24" t="n" s="5">
        <f>S24</f>
        <v>0.0</v>
      </c>
      <c r="V24" t="n" s="5">
        <f>T24</f>
        <v>0.0</v>
      </c>
      <c r="W24" t="n" s="5">
        <f>U24</f>
        <v>0.0</v>
      </c>
      <c r="X24" t="n" s="5">
        <f>V24</f>
        <v>0.0</v>
      </c>
      <c r="Y24" t="n" s="5">
        <f>W24</f>
        <v>0.0</v>
      </c>
      <c r="Z24" t="n" s="5">
        <f>X24</f>
        <v>0.0</v>
      </c>
      <c r="AA24" t="n" s="5">
        <f>Y24</f>
        <v>0.0</v>
      </c>
      <c r="AB24" t="n" s="5">
        <f>Z24</f>
        <v>0.0</v>
      </c>
      <c r="AC24" t="n" s="5">
        <f>AA24</f>
        <v>0.0</v>
      </c>
      <c r="AD24" t="n" s="5">
        <f>AB24</f>
        <v>0.0</v>
      </c>
      <c r="AE24" t="n" s="5">
        <f>AC24</f>
        <v>0.0</v>
      </c>
      <c r="AF24" t="n" s="5">
        <f>AD24</f>
        <v>0.0</v>
      </c>
      <c r="AG24" t="n" s="5">
        <f>AE24</f>
        <v>0.0</v>
      </c>
      <c r="AH24" t="n" s="5">
        <f>AF24</f>
        <v>0.0</v>
      </c>
      <c r="AI24" t="n" s="5">
        <f>AG24</f>
        <v>0.0</v>
      </c>
      <c r="AJ24" t="n" s="5">
        <f>AH24</f>
        <v>0.0</v>
      </c>
      <c r="AK24" t="n" s="5">
        <f>AI24</f>
        <v>0.0</v>
      </c>
      <c r="AL24" t="n" s="5">
        <f>AJ24</f>
        <v>0.0</v>
      </c>
      <c r="AM24" t="n" s="5">
        <f>AK24</f>
        <v>0.0</v>
      </c>
      <c r="AN24" t="n" s="5">
        <f>AL24</f>
        <v>0.0</v>
      </c>
      <c r="AO24" t="n" s="5">
        <f>AM24</f>
        <v>0.0</v>
      </c>
      <c r="AP24" t="n" s="5">
        <f>AN24</f>
        <v>0.0</v>
      </c>
      <c r="AQ24" t="n" s="5">
        <f>AO24</f>
        <v>0.0</v>
      </c>
      <c r="AR24" t="n" s="5">
        <f>AP24</f>
        <v>0.0</v>
      </c>
      <c r="AS24" t="n" s="5">
        <f>AQ24</f>
        <v>0.0</v>
      </c>
      <c r="AT24" t="n" s="5">
        <f>AR24</f>
        <v>0.0</v>
      </c>
      <c r="AU24" t="n" s="5">
        <f>AS24</f>
        <v>0.0</v>
      </c>
      <c r="AV24" t="n" s="5">
        <f>AT24</f>
        <v>0.0</v>
      </c>
      <c r="AW24" t="n" s="5">
        <f>AU24</f>
        <v>0.0</v>
      </c>
      <c r="AX24" t="n" s="5">
        <f>AV24</f>
        <v>0.0</v>
      </c>
      <c r="AY24" t="n" s="5">
        <f>AW24</f>
        <v>0.0</v>
      </c>
      <c r="AZ24" t="n" s="5">
        <f>AX24</f>
        <v>0.0</v>
      </c>
      <c r="BA24" t="n" s="5">
        <f>AY24</f>
        <v>0.0</v>
      </c>
      <c r="BB24" t="n" s="5">
        <f>AZ24</f>
        <v>0.0</v>
      </c>
      <c r="BC24" t="n" s="5">
        <f>BA24</f>
        <v>0.0</v>
      </c>
      <c r="BD24" t="n" s="5">
        <f>BB24</f>
        <v>0.0</v>
      </c>
      <c r="BE24" t="n" s="5">
        <f>BC24</f>
        <v>0.0</v>
      </c>
      <c r="BF24" t="n" s="5">
        <f>BD24</f>
        <v>0.0</v>
      </c>
      <c r="BG24" t="n" s="5">
        <f>BE24</f>
        <v>0.0</v>
      </c>
    </row>
    <row r="25">
      <c r="A25" t="s" s="3">
        <v>49</v>
      </c>
      <c r="B25" t="n" s="5">
        <f>0.00</f>
        <v>0.0</v>
      </c>
      <c r="C25" s="4"/>
      <c r="D25" t="n" s="5">
        <f>B25</f>
        <v>0.0</v>
      </c>
      <c r="E25" t="n" s="5">
        <f>C25</f>
        <v>0.0</v>
      </c>
      <c r="F25" t="n" s="5">
        <f>D25</f>
        <v>0.0</v>
      </c>
      <c r="G25" t="n" s="5">
        <f>E25</f>
        <v>0.0</v>
      </c>
      <c r="H25" t="n" s="5">
        <f>F25</f>
        <v>0.0</v>
      </c>
      <c r="I25" t="n" s="5">
        <f>G25</f>
        <v>0.0</v>
      </c>
      <c r="J25" t="n" s="5">
        <f>H25</f>
        <v>0.0</v>
      </c>
      <c r="K25" t="n" s="5">
        <f>I25</f>
        <v>0.0</v>
      </c>
      <c r="L25" t="n" s="5">
        <f>J25</f>
        <v>0.0</v>
      </c>
      <c r="M25" t="n" s="5">
        <f>K25</f>
        <v>0.0</v>
      </c>
      <c r="N25" t="n" s="5">
        <f>L25</f>
        <v>0.0</v>
      </c>
      <c r="O25" t="n" s="5">
        <f>M25</f>
        <v>0.0</v>
      </c>
      <c r="P25" t="n" s="5">
        <f>N25</f>
        <v>0.0</v>
      </c>
      <c r="Q25" t="n" s="5">
        <f>O25</f>
        <v>0.0</v>
      </c>
      <c r="R25" t="n" s="5">
        <f>P25</f>
        <v>0.0</v>
      </c>
      <c r="S25" t="n" s="5">
        <f>Q25</f>
        <v>0.0</v>
      </c>
      <c r="T25" t="n" s="5">
        <f>R25</f>
        <v>0.0</v>
      </c>
      <c r="U25" t="n" s="5">
        <f>S25</f>
        <v>0.0</v>
      </c>
      <c r="V25" t="n" s="5">
        <f>T25</f>
        <v>0.0</v>
      </c>
      <c r="W25" t="n" s="5">
        <f>U25</f>
        <v>0.0</v>
      </c>
      <c r="X25" t="n" s="5">
        <f>V25</f>
        <v>0.0</v>
      </c>
      <c r="Y25" t="n" s="5">
        <f>W25</f>
        <v>0.0</v>
      </c>
      <c r="Z25" t="n" s="5">
        <f>X25</f>
        <v>0.0</v>
      </c>
      <c r="AA25" t="n" s="5">
        <f>Y25</f>
        <v>0.0</v>
      </c>
      <c r="AB25" t="n" s="5">
        <f>Z25</f>
        <v>0.0</v>
      </c>
      <c r="AC25" t="n" s="5">
        <f>AA25</f>
        <v>0.0</v>
      </c>
      <c r="AD25" t="n" s="5">
        <f>AB25</f>
        <v>0.0</v>
      </c>
      <c r="AE25" t="n" s="5">
        <f>AC25</f>
        <v>0.0</v>
      </c>
      <c r="AF25" t="n" s="5">
        <f>AD25</f>
        <v>0.0</v>
      </c>
      <c r="AG25" t="n" s="5">
        <f>AE25</f>
        <v>0.0</v>
      </c>
      <c r="AH25" t="n" s="5">
        <f>AF25</f>
        <v>0.0</v>
      </c>
      <c r="AI25" t="n" s="5">
        <f>AG25</f>
        <v>0.0</v>
      </c>
      <c r="AJ25" t="n" s="5">
        <f>AH25</f>
        <v>0.0</v>
      </c>
      <c r="AK25" t="n" s="5">
        <f>AI25</f>
        <v>0.0</v>
      </c>
      <c r="AL25" t="n" s="5">
        <f>AJ25</f>
        <v>0.0</v>
      </c>
      <c r="AM25" t="n" s="5">
        <f>AK25</f>
        <v>0.0</v>
      </c>
      <c r="AN25" t="n" s="5">
        <f>AL25</f>
        <v>0.0</v>
      </c>
      <c r="AO25" t="n" s="5">
        <f>AM25</f>
        <v>0.0</v>
      </c>
      <c r="AP25" t="n" s="5">
        <f>AN25</f>
        <v>0.0</v>
      </c>
      <c r="AQ25" t="n" s="5">
        <f>AO25</f>
        <v>0.0</v>
      </c>
      <c r="AR25" t="n" s="5">
        <f>AP25</f>
        <v>0.0</v>
      </c>
      <c r="AS25" t="n" s="5">
        <f>AQ25</f>
        <v>0.0</v>
      </c>
      <c r="AT25" t="n" s="5">
        <f>AR25</f>
        <v>0.0</v>
      </c>
      <c r="AU25" t="n" s="5">
        <f>AS25</f>
        <v>0.0</v>
      </c>
      <c r="AV25" t="n" s="5">
        <f>AT25</f>
        <v>0.0</v>
      </c>
      <c r="AW25" t="n" s="5">
        <f>AU25</f>
        <v>0.0</v>
      </c>
      <c r="AX25" t="n" s="5">
        <f>AV25</f>
        <v>0.0</v>
      </c>
      <c r="AY25" t="n" s="5">
        <f>AW25</f>
        <v>0.0</v>
      </c>
      <c r="AZ25" t="n" s="5">
        <f>AX25</f>
        <v>0.0</v>
      </c>
      <c r="BA25" t="n" s="5">
        <f>AY25</f>
        <v>0.0</v>
      </c>
      <c r="BB25" t="n" s="5">
        <f>AZ25</f>
        <v>0.0</v>
      </c>
      <c r="BC25" t="n" s="5">
        <f>BA25</f>
        <v>0.0</v>
      </c>
      <c r="BD25" t="n" s="5">
        <f>BB25</f>
        <v>0.0</v>
      </c>
      <c r="BE25" t="n" s="5">
        <f>BC25</f>
        <v>0.0</v>
      </c>
      <c r="BF25" t="n" s="5">
        <f>BD25</f>
        <v>0.0</v>
      </c>
      <c r="BG25" t="n" s="5">
        <f>BE25</f>
        <v>0.0</v>
      </c>
    </row>
    <row r="26">
      <c r="A26" t="s" s="3">
        <v>50</v>
      </c>
      <c r="B26" t="n" s="5">
        <f>52277.24</f>
        <v>0.0</v>
      </c>
      <c r="C26" s="4"/>
      <c r="D26" t="n" s="5">
        <f>B26</f>
        <v>0.0</v>
      </c>
      <c r="E26" t="n" s="5">
        <f>C26</f>
        <v>0.0</v>
      </c>
      <c r="F26" t="n" s="5">
        <f>0.00</f>
        <v>0.0</v>
      </c>
      <c r="G26" s="4"/>
      <c r="H26" t="n" s="5">
        <f>F26</f>
        <v>0.0</v>
      </c>
      <c r="I26" t="n" s="5">
        <f>G26</f>
        <v>0.0</v>
      </c>
      <c r="J26" t="n" s="5">
        <f>3000.00</f>
        <v>0.0</v>
      </c>
      <c r="K26" s="4"/>
      <c r="L26" t="n" s="5">
        <f>J26</f>
        <v>0.0</v>
      </c>
      <c r="M26" t="n" s="5">
        <f>K26</f>
        <v>0.0</v>
      </c>
      <c r="N26" t="n" s="5">
        <f>L26</f>
        <v>0.0</v>
      </c>
      <c r="O26" t="n" s="5">
        <f>M26</f>
        <v>0.0</v>
      </c>
      <c r="P26" t="n" s="5">
        <f>0.00</f>
        <v>0.0</v>
      </c>
      <c r="Q26" s="4"/>
      <c r="R26" t="n" s="5">
        <f>P26</f>
        <v>0.0</v>
      </c>
      <c r="S26" t="n" s="5">
        <f>Q26</f>
        <v>0.0</v>
      </c>
      <c r="T26" t="n" s="5">
        <f>R26</f>
        <v>0.0</v>
      </c>
      <c r="U26" t="n" s="5">
        <f>S26</f>
        <v>0.0</v>
      </c>
      <c r="V26" t="n" s="5">
        <f>T26</f>
        <v>0.0</v>
      </c>
      <c r="W26" t="n" s="5">
        <f>U26</f>
        <v>0.0</v>
      </c>
      <c r="X26" t="n" s="5">
        <f>V26</f>
        <v>0.0</v>
      </c>
      <c r="Y26" t="n" s="5">
        <f>W26</f>
        <v>0.0</v>
      </c>
      <c r="Z26" t="n" s="5">
        <f>0.00</f>
        <v>0.0</v>
      </c>
      <c r="AA26" s="4"/>
      <c r="AB26" t="n" s="5">
        <f>Z26</f>
        <v>0.0</v>
      </c>
      <c r="AC26" t="n" s="5">
        <f>AA26</f>
        <v>0.0</v>
      </c>
      <c r="AD26" t="n" s="5">
        <f>AB26</f>
        <v>0.0</v>
      </c>
      <c r="AE26" t="n" s="5">
        <f>AC26</f>
        <v>0.0</v>
      </c>
      <c r="AF26" t="n" s="5">
        <f>AD26</f>
        <v>0.0</v>
      </c>
      <c r="AG26" t="n" s="5">
        <f>AE26</f>
        <v>0.0</v>
      </c>
      <c r="AH26" t="n" s="5">
        <f>AF26</f>
        <v>0.0</v>
      </c>
      <c r="AI26" t="n" s="5">
        <f>AG26</f>
        <v>0.0</v>
      </c>
      <c r="AJ26" t="n" s="5">
        <f>0.00</f>
        <v>0.0</v>
      </c>
      <c r="AK26" s="4"/>
      <c r="AL26" t="n" s="5">
        <f>AJ26</f>
        <v>0.0</v>
      </c>
      <c r="AM26" t="n" s="5">
        <f>AK26</f>
        <v>0.0</v>
      </c>
      <c r="AN26" t="n" s="5">
        <f>AL26</f>
        <v>0.0</v>
      </c>
      <c r="AO26" t="n" s="5">
        <f>AM26</f>
        <v>0.0</v>
      </c>
      <c r="AP26" t="n" s="5">
        <f>AN26</f>
        <v>0.0</v>
      </c>
      <c r="AQ26" t="n" s="5">
        <f>AO26</f>
        <v>0.0</v>
      </c>
      <c r="AR26" t="n" s="5">
        <f>AP26</f>
        <v>0.0</v>
      </c>
      <c r="AS26" t="n" s="5">
        <f>AQ26</f>
        <v>0.0</v>
      </c>
      <c r="AT26" t="n" s="5">
        <f>AR26</f>
        <v>0.0</v>
      </c>
      <c r="AU26" t="n" s="5">
        <f>AS26</f>
        <v>0.0</v>
      </c>
      <c r="AV26" t="n" s="5">
        <f>AT26</f>
        <v>0.0</v>
      </c>
      <c r="AW26" t="n" s="5">
        <f>AU26</f>
        <v>0.0</v>
      </c>
      <c r="AX26" t="n" s="5">
        <f>AV26</f>
        <v>0.0</v>
      </c>
      <c r="AY26" t="n" s="5">
        <f>AW26</f>
        <v>0.0</v>
      </c>
      <c r="AZ26" t="n" s="5">
        <f>AX26</f>
        <v>0.0</v>
      </c>
      <c r="BA26" t="n" s="5">
        <f>AY26</f>
        <v>0.0</v>
      </c>
      <c r="BB26" t="n" s="5">
        <f>AZ26</f>
        <v>0.0</v>
      </c>
      <c r="BC26" t="n" s="5">
        <f>BA26</f>
        <v>0.0</v>
      </c>
      <c r="BD26" t="n" s="5">
        <f>BB26</f>
        <v>0.0</v>
      </c>
      <c r="BE26" t="n" s="5">
        <f>BC26</f>
        <v>0.0</v>
      </c>
      <c r="BF26" t="n" s="5">
        <f>BD26</f>
        <v>0.0</v>
      </c>
      <c r="BG26" t="n" s="5">
        <f>BE26</f>
        <v>0.0</v>
      </c>
    </row>
    <row r="27">
      <c r="A27" t="s" s="3">
        <v>51</v>
      </c>
      <c r="B27" t="n" s="5">
        <f>0.00</f>
        <v>0.0</v>
      </c>
      <c r="C27" s="4"/>
      <c r="D27" t="n" s="5">
        <f>B27</f>
        <v>0.0</v>
      </c>
      <c r="E27" t="n" s="5">
        <f>C27</f>
        <v>0.0</v>
      </c>
      <c r="F27" t="n" s="5">
        <f>D27</f>
        <v>0.0</v>
      </c>
      <c r="G27" t="n" s="5">
        <f>E27</f>
        <v>0.0</v>
      </c>
      <c r="H27" t="n" s="5">
        <f>F27</f>
        <v>0.0</v>
      </c>
      <c r="I27" t="n" s="5">
        <f>G27</f>
        <v>0.0</v>
      </c>
      <c r="J27" t="n" s="5">
        <f>H27</f>
        <v>0.0</v>
      </c>
      <c r="K27" t="n" s="5">
        <f>I27</f>
        <v>0.0</v>
      </c>
      <c r="L27" t="n" s="5">
        <f>J27</f>
        <v>0.0</v>
      </c>
      <c r="M27" t="n" s="5">
        <f>K27</f>
        <v>0.0</v>
      </c>
      <c r="N27" t="n" s="5">
        <f>L27</f>
        <v>0.0</v>
      </c>
      <c r="O27" t="n" s="5">
        <f>M27</f>
        <v>0.0</v>
      </c>
      <c r="P27" t="n" s="5">
        <f>N27</f>
        <v>0.0</v>
      </c>
      <c r="Q27" t="n" s="5">
        <f>O27</f>
        <v>0.0</v>
      </c>
      <c r="R27" t="n" s="5">
        <f>P27</f>
        <v>0.0</v>
      </c>
      <c r="S27" t="n" s="5">
        <f>Q27</f>
        <v>0.0</v>
      </c>
      <c r="T27" t="n" s="5">
        <f>R27</f>
        <v>0.0</v>
      </c>
      <c r="U27" t="n" s="5">
        <f>S27</f>
        <v>0.0</v>
      </c>
      <c r="V27" t="n" s="5">
        <f>T27</f>
        <v>0.0</v>
      </c>
      <c r="W27" t="n" s="5">
        <f>U27</f>
        <v>0.0</v>
      </c>
      <c r="X27" t="n" s="5">
        <f>V27</f>
        <v>0.0</v>
      </c>
      <c r="Y27" t="n" s="5">
        <f>W27</f>
        <v>0.0</v>
      </c>
      <c r="Z27" t="n" s="5">
        <f>X27</f>
        <v>0.0</v>
      </c>
      <c r="AA27" t="n" s="5">
        <f>Y27</f>
        <v>0.0</v>
      </c>
      <c r="AB27" t="n" s="5">
        <f>Z27</f>
        <v>0.0</v>
      </c>
      <c r="AC27" t="n" s="5">
        <f>AA27</f>
        <v>0.0</v>
      </c>
      <c r="AD27" t="n" s="5">
        <f>AB27</f>
        <v>0.0</v>
      </c>
      <c r="AE27" t="n" s="5">
        <f>AC27</f>
        <v>0.0</v>
      </c>
      <c r="AF27" t="n" s="5">
        <f>AD27</f>
        <v>0.0</v>
      </c>
      <c r="AG27" t="n" s="5">
        <f>AE27</f>
        <v>0.0</v>
      </c>
      <c r="AH27" t="n" s="5">
        <f>AF27</f>
        <v>0.0</v>
      </c>
      <c r="AI27" t="n" s="5">
        <f>AG27</f>
        <v>0.0</v>
      </c>
      <c r="AJ27" t="n" s="5">
        <f>AH27</f>
        <v>0.0</v>
      </c>
      <c r="AK27" t="n" s="5">
        <f>AI27</f>
        <v>0.0</v>
      </c>
      <c r="AL27" t="n" s="5">
        <f>AJ27</f>
        <v>0.0</v>
      </c>
      <c r="AM27" t="n" s="5">
        <f>AK27</f>
        <v>0.0</v>
      </c>
      <c r="AN27" t="n" s="5">
        <f>AL27</f>
        <v>0.0</v>
      </c>
      <c r="AO27" t="n" s="5">
        <f>AM27</f>
        <v>0.0</v>
      </c>
      <c r="AP27" t="n" s="5">
        <f>AN27</f>
        <v>0.0</v>
      </c>
      <c r="AQ27" t="n" s="5">
        <f>AO27</f>
        <v>0.0</v>
      </c>
      <c r="AR27" t="n" s="5">
        <f>AP27</f>
        <v>0.0</v>
      </c>
      <c r="AS27" t="n" s="5">
        <f>AQ27</f>
        <v>0.0</v>
      </c>
      <c r="AT27" t="n" s="5">
        <f>AR27</f>
        <v>0.0</v>
      </c>
      <c r="AU27" t="n" s="5">
        <f>AS27</f>
        <v>0.0</v>
      </c>
      <c r="AV27" t="n" s="5">
        <f>AT27</f>
        <v>0.0</v>
      </c>
      <c r="AW27" t="n" s="5">
        <f>AU27</f>
        <v>0.0</v>
      </c>
      <c r="AX27" t="n" s="5">
        <f>AV27</f>
        <v>0.0</v>
      </c>
      <c r="AY27" t="n" s="5">
        <f>AW27</f>
        <v>0.0</v>
      </c>
      <c r="AZ27" t="n" s="5">
        <f>AX27</f>
        <v>0.0</v>
      </c>
      <c r="BA27" t="n" s="5">
        <f>AY27</f>
        <v>0.0</v>
      </c>
      <c r="BB27" t="n" s="5">
        <f>AZ27</f>
        <v>0.0</v>
      </c>
      <c r="BC27" t="n" s="5">
        <f>BA27</f>
        <v>0.0</v>
      </c>
      <c r="BD27" t="n" s="5">
        <f>BB27</f>
        <v>0.0</v>
      </c>
      <c r="BE27" t="n" s="5">
        <f>BC27</f>
        <v>0.0</v>
      </c>
      <c r="BF27" t="n" s="5">
        <f>BD27</f>
        <v>0.0</v>
      </c>
      <c r="BG27" t="n" s="5">
        <f>BE27</f>
        <v>0.0</v>
      </c>
    </row>
    <row r="28">
      <c r="A28" t="s" s="3">
        <v>52</v>
      </c>
      <c r="B28" t="n" s="5">
        <f>0.00</f>
        <v>0.0</v>
      </c>
      <c r="C28" s="4"/>
      <c r="D28" t="n" s="5">
        <f>B28</f>
        <v>0.0</v>
      </c>
      <c r="E28" t="n" s="5">
        <f>C28</f>
        <v>0.0</v>
      </c>
      <c r="F28" t="n" s="5">
        <f>D28</f>
        <v>0.0</v>
      </c>
      <c r="G28" t="n" s="5">
        <f>E28</f>
        <v>0.0</v>
      </c>
      <c r="H28" t="n" s="5">
        <f>F28</f>
        <v>0.0</v>
      </c>
      <c r="I28" t="n" s="5">
        <f>G28</f>
        <v>0.0</v>
      </c>
      <c r="J28" t="n" s="5">
        <f>H28</f>
        <v>0.0</v>
      </c>
      <c r="K28" t="n" s="5">
        <f>I28</f>
        <v>0.0</v>
      </c>
      <c r="L28" t="n" s="5">
        <f>J28</f>
        <v>0.0</v>
      </c>
      <c r="M28" t="n" s="5">
        <f>K28</f>
        <v>0.0</v>
      </c>
      <c r="N28" t="n" s="5">
        <f>L28</f>
        <v>0.0</v>
      </c>
      <c r="O28" t="n" s="5">
        <f>M28</f>
        <v>0.0</v>
      </c>
      <c r="P28" t="n" s="5">
        <f>N28</f>
        <v>0.0</v>
      </c>
      <c r="Q28" t="n" s="5">
        <f>O28</f>
        <v>0.0</v>
      </c>
      <c r="R28" t="n" s="5">
        <f>P28</f>
        <v>0.0</v>
      </c>
      <c r="S28" t="n" s="5">
        <f>Q28</f>
        <v>0.0</v>
      </c>
      <c r="T28" t="n" s="5">
        <f>R28</f>
        <v>0.0</v>
      </c>
      <c r="U28" t="n" s="5">
        <f>S28</f>
        <v>0.0</v>
      </c>
      <c r="V28" t="n" s="5">
        <f>T28</f>
        <v>0.0</v>
      </c>
      <c r="W28" t="n" s="5">
        <f>U28</f>
        <v>0.0</v>
      </c>
      <c r="X28" t="n" s="5">
        <f>V28</f>
        <v>0.0</v>
      </c>
      <c r="Y28" t="n" s="5">
        <f>W28</f>
        <v>0.0</v>
      </c>
      <c r="Z28" t="n" s="5">
        <f>X28</f>
        <v>0.0</v>
      </c>
      <c r="AA28" t="n" s="5">
        <f>Y28</f>
        <v>0.0</v>
      </c>
      <c r="AB28" t="n" s="5">
        <f>Z28</f>
        <v>0.0</v>
      </c>
      <c r="AC28" t="n" s="5">
        <f>AA28</f>
        <v>0.0</v>
      </c>
      <c r="AD28" t="n" s="5">
        <f>AB28</f>
        <v>0.0</v>
      </c>
      <c r="AE28" t="n" s="5">
        <f>AC28</f>
        <v>0.0</v>
      </c>
      <c r="AF28" t="n" s="5">
        <f>AD28</f>
        <v>0.0</v>
      </c>
      <c r="AG28" t="n" s="5">
        <f>AE28</f>
        <v>0.0</v>
      </c>
      <c r="AH28" t="n" s="5">
        <f>AF28</f>
        <v>0.0</v>
      </c>
      <c r="AI28" t="n" s="5">
        <f>AG28</f>
        <v>0.0</v>
      </c>
      <c r="AJ28" t="n" s="5">
        <f>AH28</f>
        <v>0.0</v>
      </c>
      <c r="AK28" t="n" s="5">
        <f>AI28</f>
        <v>0.0</v>
      </c>
      <c r="AL28" t="n" s="5">
        <f>AJ28</f>
        <v>0.0</v>
      </c>
      <c r="AM28" t="n" s="5">
        <f>AK28</f>
        <v>0.0</v>
      </c>
      <c r="AN28" t="n" s="5">
        <f>AL28</f>
        <v>0.0</v>
      </c>
      <c r="AO28" t="n" s="5">
        <f>AM28</f>
        <v>0.0</v>
      </c>
      <c r="AP28" t="n" s="5">
        <f>AN28</f>
        <v>0.0</v>
      </c>
      <c r="AQ28" t="n" s="5">
        <f>AO28</f>
        <v>0.0</v>
      </c>
      <c r="AR28" t="n" s="5">
        <f>AP28</f>
        <v>0.0</v>
      </c>
      <c r="AS28" t="n" s="5">
        <f>AQ28</f>
        <v>0.0</v>
      </c>
      <c r="AT28" t="n" s="5">
        <f>AR28</f>
        <v>0.0</v>
      </c>
      <c r="AU28" t="n" s="5">
        <f>AS28</f>
        <v>0.0</v>
      </c>
      <c r="AV28" t="n" s="5">
        <f>AT28</f>
        <v>0.0</v>
      </c>
      <c r="AW28" t="n" s="5">
        <f>AU28</f>
        <v>0.0</v>
      </c>
      <c r="AX28" t="n" s="5">
        <f>AV28</f>
        <v>0.0</v>
      </c>
      <c r="AY28" t="n" s="5">
        <f>AW28</f>
        <v>0.0</v>
      </c>
      <c r="AZ28" t="n" s="5">
        <f>AX28</f>
        <v>0.0</v>
      </c>
      <c r="BA28" t="n" s="5">
        <f>AY28</f>
        <v>0.0</v>
      </c>
      <c r="BB28" t="n" s="5">
        <f>AZ28</f>
        <v>0.0</v>
      </c>
      <c r="BC28" t="n" s="5">
        <f>BA28</f>
        <v>0.0</v>
      </c>
      <c r="BD28" t="n" s="5">
        <f>BB28</f>
        <v>0.0</v>
      </c>
      <c r="BE28" t="n" s="5">
        <f>BC28</f>
        <v>0.0</v>
      </c>
      <c r="BF28" t="n" s="5">
        <f>BD28</f>
        <v>0.0</v>
      </c>
      <c r="BG28" t="n" s="5">
        <f>BE28</f>
        <v>0.0</v>
      </c>
    </row>
    <row r="29">
      <c r="A29" t="s" s="3">
        <v>53</v>
      </c>
      <c r="B29" t="n" s="5">
        <f>0.00</f>
        <v>0.0</v>
      </c>
      <c r="C29" s="4"/>
      <c r="D29" t="n" s="5">
        <f>B29</f>
        <v>0.0</v>
      </c>
      <c r="E29" t="n" s="5">
        <f>C29</f>
        <v>0.0</v>
      </c>
      <c r="F29" t="n" s="5">
        <f>D29</f>
        <v>0.0</v>
      </c>
      <c r="G29" t="n" s="5">
        <f>E29</f>
        <v>0.0</v>
      </c>
      <c r="H29" t="n" s="5">
        <f>F29</f>
        <v>0.0</v>
      </c>
      <c r="I29" t="n" s="5">
        <f>G29</f>
        <v>0.0</v>
      </c>
      <c r="J29" t="n" s="5">
        <f>H29</f>
        <v>0.0</v>
      </c>
      <c r="K29" t="n" s="5">
        <f>I29</f>
        <v>0.0</v>
      </c>
      <c r="L29" t="n" s="5">
        <f>J29</f>
        <v>0.0</v>
      </c>
      <c r="M29" t="n" s="5">
        <f>K29</f>
        <v>0.0</v>
      </c>
      <c r="N29" t="n" s="5">
        <f>L29</f>
        <v>0.0</v>
      </c>
      <c r="O29" t="n" s="5">
        <f>M29</f>
        <v>0.0</v>
      </c>
      <c r="P29" t="n" s="5">
        <f>N29</f>
        <v>0.0</v>
      </c>
      <c r="Q29" t="n" s="5">
        <f>O29</f>
        <v>0.0</v>
      </c>
      <c r="R29" t="n" s="5">
        <f>P29</f>
        <v>0.0</v>
      </c>
      <c r="S29" t="n" s="5">
        <f>Q29</f>
        <v>0.0</v>
      </c>
      <c r="T29" t="n" s="5">
        <f>R29</f>
        <v>0.0</v>
      </c>
      <c r="U29" t="n" s="5">
        <f>S29</f>
        <v>0.0</v>
      </c>
      <c r="V29" t="n" s="5">
        <f>T29</f>
        <v>0.0</v>
      </c>
      <c r="W29" t="n" s="5">
        <f>U29</f>
        <v>0.0</v>
      </c>
      <c r="X29" t="n" s="5">
        <f>V29</f>
        <v>0.0</v>
      </c>
      <c r="Y29" t="n" s="5">
        <f>W29</f>
        <v>0.0</v>
      </c>
      <c r="Z29" t="n" s="5">
        <f>X29</f>
        <v>0.0</v>
      </c>
      <c r="AA29" t="n" s="5">
        <f>Y29</f>
        <v>0.0</v>
      </c>
      <c r="AB29" t="n" s="5">
        <f>Z29</f>
        <v>0.0</v>
      </c>
      <c r="AC29" t="n" s="5">
        <f>AA29</f>
        <v>0.0</v>
      </c>
      <c r="AD29" t="n" s="5">
        <f>AB29</f>
        <v>0.0</v>
      </c>
      <c r="AE29" t="n" s="5">
        <f>AC29</f>
        <v>0.0</v>
      </c>
      <c r="AF29" t="n" s="5">
        <f>AD29</f>
        <v>0.0</v>
      </c>
      <c r="AG29" t="n" s="5">
        <f>AE29</f>
        <v>0.0</v>
      </c>
      <c r="AH29" t="n" s="5">
        <f>AF29</f>
        <v>0.0</v>
      </c>
      <c r="AI29" t="n" s="5">
        <f>AG29</f>
        <v>0.0</v>
      </c>
      <c r="AJ29" t="n" s="5">
        <f>AH29</f>
        <v>0.0</v>
      </c>
      <c r="AK29" t="n" s="5">
        <f>AI29</f>
        <v>0.0</v>
      </c>
      <c r="AL29" t="n" s="5">
        <f>AJ29</f>
        <v>0.0</v>
      </c>
      <c r="AM29" t="n" s="5">
        <f>AK29</f>
        <v>0.0</v>
      </c>
      <c r="AN29" t="n" s="5">
        <f>AL29</f>
        <v>0.0</v>
      </c>
      <c r="AO29" t="n" s="5">
        <f>AM29</f>
        <v>0.0</v>
      </c>
      <c r="AP29" t="n" s="5">
        <f>AN29</f>
        <v>0.0</v>
      </c>
      <c r="AQ29" t="n" s="5">
        <f>AO29</f>
        <v>0.0</v>
      </c>
      <c r="AR29" t="n" s="5">
        <f>AP29</f>
        <v>0.0</v>
      </c>
      <c r="AS29" t="n" s="5">
        <f>AQ29</f>
        <v>0.0</v>
      </c>
      <c r="AT29" t="n" s="5">
        <f>AR29</f>
        <v>0.0</v>
      </c>
      <c r="AU29" t="n" s="5">
        <f>AS29</f>
        <v>0.0</v>
      </c>
      <c r="AV29" t="n" s="5">
        <f>AT29</f>
        <v>0.0</v>
      </c>
      <c r="AW29" t="n" s="5">
        <f>AU29</f>
        <v>0.0</v>
      </c>
      <c r="AX29" t="n" s="5">
        <f>AV29</f>
        <v>0.0</v>
      </c>
      <c r="AY29" t="n" s="5">
        <f>AW29</f>
        <v>0.0</v>
      </c>
      <c r="AZ29" t="n" s="5">
        <f>AX29</f>
        <v>0.0</v>
      </c>
      <c r="BA29" t="n" s="5">
        <f>AY29</f>
        <v>0.0</v>
      </c>
      <c r="BB29" t="n" s="5">
        <f>AZ29</f>
        <v>0.0</v>
      </c>
      <c r="BC29" t="n" s="5">
        <f>BA29</f>
        <v>0.0</v>
      </c>
      <c r="BD29" t="n" s="5">
        <f>BB29</f>
        <v>0.0</v>
      </c>
      <c r="BE29" t="n" s="5">
        <f>BC29</f>
        <v>0.0</v>
      </c>
      <c r="BF29" t="n" s="5">
        <f>BD29</f>
        <v>0.0</v>
      </c>
      <c r="BG29" t="n" s="5">
        <f>BE29</f>
        <v>0.0</v>
      </c>
    </row>
    <row r="30">
      <c r="A30" t="s" s="3">
        <v>54</v>
      </c>
      <c r="B30" s="4"/>
      <c r="C30" s="4"/>
      <c r="D30" t="n" s="5">
        <f>B30</f>
        <v>0.0</v>
      </c>
      <c r="E30" t="n" s="5">
        <f>C30</f>
        <v>0.0</v>
      </c>
      <c r="F30" t="n" s="5">
        <f>D30</f>
        <v>0.0</v>
      </c>
      <c r="G30" t="n" s="5">
        <f>E30</f>
        <v>0.0</v>
      </c>
      <c r="H30" t="n" s="5">
        <f>F30</f>
        <v>0.0</v>
      </c>
      <c r="I30" t="n" s="5">
        <f>G30</f>
        <v>0.0</v>
      </c>
      <c r="J30" t="n" s="5">
        <f>H30</f>
        <v>0.0</v>
      </c>
      <c r="K30" t="n" s="5">
        <f>I30</f>
        <v>0.0</v>
      </c>
      <c r="L30" t="n" s="5">
        <f>J30</f>
        <v>0.0</v>
      </c>
      <c r="M30" t="n" s="5">
        <f>K30</f>
        <v>0.0</v>
      </c>
      <c r="N30" t="n" s="5">
        <f>L30</f>
        <v>0.0</v>
      </c>
      <c r="O30" t="n" s="5">
        <f>M30</f>
        <v>0.0</v>
      </c>
      <c r="P30" t="n" s="5">
        <f>N30</f>
        <v>0.0</v>
      </c>
      <c r="Q30" t="n" s="5">
        <f>O30</f>
        <v>0.0</v>
      </c>
      <c r="R30" t="n" s="5">
        <f>P30</f>
        <v>0.0</v>
      </c>
      <c r="S30" t="n" s="5">
        <f>Q30</f>
        <v>0.0</v>
      </c>
      <c r="T30" t="n" s="5">
        <f>R30</f>
        <v>0.0</v>
      </c>
      <c r="U30" t="n" s="5">
        <f>S30</f>
        <v>0.0</v>
      </c>
      <c r="V30" t="n" s="5">
        <f>T30</f>
        <v>0.0</v>
      </c>
      <c r="W30" t="n" s="5">
        <f>U30</f>
        <v>0.0</v>
      </c>
      <c r="X30" t="n" s="5">
        <f>V30</f>
        <v>0.0</v>
      </c>
      <c r="Y30" t="n" s="5">
        <f>W30</f>
        <v>0.0</v>
      </c>
      <c r="Z30" t="n" s="5">
        <f>X30</f>
        <v>0.0</v>
      </c>
      <c r="AA30" t="n" s="5">
        <f>Y30</f>
        <v>0.0</v>
      </c>
      <c r="AB30" t="n" s="5">
        <f>Z30</f>
        <v>0.0</v>
      </c>
      <c r="AC30" t="n" s="5">
        <f>AA30</f>
        <v>0.0</v>
      </c>
      <c r="AD30" t="n" s="5">
        <f>AB30</f>
        <v>0.0</v>
      </c>
      <c r="AE30" t="n" s="5">
        <f>AC30</f>
        <v>0.0</v>
      </c>
      <c r="AF30" t="n" s="5">
        <f>AD30</f>
        <v>0.0</v>
      </c>
      <c r="AG30" t="n" s="5">
        <f>AE30</f>
        <v>0.0</v>
      </c>
      <c r="AH30" t="n" s="5">
        <f>AF30</f>
        <v>0.0</v>
      </c>
      <c r="AI30" t="n" s="5">
        <f>AG30</f>
        <v>0.0</v>
      </c>
      <c r="AJ30" t="n" s="5">
        <f>AH30</f>
        <v>0.0</v>
      </c>
      <c r="AK30" t="n" s="5">
        <f>AI30</f>
        <v>0.0</v>
      </c>
      <c r="AL30" t="n" s="5">
        <f>AJ30</f>
        <v>0.0</v>
      </c>
      <c r="AM30" t="n" s="5">
        <f>AK30</f>
        <v>0.0</v>
      </c>
      <c r="AN30" t="n" s="5">
        <f>AL30</f>
        <v>0.0</v>
      </c>
      <c r="AO30" t="n" s="5">
        <f>AM30</f>
        <v>0.0</v>
      </c>
      <c r="AP30" t="n" s="5">
        <f>AN30</f>
        <v>0.0</v>
      </c>
      <c r="AQ30" t="n" s="5">
        <f>AO30</f>
        <v>0.0</v>
      </c>
      <c r="AR30" s="4"/>
      <c r="AS30" t="n" s="5">
        <f>2479.40</f>
        <v>0.0</v>
      </c>
      <c r="AT30" t="n" s="5">
        <f>13806.68</f>
        <v>0.0</v>
      </c>
      <c r="AU30" s="4"/>
      <c r="AV30" t="n" s="5">
        <f>27306.68</f>
        <v>0.0</v>
      </c>
      <c r="AW30" s="4"/>
      <c r="AX30" t="n" s="5">
        <f>AV30</f>
        <v>0.0</v>
      </c>
      <c r="AY30" t="n" s="5">
        <f>AW30</f>
        <v>0.0</v>
      </c>
      <c r="AZ30" t="n" s="5">
        <f>28806.68</f>
        <v>0.0</v>
      </c>
      <c r="BA30" s="4"/>
      <c r="BB30" t="n" s="5">
        <f>45306.68</f>
        <v>0.0</v>
      </c>
      <c r="BC30" s="4"/>
      <c r="BD30" t="n" s="5">
        <f>58306.68</f>
        <v>0.0</v>
      </c>
      <c r="BE30" s="4"/>
      <c r="BF30" t="n" s="5">
        <f>74806.68</f>
        <v>0.0</v>
      </c>
      <c r="BG30" s="4"/>
    </row>
    <row r="31">
      <c r="A31" t="s" s="3">
        <v>55</v>
      </c>
      <c r="B31" t="n" s="5">
        <f>0.00</f>
        <v>0.0</v>
      </c>
      <c r="C31" s="4"/>
      <c r="D31" t="n" s="5">
        <f>B31</f>
        <v>0.0</v>
      </c>
      <c r="E31" t="n" s="5">
        <f>C31</f>
        <v>0.0</v>
      </c>
      <c r="F31" t="n" s="5">
        <f>D31</f>
        <v>0.0</v>
      </c>
      <c r="G31" t="n" s="5">
        <f>E31</f>
        <v>0.0</v>
      </c>
      <c r="H31" t="n" s="5">
        <f>F31</f>
        <v>0.0</v>
      </c>
      <c r="I31" t="n" s="5">
        <f>G31</f>
        <v>0.0</v>
      </c>
      <c r="J31" t="n" s="5">
        <f>H31</f>
        <v>0.0</v>
      </c>
      <c r="K31" t="n" s="5">
        <f>I31</f>
        <v>0.0</v>
      </c>
      <c r="L31" t="n" s="5">
        <f>J31</f>
        <v>0.0</v>
      </c>
      <c r="M31" t="n" s="5">
        <f>K31</f>
        <v>0.0</v>
      </c>
      <c r="N31" t="n" s="5">
        <f>L31</f>
        <v>0.0</v>
      </c>
      <c r="O31" t="n" s="5">
        <f>M31</f>
        <v>0.0</v>
      </c>
      <c r="P31" t="n" s="5">
        <f>N31</f>
        <v>0.0</v>
      </c>
      <c r="Q31" t="n" s="5">
        <f>O31</f>
        <v>0.0</v>
      </c>
      <c r="R31" t="n" s="5">
        <f>P31</f>
        <v>0.0</v>
      </c>
      <c r="S31" t="n" s="5">
        <f>Q31</f>
        <v>0.0</v>
      </c>
      <c r="T31" t="n" s="5">
        <f>R31</f>
        <v>0.0</v>
      </c>
      <c r="U31" t="n" s="5">
        <f>S31</f>
        <v>0.0</v>
      </c>
      <c r="V31" t="n" s="5">
        <f>T31</f>
        <v>0.0</v>
      </c>
      <c r="W31" t="n" s="5">
        <f>U31</f>
        <v>0.0</v>
      </c>
      <c r="X31" t="n" s="5">
        <f>V31</f>
        <v>0.0</v>
      </c>
      <c r="Y31" t="n" s="5">
        <f>W31</f>
        <v>0.0</v>
      </c>
      <c r="Z31" t="n" s="5">
        <f>X31</f>
        <v>0.0</v>
      </c>
      <c r="AA31" t="n" s="5">
        <f>Y31</f>
        <v>0.0</v>
      </c>
      <c r="AB31" t="n" s="5">
        <f>Z31</f>
        <v>0.0</v>
      </c>
      <c r="AC31" t="n" s="5">
        <f>AA31</f>
        <v>0.0</v>
      </c>
      <c r="AD31" t="n" s="5">
        <f>AB31</f>
        <v>0.0</v>
      </c>
      <c r="AE31" t="n" s="5">
        <f>AC31</f>
        <v>0.0</v>
      </c>
      <c r="AF31" t="n" s="5">
        <f>AD31</f>
        <v>0.0</v>
      </c>
      <c r="AG31" t="n" s="5">
        <f>AE31</f>
        <v>0.0</v>
      </c>
      <c r="AH31" t="n" s="5">
        <f>AF31</f>
        <v>0.0</v>
      </c>
      <c r="AI31" t="n" s="5">
        <f>AG31</f>
        <v>0.0</v>
      </c>
      <c r="AJ31" t="n" s="5">
        <f>AH31</f>
        <v>0.0</v>
      </c>
      <c r="AK31" t="n" s="5">
        <f>AI31</f>
        <v>0.0</v>
      </c>
      <c r="AL31" t="n" s="5">
        <f>AJ31</f>
        <v>0.0</v>
      </c>
      <c r="AM31" t="n" s="5">
        <f>AK31</f>
        <v>0.0</v>
      </c>
      <c r="AN31" t="n" s="5">
        <f>AL31</f>
        <v>0.0</v>
      </c>
      <c r="AO31" t="n" s="5">
        <f>AM31</f>
        <v>0.0</v>
      </c>
      <c r="AP31" t="n" s="5">
        <f>AN31</f>
        <v>0.0</v>
      </c>
      <c r="AQ31" t="n" s="5">
        <f>AO31</f>
        <v>0.0</v>
      </c>
      <c r="AR31" t="n" s="5">
        <f>AP31</f>
        <v>0.0</v>
      </c>
      <c r="AS31" t="n" s="5">
        <f>AQ31</f>
        <v>0.0</v>
      </c>
      <c r="AT31" t="n" s="5">
        <f>AR31</f>
        <v>0.0</v>
      </c>
      <c r="AU31" t="n" s="5">
        <f>AS31</f>
        <v>0.0</v>
      </c>
      <c r="AV31" t="n" s="5">
        <f>AT31</f>
        <v>0.0</v>
      </c>
      <c r="AW31" t="n" s="5">
        <f>AU31</f>
        <v>0.0</v>
      </c>
      <c r="AX31" t="n" s="5">
        <f>AV31</f>
        <v>0.0</v>
      </c>
      <c r="AY31" t="n" s="5">
        <f>AW31</f>
        <v>0.0</v>
      </c>
      <c r="AZ31" t="n" s="5">
        <f>AX31</f>
        <v>0.0</v>
      </c>
      <c r="BA31" t="n" s="5">
        <f>AY31</f>
        <v>0.0</v>
      </c>
      <c r="BB31" t="n" s="5">
        <f>AZ31</f>
        <v>0.0</v>
      </c>
      <c r="BC31" t="n" s="5">
        <f>BA31</f>
        <v>0.0</v>
      </c>
      <c r="BD31" t="n" s="5">
        <f>BB31</f>
        <v>0.0</v>
      </c>
      <c r="BE31" t="n" s="5">
        <f>BC31</f>
        <v>0.0</v>
      </c>
      <c r="BF31" t="n" s="5">
        <f>BD31</f>
        <v>0.0</v>
      </c>
      <c r="BG31" t="n" s="5">
        <f>BE31</f>
        <v>0.0</v>
      </c>
    </row>
    <row r="32">
      <c r="A32" t="s" s="3">
        <v>56</v>
      </c>
      <c r="B32" t="n" s="5">
        <f>0.00</f>
        <v>0.0</v>
      </c>
      <c r="C32" s="4"/>
      <c r="D32" t="n" s="5">
        <f>B32</f>
        <v>0.0</v>
      </c>
      <c r="E32" t="n" s="5">
        <f>C32</f>
        <v>0.0</v>
      </c>
      <c r="F32" t="n" s="5">
        <f>D32</f>
        <v>0.0</v>
      </c>
      <c r="G32" t="n" s="5">
        <f>E32</f>
        <v>0.0</v>
      </c>
      <c r="H32" t="n" s="5">
        <f>F32</f>
        <v>0.0</v>
      </c>
      <c r="I32" t="n" s="5">
        <f>G32</f>
        <v>0.0</v>
      </c>
      <c r="J32" t="n" s="5">
        <f>H32</f>
        <v>0.0</v>
      </c>
      <c r="K32" t="n" s="5">
        <f>I32</f>
        <v>0.0</v>
      </c>
      <c r="L32" t="n" s="5">
        <f>J32</f>
        <v>0.0</v>
      </c>
      <c r="M32" t="n" s="5">
        <f>K32</f>
        <v>0.0</v>
      </c>
      <c r="N32" t="n" s="5">
        <f>L32</f>
        <v>0.0</v>
      </c>
      <c r="O32" t="n" s="5">
        <f>M32</f>
        <v>0.0</v>
      </c>
      <c r="P32" t="n" s="5">
        <f>N32</f>
        <v>0.0</v>
      </c>
      <c r="Q32" t="n" s="5">
        <f>O32</f>
        <v>0.0</v>
      </c>
      <c r="R32" t="n" s="5">
        <f>P32</f>
        <v>0.0</v>
      </c>
      <c r="S32" t="n" s="5">
        <f>Q32</f>
        <v>0.0</v>
      </c>
      <c r="T32" t="n" s="5">
        <f>R32</f>
        <v>0.0</v>
      </c>
      <c r="U32" t="n" s="5">
        <f>S32</f>
        <v>0.0</v>
      </c>
      <c r="V32" t="n" s="5">
        <f>T32</f>
        <v>0.0</v>
      </c>
      <c r="W32" t="n" s="5">
        <f>U32</f>
        <v>0.0</v>
      </c>
      <c r="X32" t="n" s="5">
        <f>V32</f>
        <v>0.0</v>
      </c>
      <c r="Y32" t="n" s="5">
        <f>W32</f>
        <v>0.0</v>
      </c>
      <c r="Z32" t="n" s="5">
        <f>X32</f>
        <v>0.0</v>
      </c>
      <c r="AA32" t="n" s="5">
        <f>Y32</f>
        <v>0.0</v>
      </c>
      <c r="AB32" t="n" s="5">
        <f>Z32</f>
        <v>0.0</v>
      </c>
      <c r="AC32" t="n" s="5">
        <f>AA32</f>
        <v>0.0</v>
      </c>
      <c r="AD32" t="n" s="5">
        <f>AB32</f>
        <v>0.0</v>
      </c>
      <c r="AE32" t="n" s="5">
        <f>AC32</f>
        <v>0.0</v>
      </c>
      <c r="AF32" t="n" s="5">
        <f>AD32</f>
        <v>0.0</v>
      </c>
      <c r="AG32" t="n" s="5">
        <f>AE32</f>
        <v>0.0</v>
      </c>
      <c r="AH32" t="n" s="5">
        <f>AF32</f>
        <v>0.0</v>
      </c>
      <c r="AI32" t="n" s="5">
        <f>AG32</f>
        <v>0.0</v>
      </c>
      <c r="AJ32" t="n" s="5">
        <f>AH32</f>
        <v>0.0</v>
      </c>
      <c r="AK32" t="n" s="5">
        <f>AI32</f>
        <v>0.0</v>
      </c>
      <c r="AL32" t="n" s="5">
        <f>AJ32</f>
        <v>0.0</v>
      </c>
      <c r="AM32" t="n" s="5">
        <f>AK32</f>
        <v>0.0</v>
      </c>
      <c r="AN32" t="n" s="5">
        <f>AL32</f>
        <v>0.0</v>
      </c>
      <c r="AO32" t="n" s="5">
        <f>AM32</f>
        <v>0.0</v>
      </c>
      <c r="AP32" t="n" s="5">
        <f>AN32</f>
        <v>0.0</v>
      </c>
      <c r="AQ32" t="n" s="5">
        <f>AO32</f>
        <v>0.0</v>
      </c>
      <c r="AR32" t="n" s="5">
        <f>AP32</f>
        <v>0.0</v>
      </c>
      <c r="AS32" t="n" s="5">
        <f>AQ32</f>
        <v>0.0</v>
      </c>
      <c r="AT32" t="n" s="5">
        <f>AR32</f>
        <v>0.0</v>
      </c>
      <c r="AU32" t="n" s="5">
        <f>AS32</f>
        <v>0.0</v>
      </c>
      <c r="AV32" t="n" s="5">
        <f>AT32</f>
        <v>0.0</v>
      </c>
      <c r="AW32" t="n" s="5">
        <f>AU32</f>
        <v>0.0</v>
      </c>
      <c r="AX32" t="n" s="5">
        <f>AV32</f>
        <v>0.0</v>
      </c>
      <c r="AY32" t="n" s="5">
        <f>AW32</f>
        <v>0.0</v>
      </c>
      <c r="AZ32" t="n" s="5">
        <f>AX32</f>
        <v>0.0</v>
      </c>
      <c r="BA32" t="n" s="5">
        <f>AY32</f>
        <v>0.0</v>
      </c>
      <c r="BB32" t="n" s="5">
        <f>AZ32</f>
        <v>0.0</v>
      </c>
      <c r="BC32" t="n" s="5">
        <f>BA32</f>
        <v>0.0</v>
      </c>
      <c r="BD32" t="n" s="5">
        <f>BB32</f>
        <v>0.0</v>
      </c>
      <c r="BE32" t="n" s="5">
        <f>BC32</f>
        <v>0.0</v>
      </c>
      <c r="BF32" t="n" s="5">
        <f>BD32</f>
        <v>0.0</v>
      </c>
      <c r="BG32" t="n" s="5">
        <f>BE32</f>
        <v>0.0</v>
      </c>
    </row>
    <row r="33">
      <c r="A33" t="s" s="3">
        <v>57</v>
      </c>
      <c r="B33" s="4"/>
      <c r="C33" t="n" s="5">
        <f>6694.22</f>
        <v>0.0</v>
      </c>
      <c r="D33" s="4"/>
      <c r="E33" t="n" s="5">
        <f>9527.13</f>
        <v>0.0</v>
      </c>
      <c r="F33" s="4"/>
      <c r="G33" t="n" s="5">
        <f>12391.76</f>
        <v>0.0</v>
      </c>
      <c r="H33" s="4"/>
      <c r="I33" t="n" s="5">
        <f>12864.07</f>
        <v>0.0</v>
      </c>
      <c r="J33" s="4"/>
      <c r="K33" t="n" s="5">
        <f>15625.60</f>
        <v>0.0</v>
      </c>
      <c r="L33" s="4"/>
      <c r="M33" t="n" s="5">
        <f>18392.67</f>
        <v>0.0</v>
      </c>
      <c r="N33" s="4"/>
      <c r="O33" t="n" s="5">
        <f>20143.72</f>
        <v>0.0</v>
      </c>
      <c r="P33" s="4"/>
      <c r="Q33" t="n" s="5">
        <f>21893.01</f>
        <v>0.0</v>
      </c>
      <c r="R33" s="4"/>
      <c r="S33" t="n" s="5">
        <f>10939.34</f>
        <v>0.0</v>
      </c>
      <c r="T33" s="4"/>
      <c r="U33" t="n" s="5">
        <f>11874.92</f>
        <v>0.0</v>
      </c>
      <c r="V33" s="4"/>
      <c r="W33" t="n" s="5">
        <f>7535.94</f>
        <v>0.0</v>
      </c>
      <c r="X33" s="4"/>
      <c r="Y33" t="n" s="5">
        <f>12653.75</f>
        <v>0.0</v>
      </c>
      <c r="Z33" s="4"/>
      <c r="AA33" t="n" s="5">
        <f>15299.94</f>
        <v>0.0</v>
      </c>
      <c r="AB33" s="4"/>
      <c r="AC33" t="n" s="5">
        <f>10557.47</f>
        <v>0.0</v>
      </c>
      <c r="AD33" s="4"/>
      <c r="AE33" t="n" s="5">
        <f>14279.27</f>
        <v>0.0</v>
      </c>
      <c r="AF33" s="4"/>
      <c r="AG33" t="n" s="5">
        <f>18507.58</f>
        <v>0.0</v>
      </c>
      <c r="AH33" s="4"/>
      <c r="AI33" t="n" s="5">
        <f>9283.75</f>
        <v>0.0</v>
      </c>
      <c r="AJ33" s="4"/>
      <c r="AK33" t="n" s="5">
        <f>5519.17</f>
        <v>0.0</v>
      </c>
      <c r="AL33" s="4"/>
      <c r="AM33" t="n" s="5">
        <f>4453.25</f>
        <v>0.0</v>
      </c>
      <c r="AN33" s="4"/>
      <c r="AO33" t="n" s="5">
        <f>2625.07</f>
        <v>0.0</v>
      </c>
      <c r="AP33" s="4"/>
      <c r="AQ33" t="n" s="5">
        <f>6125.07</f>
        <v>0.0</v>
      </c>
      <c r="AR33" t="n" s="5">
        <f>AP33</f>
        <v>0.0</v>
      </c>
      <c r="AS33" t="n" s="5">
        <f>AQ33</f>
        <v>0.0</v>
      </c>
      <c r="AT33" t="n" s="5">
        <f>AR33</f>
        <v>0.0</v>
      </c>
      <c r="AU33" t="n" s="5">
        <f>AS33</f>
        <v>0.0</v>
      </c>
      <c r="AV33" s="4"/>
      <c r="AW33" t="n" s="5">
        <f>6125.07</f>
        <v>0.0</v>
      </c>
      <c r="AX33" t="n" s="5">
        <f>AV33</f>
        <v>0.0</v>
      </c>
      <c r="AY33" t="n" s="5">
        <f>AW33</f>
        <v>0.0</v>
      </c>
      <c r="AZ33" s="4"/>
      <c r="BA33" t="n" s="5">
        <f>15205.79</f>
        <v>0.0</v>
      </c>
      <c r="BB33" s="4"/>
      <c r="BC33" t="n" s="5">
        <f>39474.75</f>
        <v>0.0</v>
      </c>
      <c r="BD33" s="4"/>
      <c r="BE33" t="n" s="5">
        <f>34695.23</f>
        <v>0.0</v>
      </c>
      <c r="BF33" t="n" s="5">
        <f>BD33</f>
        <v>0.0</v>
      </c>
      <c r="BG33" t="n" s="5">
        <f>BE33</f>
        <v>0.0</v>
      </c>
    </row>
    <row r="34">
      <c r="A34" t="s" s="3">
        <v>58</v>
      </c>
      <c r="B34" t="n" s="5">
        <f>0.00</f>
        <v>0.0</v>
      </c>
      <c r="C34" s="4"/>
      <c r="D34" t="n" s="5">
        <f>B34</f>
        <v>0.0</v>
      </c>
      <c r="E34" t="n" s="5">
        <f>C34</f>
        <v>0.0</v>
      </c>
      <c r="F34" t="n" s="5">
        <f>D34</f>
        <v>0.0</v>
      </c>
      <c r="G34" t="n" s="5">
        <f>E34</f>
        <v>0.0</v>
      </c>
      <c r="H34" t="n" s="5">
        <f>F34</f>
        <v>0.0</v>
      </c>
      <c r="I34" t="n" s="5">
        <f>G34</f>
        <v>0.0</v>
      </c>
      <c r="J34" t="n" s="5">
        <f>H34</f>
        <v>0.0</v>
      </c>
      <c r="K34" t="n" s="5">
        <f>I34</f>
        <v>0.0</v>
      </c>
      <c r="L34" t="n" s="5">
        <f>J34</f>
        <v>0.0</v>
      </c>
      <c r="M34" t="n" s="5">
        <f>K34</f>
        <v>0.0</v>
      </c>
      <c r="N34" t="n" s="5">
        <f>L34</f>
        <v>0.0</v>
      </c>
      <c r="O34" t="n" s="5">
        <f>M34</f>
        <v>0.0</v>
      </c>
      <c r="P34" t="n" s="5">
        <f>N34</f>
        <v>0.0</v>
      </c>
      <c r="Q34" t="n" s="5">
        <f>O34</f>
        <v>0.0</v>
      </c>
      <c r="R34" t="n" s="5">
        <f>P34</f>
        <v>0.0</v>
      </c>
      <c r="S34" t="n" s="5">
        <f>Q34</f>
        <v>0.0</v>
      </c>
      <c r="T34" t="n" s="5">
        <f>R34</f>
        <v>0.0</v>
      </c>
      <c r="U34" t="n" s="5">
        <f>S34</f>
        <v>0.0</v>
      </c>
      <c r="V34" t="n" s="5">
        <f>T34</f>
        <v>0.0</v>
      </c>
      <c r="W34" t="n" s="5">
        <f>U34</f>
        <v>0.0</v>
      </c>
      <c r="X34" t="n" s="5">
        <f>V34</f>
        <v>0.0</v>
      </c>
      <c r="Y34" t="n" s="5">
        <f>W34</f>
        <v>0.0</v>
      </c>
      <c r="Z34" t="n" s="5">
        <f>X34</f>
        <v>0.0</v>
      </c>
      <c r="AA34" t="n" s="5">
        <f>Y34</f>
        <v>0.0</v>
      </c>
      <c r="AB34" t="n" s="5">
        <f>Z34</f>
        <v>0.0</v>
      </c>
      <c r="AC34" t="n" s="5">
        <f>AA34</f>
        <v>0.0</v>
      </c>
      <c r="AD34" t="n" s="5">
        <f>AB34</f>
        <v>0.0</v>
      </c>
      <c r="AE34" t="n" s="5">
        <f>AC34</f>
        <v>0.0</v>
      </c>
      <c r="AF34" t="n" s="5">
        <f>AD34</f>
        <v>0.0</v>
      </c>
      <c r="AG34" t="n" s="5">
        <f>AE34</f>
        <v>0.0</v>
      </c>
      <c r="AH34" t="n" s="5">
        <f>AF34</f>
        <v>0.0</v>
      </c>
      <c r="AI34" t="n" s="5">
        <f>AG34</f>
        <v>0.0</v>
      </c>
      <c r="AJ34" t="n" s="5">
        <f>AH34</f>
        <v>0.0</v>
      </c>
      <c r="AK34" t="n" s="5">
        <f>AI34</f>
        <v>0.0</v>
      </c>
      <c r="AL34" t="n" s="5">
        <f>AJ34</f>
        <v>0.0</v>
      </c>
      <c r="AM34" t="n" s="5">
        <f>AK34</f>
        <v>0.0</v>
      </c>
      <c r="AN34" t="n" s="5">
        <f>AL34</f>
        <v>0.0</v>
      </c>
      <c r="AO34" t="n" s="5">
        <f>AM34</f>
        <v>0.0</v>
      </c>
      <c r="AP34" t="n" s="5">
        <f>AN34</f>
        <v>0.0</v>
      </c>
      <c r="AQ34" t="n" s="5">
        <f>AO34</f>
        <v>0.0</v>
      </c>
      <c r="AR34" t="n" s="5">
        <f>AP34</f>
        <v>0.0</v>
      </c>
      <c r="AS34" t="n" s="5">
        <f>AQ34</f>
        <v>0.0</v>
      </c>
      <c r="AT34" t="n" s="5">
        <f>AR34</f>
        <v>0.0</v>
      </c>
      <c r="AU34" t="n" s="5">
        <f>AS34</f>
        <v>0.0</v>
      </c>
      <c r="AV34" t="n" s="5">
        <f>AT34</f>
        <v>0.0</v>
      </c>
      <c r="AW34" t="n" s="5">
        <f>AU34</f>
        <v>0.0</v>
      </c>
      <c r="AX34" t="n" s="5">
        <f>AV34</f>
        <v>0.0</v>
      </c>
      <c r="AY34" t="n" s="5">
        <f>AW34</f>
        <v>0.0</v>
      </c>
      <c r="AZ34" t="n" s="5">
        <f>AX34</f>
        <v>0.0</v>
      </c>
      <c r="BA34" t="n" s="5">
        <f>AY34</f>
        <v>0.0</v>
      </c>
      <c r="BB34" t="n" s="5">
        <f>AZ34</f>
        <v>0.0</v>
      </c>
      <c r="BC34" t="n" s="5">
        <f>BA34</f>
        <v>0.0</v>
      </c>
      <c r="BD34" t="n" s="5">
        <f>BB34</f>
        <v>0.0</v>
      </c>
      <c r="BE34" t="n" s="5">
        <f>BC34</f>
        <v>0.0</v>
      </c>
      <c r="BF34" t="n" s="5">
        <f>BD34</f>
        <v>0.0</v>
      </c>
      <c r="BG34" t="n" s="5">
        <f>BE34</f>
        <v>0.0</v>
      </c>
    </row>
    <row r="35">
      <c r="A35" t="s" s="3">
        <v>59</v>
      </c>
      <c r="B35" s="4"/>
      <c r="C35" s="4"/>
      <c r="D35" t="n" s="5">
        <f>B35</f>
        <v>0.0</v>
      </c>
      <c r="E35" t="n" s="5">
        <f>C35</f>
        <v>0.0</v>
      </c>
      <c r="F35" t="n" s="5">
        <f>D35</f>
        <v>0.0</v>
      </c>
      <c r="G35" t="n" s="5">
        <f>E35</f>
        <v>0.0</v>
      </c>
      <c r="H35" t="n" s="5">
        <f>F35</f>
        <v>0.0</v>
      </c>
      <c r="I35" t="n" s="5">
        <f>G35</f>
        <v>0.0</v>
      </c>
      <c r="J35" t="n" s="5">
        <f>H35</f>
        <v>0.0</v>
      </c>
      <c r="K35" t="n" s="5">
        <f>I35</f>
        <v>0.0</v>
      </c>
      <c r="L35" t="n" s="5">
        <f>J35</f>
        <v>0.0</v>
      </c>
      <c r="M35" t="n" s="5">
        <f>K35</f>
        <v>0.0</v>
      </c>
      <c r="N35" t="n" s="5">
        <f>L35</f>
        <v>0.0</v>
      </c>
      <c r="O35" t="n" s="5">
        <f>M35</f>
        <v>0.0</v>
      </c>
      <c r="P35" t="n" s="5">
        <f>N35</f>
        <v>0.0</v>
      </c>
      <c r="Q35" t="n" s="5">
        <f>O35</f>
        <v>0.0</v>
      </c>
      <c r="R35" t="n" s="5">
        <f>P35</f>
        <v>0.0</v>
      </c>
      <c r="S35" t="n" s="5">
        <f>Q35</f>
        <v>0.0</v>
      </c>
      <c r="T35" t="n" s="5">
        <f>R35</f>
        <v>0.0</v>
      </c>
      <c r="U35" t="n" s="5">
        <f>S35</f>
        <v>0.0</v>
      </c>
      <c r="V35" t="n" s="5">
        <f>T35</f>
        <v>0.0</v>
      </c>
      <c r="W35" t="n" s="5">
        <f>U35</f>
        <v>0.0</v>
      </c>
      <c r="X35" t="n" s="5">
        <f>V35</f>
        <v>0.0</v>
      </c>
      <c r="Y35" t="n" s="5">
        <f>W35</f>
        <v>0.0</v>
      </c>
      <c r="Z35" t="n" s="5">
        <f>X35</f>
        <v>0.0</v>
      </c>
      <c r="AA35" t="n" s="5">
        <f>Y35</f>
        <v>0.0</v>
      </c>
      <c r="AB35" t="n" s="5">
        <f>Z35</f>
        <v>0.0</v>
      </c>
      <c r="AC35" t="n" s="5">
        <f>AA35</f>
        <v>0.0</v>
      </c>
      <c r="AD35" t="n" s="5">
        <f>AB35</f>
        <v>0.0</v>
      </c>
      <c r="AE35" t="n" s="5">
        <f>AC35</f>
        <v>0.0</v>
      </c>
      <c r="AF35" t="n" s="5">
        <f>AD35</f>
        <v>0.0</v>
      </c>
      <c r="AG35" t="n" s="5">
        <f>AE35</f>
        <v>0.0</v>
      </c>
      <c r="AH35" t="n" s="5">
        <f>AF35</f>
        <v>0.0</v>
      </c>
      <c r="AI35" t="n" s="5">
        <f>AG35</f>
        <v>0.0</v>
      </c>
      <c r="AJ35" t="n" s="5">
        <f>AH35</f>
        <v>0.0</v>
      </c>
      <c r="AK35" t="n" s="5">
        <f>AI35</f>
        <v>0.0</v>
      </c>
      <c r="AL35" t="n" s="5">
        <f>AJ35</f>
        <v>0.0</v>
      </c>
      <c r="AM35" t="n" s="5">
        <f>AK35</f>
        <v>0.0</v>
      </c>
      <c r="AN35" t="n" s="5">
        <f>AL35</f>
        <v>0.0</v>
      </c>
      <c r="AO35" t="n" s="5">
        <f>AM35</f>
        <v>0.0</v>
      </c>
      <c r="AP35" t="n" s="5">
        <f>AN35</f>
        <v>0.0</v>
      </c>
      <c r="AQ35" t="n" s="5">
        <f>AO35</f>
        <v>0.0</v>
      </c>
      <c r="AR35" t="n" s="5">
        <f>AP35</f>
        <v>0.0</v>
      </c>
      <c r="AS35" t="n" s="5">
        <f>AQ35</f>
        <v>0.0</v>
      </c>
      <c r="AT35" t="n" s="5">
        <f>AR35</f>
        <v>0.0</v>
      </c>
      <c r="AU35" t="n" s="5">
        <f>AS35</f>
        <v>0.0</v>
      </c>
      <c r="AV35" t="n" s="5">
        <f>AT35</f>
        <v>0.0</v>
      </c>
      <c r="AW35" t="n" s="5">
        <f>AU35</f>
        <v>0.0</v>
      </c>
      <c r="AX35" t="n" s="5">
        <f>AV35</f>
        <v>0.0</v>
      </c>
      <c r="AY35" t="n" s="5">
        <f>AW35</f>
        <v>0.0</v>
      </c>
      <c r="AZ35" t="n" s="5">
        <f>AX35</f>
        <v>0.0</v>
      </c>
      <c r="BA35" t="n" s="5">
        <f>AY35</f>
        <v>0.0</v>
      </c>
      <c r="BB35" t="n" s="5">
        <f>0.00</f>
        <v>0.0</v>
      </c>
      <c r="BC35" s="4"/>
      <c r="BD35" s="4"/>
      <c r="BE35" t="n" s="5">
        <f>0.01</f>
        <v>0.0</v>
      </c>
      <c r="BF35" t="n" s="5">
        <f>37973.41</f>
        <v>0.0</v>
      </c>
      <c r="BG35" s="4"/>
    </row>
    <row r="36">
      <c r="A36" t="s" s="3">
        <v>60</v>
      </c>
      <c r="B36" t="n" s="5">
        <f>0.00</f>
        <v>0.0</v>
      </c>
      <c r="C36" s="4"/>
      <c r="D36" t="n" s="5">
        <f>B36</f>
        <v>0.0</v>
      </c>
      <c r="E36" t="n" s="5">
        <f>C36</f>
        <v>0.0</v>
      </c>
      <c r="F36" t="n" s="5">
        <f>D36</f>
        <v>0.0</v>
      </c>
      <c r="G36" t="n" s="5">
        <f>E36</f>
        <v>0.0</v>
      </c>
      <c r="H36" t="n" s="5">
        <f>F36</f>
        <v>0.0</v>
      </c>
      <c r="I36" t="n" s="5">
        <f>G36</f>
        <v>0.0</v>
      </c>
      <c r="J36" t="n" s="5">
        <f>H36</f>
        <v>0.0</v>
      </c>
      <c r="K36" t="n" s="5">
        <f>I36</f>
        <v>0.0</v>
      </c>
      <c r="L36" t="n" s="5">
        <f>J36</f>
        <v>0.0</v>
      </c>
      <c r="M36" t="n" s="5">
        <f>K36</f>
        <v>0.0</v>
      </c>
      <c r="N36" t="n" s="5">
        <f>L36</f>
        <v>0.0</v>
      </c>
      <c r="O36" t="n" s="5">
        <f>M36</f>
        <v>0.0</v>
      </c>
      <c r="P36" t="n" s="5">
        <f>N36</f>
        <v>0.0</v>
      </c>
      <c r="Q36" t="n" s="5">
        <f>O36</f>
        <v>0.0</v>
      </c>
      <c r="R36" t="n" s="5">
        <f>P36</f>
        <v>0.0</v>
      </c>
      <c r="S36" t="n" s="5">
        <f>Q36</f>
        <v>0.0</v>
      </c>
      <c r="T36" t="n" s="5">
        <f>R36</f>
        <v>0.0</v>
      </c>
      <c r="U36" t="n" s="5">
        <f>S36</f>
        <v>0.0</v>
      </c>
      <c r="V36" t="n" s="5">
        <f>T36</f>
        <v>0.0</v>
      </c>
      <c r="W36" t="n" s="5">
        <f>U36</f>
        <v>0.0</v>
      </c>
      <c r="X36" t="n" s="5">
        <f>V36</f>
        <v>0.0</v>
      </c>
      <c r="Y36" t="n" s="5">
        <f>W36</f>
        <v>0.0</v>
      </c>
      <c r="Z36" t="n" s="5">
        <f>X36</f>
        <v>0.0</v>
      </c>
      <c r="AA36" t="n" s="5">
        <f>Y36</f>
        <v>0.0</v>
      </c>
      <c r="AB36" t="n" s="5">
        <f>Z36</f>
        <v>0.0</v>
      </c>
      <c r="AC36" t="n" s="5">
        <f>AA36</f>
        <v>0.0</v>
      </c>
      <c r="AD36" t="n" s="5">
        <f>AB36</f>
        <v>0.0</v>
      </c>
      <c r="AE36" t="n" s="5">
        <f>AC36</f>
        <v>0.0</v>
      </c>
      <c r="AF36" t="n" s="5">
        <f>AD36</f>
        <v>0.0</v>
      </c>
      <c r="AG36" t="n" s="5">
        <f>AE36</f>
        <v>0.0</v>
      </c>
      <c r="AH36" t="n" s="5">
        <f>AF36</f>
        <v>0.0</v>
      </c>
      <c r="AI36" t="n" s="5">
        <f>AG36</f>
        <v>0.0</v>
      </c>
      <c r="AJ36" t="n" s="5">
        <f>AH36</f>
        <v>0.0</v>
      </c>
      <c r="AK36" t="n" s="5">
        <f>AI36</f>
        <v>0.0</v>
      </c>
      <c r="AL36" t="n" s="5">
        <f>AJ36</f>
        <v>0.0</v>
      </c>
      <c r="AM36" t="n" s="5">
        <f>AK36</f>
        <v>0.0</v>
      </c>
      <c r="AN36" t="n" s="5">
        <f>AL36</f>
        <v>0.0</v>
      </c>
      <c r="AO36" t="n" s="5">
        <f>AM36</f>
        <v>0.0</v>
      </c>
      <c r="AP36" t="n" s="5">
        <f>AN36</f>
        <v>0.0</v>
      </c>
      <c r="AQ36" t="n" s="5">
        <f>AO36</f>
        <v>0.0</v>
      </c>
      <c r="AR36" t="n" s="5">
        <f>AP36</f>
        <v>0.0</v>
      </c>
      <c r="AS36" t="n" s="5">
        <f>AQ36</f>
        <v>0.0</v>
      </c>
      <c r="AT36" t="n" s="5">
        <f>AR36</f>
        <v>0.0</v>
      </c>
      <c r="AU36" t="n" s="5">
        <f>AS36</f>
        <v>0.0</v>
      </c>
      <c r="AV36" t="n" s="5">
        <f>AT36</f>
        <v>0.0</v>
      </c>
      <c r="AW36" t="n" s="5">
        <f>AU36</f>
        <v>0.0</v>
      </c>
      <c r="AX36" t="n" s="5">
        <f>AV36</f>
        <v>0.0</v>
      </c>
      <c r="AY36" t="n" s="5">
        <f>AW36</f>
        <v>0.0</v>
      </c>
      <c r="AZ36" t="n" s="5">
        <f>AX36</f>
        <v>0.0</v>
      </c>
      <c r="BA36" t="n" s="5">
        <f>AY36</f>
        <v>0.0</v>
      </c>
      <c r="BB36" t="n" s="5">
        <f>AZ36</f>
        <v>0.0</v>
      </c>
      <c r="BC36" t="n" s="5">
        <f>BA36</f>
        <v>0.0</v>
      </c>
      <c r="BD36" t="n" s="5">
        <f>BB36</f>
        <v>0.0</v>
      </c>
      <c r="BE36" t="n" s="5">
        <f>BC36</f>
        <v>0.0</v>
      </c>
      <c r="BF36" t="n" s="5">
        <f>BD36</f>
        <v>0.0</v>
      </c>
      <c r="BG36" t="n" s="5">
        <f>BE36</f>
        <v>0.0</v>
      </c>
    </row>
    <row r="37">
      <c r="A37" t="s" s="3">
        <v>61</v>
      </c>
      <c r="B37" s="4"/>
      <c r="C37" s="4"/>
      <c r="D37" t="n" s="5">
        <f>B37</f>
        <v>0.0</v>
      </c>
      <c r="E37" t="n" s="5">
        <f>C37</f>
        <v>0.0</v>
      </c>
      <c r="F37" t="n" s="5">
        <f>D37</f>
        <v>0.0</v>
      </c>
      <c r="G37" t="n" s="5">
        <f>E37</f>
        <v>0.0</v>
      </c>
      <c r="H37" t="n" s="5">
        <f>133269.57</f>
        <v>0.0</v>
      </c>
      <c r="I37" s="4"/>
      <c r="J37" t="n" s="5">
        <f>H37</f>
        <v>0.0</v>
      </c>
      <c r="K37" t="n" s="5">
        <f>I37</f>
        <v>0.0</v>
      </c>
      <c r="L37" t="n" s="5">
        <f>J37</f>
        <v>0.0</v>
      </c>
      <c r="M37" t="n" s="5">
        <f>K37</f>
        <v>0.0</v>
      </c>
      <c r="N37" t="n" s="5">
        <f>0.00</f>
        <v>0.0</v>
      </c>
      <c r="O37" s="4"/>
      <c r="P37" t="n" s="5">
        <f>N37</f>
        <v>0.0</v>
      </c>
      <c r="Q37" t="n" s="5">
        <f>O37</f>
        <v>0.0</v>
      </c>
      <c r="R37" t="n" s="5">
        <f>P37</f>
        <v>0.0</v>
      </c>
      <c r="S37" t="n" s="5">
        <f>Q37</f>
        <v>0.0</v>
      </c>
      <c r="T37" t="n" s="5">
        <f>R37</f>
        <v>0.0</v>
      </c>
      <c r="U37" t="n" s="5">
        <f>S37</f>
        <v>0.0</v>
      </c>
      <c r="V37" t="n" s="5">
        <f>T37</f>
        <v>0.0</v>
      </c>
      <c r="W37" t="n" s="5">
        <f>U37</f>
        <v>0.0</v>
      </c>
      <c r="X37" t="n" s="5">
        <f>V37</f>
        <v>0.0</v>
      </c>
      <c r="Y37" t="n" s="5">
        <f>W37</f>
        <v>0.0</v>
      </c>
      <c r="Z37" t="n" s="5">
        <f>X37</f>
        <v>0.0</v>
      </c>
      <c r="AA37" t="n" s="5">
        <f>Y37</f>
        <v>0.0</v>
      </c>
      <c r="AB37" t="n" s="5">
        <f>Z37</f>
        <v>0.0</v>
      </c>
      <c r="AC37" t="n" s="5">
        <f>AA37</f>
        <v>0.0</v>
      </c>
      <c r="AD37" t="n" s="5">
        <f>AB37</f>
        <v>0.0</v>
      </c>
      <c r="AE37" t="n" s="5">
        <f>AC37</f>
        <v>0.0</v>
      </c>
      <c r="AF37" t="n" s="5">
        <f>AD37</f>
        <v>0.0</v>
      </c>
      <c r="AG37" t="n" s="5">
        <f>AE37</f>
        <v>0.0</v>
      </c>
      <c r="AH37" t="n" s="5">
        <f>AF37</f>
        <v>0.0</v>
      </c>
      <c r="AI37" t="n" s="5">
        <f>AG37</f>
        <v>0.0</v>
      </c>
      <c r="AJ37" t="n" s="5">
        <f>AH37</f>
        <v>0.0</v>
      </c>
      <c r="AK37" t="n" s="5">
        <f>AI37</f>
        <v>0.0</v>
      </c>
      <c r="AL37" t="n" s="5">
        <f>AJ37</f>
        <v>0.0</v>
      </c>
      <c r="AM37" t="n" s="5">
        <f>AK37</f>
        <v>0.0</v>
      </c>
      <c r="AN37" t="n" s="5">
        <f>AL37</f>
        <v>0.0</v>
      </c>
      <c r="AO37" t="n" s="5">
        <f>AM37</f>
        <v>0.0</v>
      </c>
      <c r="AP37" t="n" s="5">
        <f>AN37</f>
        <v>0.0</v>
      </c>
      <c r="AQ37" t="n" s="5">
        <f>AO37</f>
        <v>0.0</v>
      </c>
      <c r="AR37" t="n" s="5">
        <f>AP37</f>
        <v>0.0</v>
      </c>
      <c r="AS37" t="n" s="5">
        <f>AQ37</f>
        <v>0.0</v>
      </c>
      <c r="AT37" t="n" s="5">
        <f>AR37</f>
        <v>0.0</v>
      </c>
      <c r="AU37" t="n" s="5">
        <f>AS37</f>
        <v>0.0</v>
      </c>
      <c r="AV37" t="n" s="5">
        <f>AT37</f>
        <v>0.0</v>
      </c>
      <c r="AW37" t="n" s="5">
        <f>AU37</f>
        <v>0.0</v>
      </c>
      <c r="AX37" t="n" s="5">
        <f>AV37</f>
        <v>0.0</v>
      </c>
      <c r="AY37" t="n" s="5">
        <f>AW37</f>
        <v>0.0</v>
      </c>
      <c r="AZ37" t="n" s="5">
        <f>AX37</f>
        <v>0.0</v>
      </c>
      <c r="BA37" t="n" s="5">
        <f>AY37</f>
        <v>0.0</v>
      </c>
      <c r="BB37" t="n" s="5">
        <f>AZ37</f>
        <v>0.0</v>
      </c>
      <c r="BC37" t="n" s="5">
        <f>BA37</f>
        <v>0.0</v>
      </c>
      <c r="BD37" t="n" s="5">
        <f>BB37</f>
        <v>0.0</v>
      </c>
      <c r="BE37" t="n" s="5">
        <f>BC37</f>
        <v>0.0</v>
      </c>
      <c r="BF37" t="n" s="5">
        <f>BD37</f>
        <v>0.0</v>
      </c>
      <c r="BG37" t="n" s="5">
        <f>BE37</f>
        <v>0.0</v>
      </c>
    </row>
    <row r="38">
      <c r="A38" t="s" s="3">
        <v>62</v>
      </c>
      <c r="B38" s="4"/>
      <c r="C38" t="n" s="5">
        <f>0.00</f>
        <v>0.0</v>
      </c>
      <c r="D38" s="4"/>
      <c r="E38" t="n" s="5">
        <f>0.00</f>
        <v>0.0</v>
      </c>
      <c r="F38" s="4"/>
      <c r="G38" t="n" s="5">
        <f>0.00</f>
        <v>0.0</v>
      </c>
      <c r="H38" t="n" s="5">
        <f>99.67</f>
        <v>0.0</v>
      </c>
      <c r="I38" s="4"/>
      <c r="J38" s="4"/>
      <c r="K38" t="n" s="5">
        <f>0.00</f>
        <v>0.0</v>
      </c>
      <c r="L38" s="4"/>
      <c r="M38" t="n" s="5">
        <f>0.00</f>
        <v>0.0</v>
      </c>
      <c r="N38" s="4"/>
      <c r="O38" t="n" s="5">
        <f>0.00</f>
        <v>0.0</v>
      </c>
      <c r="P38" t="n" s="5">
        <f>486.49</f>
        <v>0.0</v>
      </c>
      <c r="Q38" s="4"/>
      <c r="R38" t="n" s="5">
        <f>3196.49</f>
        <v>0.0</v>
      </c>
      <c r="S38" s="4"/>
      <c r="T38" s="4"/>
      <c r="U38" t="n" s="5">
        <f>63.51</f>
        <v>0.0</v>
      </c>
      <c r="V38" t="n" s="5">
        <f>T38</f>
        <v>0.0</v>
      </c>
      <c r="W38" t="n" s="5">
        <f>U38</f>
        <v>0.0</v>
      </c>
      <c r="X38" t="n" s="5">
        <f>V38</f>
        <v>0.0</v>
      </c>
      <c r="Y38" t="n" s="5">
        <f>W38</f>
        <v>0.0</v>
      </c>
      <c r="Z38" s="4"/>
      <c r="AA38" t="n" s="5">
        <f>936.66</f>
        <v>0.0</v>
      </c>
      <c r="AB38" s="4"/>
      <c r="AC38" t="n" s="5">
        <f>63.51</f>
        <v>0.0</v>
      </c>
      <c r="AD38" t="n" s="5">
        <f>AB38</f>
        <v>0.0</v>
      </c>
      <c r="AE38" t="n" s="5">
        <f>AC38</f>
        <v>0.0</v>
      </c>
      <c r="AF38" s="4"/>
      <c r="AG38" t="n" s="5">
        <f>63.51</f>
        <v>0.0</v>
      </c>
      <c r="AH38" s="4"/>
      <c r="AI38" t="n" s="5">
        <f>63.51</f>
        <v>0.0</v>
      </c>
      <c r="AJ38" t="n" s="5">
        <f>AH38</f>
        <v>0.0</v>
      </c>
      <c r="AK38" t="n" s="5">
        <f>AI38</f>
        <v>0.0</v>
      </c>
      <c r="AL38" s="4"/>
      <c r="AM38" t="n" s="5">
        <f>63.51</f>
        <v>0.0</v>
      </c>
      <c r="AN38" s="4"/>
      <c r="AO38" t="n" s="5">
        <f>114.73</f>
        <v>0.0</v>
      </c>
      <c r="AP38" t="n" s="5">
        <f>AN38</f>
        <v>0.0</v>
      </c>
      <c r="AQ38" t="n" s="5">
        <f>AO38</f>
        <v>0.0</v>
      </c>
      <c r="AR38" t="n" s="5">
        <f>AP38</f>
        <v>0.0</v>
      </c>
      <c r="AS38" t="n" s="5">
        <f>AQ38</f>
        <v>0.0</v>
      </c>
      <c r="AT38" s="4"/>
      <c r="AU38" t="n" s="5">
        <f>114.73</f>
        <v>0.0</v>
      </c>
      <c r="AV38" s="4"/>
      <c r="AW38" t="n" s="5">
        <f>0.00</f>
        <v>0.0</v>
      </c>
      <c r="AX38" s="4"/>
      <c r="AY38" t="n" s="5">
        <f>0.00</f>
        <v>0.0</v>
      </c>
      <c r="AZ38" s="4"/>
      <c r="BA38" t="n" s="5">
        <f>0.00</f>
        <v>0.0</v>
      </c>
      <c r="BB38" s="4"/>
      <c r="BC38" t="n" s="5">
        <f>0.00</f>
        <v>0.0</v>
      </c>
      <c r="BD38" s="4"/>
      <c r="BE38" t="n" s="5">
        <f>700.00</f>
        <v>0.0</v>
      </c>
      <c r="BF38" s="4"/>
      <c r="BG38" t="n" s="5">
        <f>840.00</f>
        <v>0.0</v>
      </c>
    </row>
    <row r="39">
      <c r="A39" t="s" s="3">
        <v>63</v>
      </c>
      <c r="B39" s="4"/>
      <c r="C39" t="n" s="5">
        <f>5950.00</f>
        <v>0.0</v>
      </c>
      <c r="D39" s="4"/>
      <c r="E39" t="n" s="5">
        <f>6350.00</f>
        <v>0.0</v>
      </c>
      <c r="F39" s="4"/>
      <c r="G39" t="n" s="5">
        <f>9840.00</f>
        <v>0.0</v>
      </c>
      <c r="H39" s="4"/>
      <c r="I39" t="n" s="5">
        <f>0.00</f>
        <v>0.0</v>
      </c>
      <c r="J39" s="4"/>
      <c r="K39" t="n" s="5">
        <f>990.00</f>
        <v>0.0</v>
      </c>
      <c r="L39" s="4"/>
      <c r="M39" t="n" s="5">
        <f>3690.00</f>
        <v>0.0</v>
      </c>
      <c r="N39" s="4"/>
      <c r="O39" t="n" s="5">
        <f>5750.00</f>
        <v>0.0</v>
      </c>
      <c r="P39" s="4"/>
      <c r="Q39" t="n" s="5">
        <f>8050.00</f>
        <v>0.0</v>
      </c>
      <c r="R39" s="4"/>
      <c r="S39" t="n" s="5">
        <f>9990.00</f>
        <v>0.0</v>
      </c>
      <c r="T39" s="4"/>
      <c r="U39" t="n" s="5">
        <f>0.00</f>
        <v>0.0</v>
      </c>
      <c r="V39" s="4"/>
      <c r="W39" t="n" s="5">
        <f>2540.00</f>
        <v>0.0</v>
      </c>
      <c r="X39" s="4"/>
      <c r="Y39" t="n" s="5">
        <f>6350.00</f>
        <v>0.0</v>
      </c>
      <c r="Z39" s="4"/>
      <c r="AA39" t="n" s="5">
        <f>10245.00</f>
        <v>0.0</v>
      </c>
      <c r="AB39" s="4"/>
      <c r="AC39" t="n" s="5">
        <f>10815.00</f>
        <v>0.0</v>
      </c>
      <c r="AD39" s="4"/>
      <c r="AE39" t="n" s="5">
        <f>15795.00</f>
        <v>0.0</v>
      </c>
      <c r="AF39" s="4"/>
      <c r="AG39" t="n" s="5">
        <f>0.00</f>
        <v>0.0</v>
      </c>
      <c r="AH39" s="4"/>
      <c r="AI39" t="n" s="5">
        <f>3510.00</f>
        <v>0.0</v>
      </c>
      <c r="AJ39" s="4"/>
      <c r="AK39" t="n" s="5">
        <f>7020.00</f>
        <v>0.0</v>
      </c>
      <c r="AL39" s="4"/>
      <c r="AM39" t="n" s="5">
        <f>8300.00</f>
        <v>0.0</v>
      </c>
      <c r="AN39" s="4"/>
      <c r="AO39" t="n" s="5">
        <f>13660.00</f>
        <v>0.0</v>
      </c>
      <c r="AP39" s="4"/>
      <c r="AQ39" t="n" s="5">
        <f>0.00</f>
        <v>0.0</v>
      </c>
      <c r="AR39" s="4"/>
      <c r="AS39" t="n" s="5">
        <f>1802.50</f>
        <v>0.0</v>
      </c>
      <c r="AT39" s="4"/>
      <c r="AU39" t="n" s="5">
        <f>5550.00</f>
        <v>0.0</v>
      </c>
      <c r="AV39" s="4"/>
      <c r="AW39" t="n" s="5">
        <f>35312.00</f>
        <v>0.0</v>
      </c>
      <c r="AX39" s="4"/>
      <c r="AY39" t="n" s="5">
        <f>15050.00</f>
        <v>0.0</v>
      </c>
      <c r="AZ39" s="4"/>
      <c r="BA39" t="n" s="5">
        <f>15050.00</f>
        <v>0.0</v>
      </c>
      <c r="BB39" s="4"/>
      <c r="BC39" t="n" s="5">
        <f>0.00</f>
        <v>0.0</v>
      </c>
      <c r="BD39" t="n" s="5">
        <f>BB39</f>
        <v>0.0</v>
      </c>
      <c r="BE39" t="n" s="5">
        <f>BC39</f>
        <v>0.0</v>
      </c>
      <c r="BF39" t="n" s="5">
        <f>BD39</f>
        <v>0.0</v>
      </c>
      <c r="BG39" t="n" s="5">
        <f>BE39</f>
        <v>0.0</v>
      </c>
    </row>
    <row r="40">
      <c r="A40" t="s" s="3">
        <v>64</v>
      </c>
      <c r="B40" s="4"/>
      <c r="C40" t="n" s="5">
        <f>45671.80</f>
        <v>0.0</v>
      </c>
      <c r="D40" s="4"/>
      <c r="E40" t="n" s="5">
        <f>51383.00</f>
        <v>0.0</v>
      </c>
      <c r="F40" s="4"/>
      <c r="G40" t="n" s="5">
        <f>55519.34</f>
        <v>0.0</v>
      </c>
      <c r="H40" s="4"/>
      <c r="I40" t="n" s="5">
        <f>62591.37</f>
        <v>0.0</v>
      </c>
      <c r="J40" s="4"/>
      <c r="K40" t="n" s="5">
        <f>64767.55</f>
        <v>0.0</v>
      </c>
      <c r="L40" s="4"/>
      <c r="M40" t="n" s="5">
        <f>60418.22</f>
        <v>0.0</v>
      </c>
      <c r="N40" s="4"/>
      <c r="O40" t="n" s="5">
        <f>66261.40</f>
        <v>0.0</v>
      </c>
      <c r="P40" s="4"/>
      <c r="Q40" t="n" s="5">
        <f>68434.22</f>
        <v>0.0</v>
      </c>
      <c r="R40" s="4"/>
      <c r="S40" t="n" s="5">
        <f>70222.83</f>
        <v>0.0</v>
      </c>
      <c r="T40" s="4"/>
      <c r="U40" t="n" s="5">
        <f>69998.30</f>
        <v>0.0</v>
      </c>
      <c r="V40" s="4"/>
      <c r="W40" t="n" s="5">
        <f>70417.16</f>
        <v>0.0</v>
      </c>
      <c r="X40" s="4"/>
      <c r="Y40" t="n" s="5">
        <f>57487.80</f>
        <v>0.0</v>
      </c>
      <c r="Z40" s="4"/>
      <c r="AA40" t="n" s="5">
        <f>42299.23</f>
        <v>0.0</v>
      </c>
      <c r="AB40" s="4"/>
      <c r="AC40" t="n" s="5">
        <f>44810.73</f>
        <v>0.0</v>
      </c>
      <c r="AD40" s="4"/>
      <c r="AE40" t="n" s="5">
        <f>42976.31</f>
        <v>0.0</v>
      </c>
      <c r="AF40" s="4"/>
      <c r="AG40" t="n" s="5">
        <f>42262.91</f>
        <v>0.0</v>
      </c>
      <c r="AH40" t="n" s="5">
        <f>AF40</f>
        <v>0.0</v>
      </c>
      <c r="AI40" t="n" s="5">
        <f>AG40</f>
        <v>0.0</v>
      </c>
      <c r="AJ40" s="4"/>
      <c r="AK40" t="n" s="5">
        <f>49398.05</f>
        <v>0.0</v>
      </c>
      <c r="AL40" s="4"/>
      <c r="AM40" t="n" s="5">
        <f>49977.96</f>
        <v>0.0</v>
      </c>
      <c r="AN40" s="4"/>
      <c r="AO40" t="n" s="5">
        <f>45810.98</f>
        <v>0.0</v>
      </c>
      <c r="AP40" s="4"/>
      <c r="AQ40" t="n" s="5">
        <f>42118.98</f>
        <v>0.0</v>
      </c>
      <c r="AR40" s="4"/>
      <c r="AS40" t="n" s="5">
        <f>51234.98</f>
        <v>0.0</v>
      </c>
      <c r="AT40" s="4"/>
      <c r="AU40" t="n" s="5">
        <f>51826.52</f>
        <v>0.0</v>
      </c>
      <c r="AV40" s="4"/>
      <c r="AW40" t="n" s="5">
        <f>43937.69</f>
        <v>0.0</v>
      </c>
      <c r="AX40" t="n" s="5">
        <f>AV40</f>
        <v>0.0</v>
      </c>
      <c r="AY40" t="n" s="5">
        <f>AW40</f>
        <v>0.0</v>
      </c>
      <c r="AZ40" t="n" s="5">
        <f>AX40</f>
        <v>0.0</v>
      </c>
      <c r="BA40" t="n" s="5">
        <f>AY40</f>
        <v>0.0</v>
      </c>
      <c r="BB40" t="n" s="5">
        <f>AZ40</f>
        <v>0.0</v>
      </c>
      <c r="BC40" t="n" s="5">
        <f>BA40</f>
        <v>0.0</v>
      </c>
      <c r="BD40" t="n" s="5">
        <f>BB40</f>
        <v>0.0</v>
      </c>
      <c r="BE40" t="n" s="5">
        <f>BC40</f>
        <v>0.0</v>
      </c>
      <c r="BF40" t="n" s="5">
        <f>BD40</f>
        <v>0.0</v>
      </c>
      <c r="BG40" t="n" s="5">
        <f>BE40</f>
        <v>0.0</v>
      </c>
    </row>
    <row r="41">
      <c r="A41" t="s" s="3">
        <v>65</v>
      </c>
      <c r="B41" s="4"/>
      <c r="C41" s="4"/>
      <c r="D41" t="n" s="5">
        <f>B41</f>
        <v>0.0</v>
      </c>
      <c r="E41" t="n" s="5">
        <f>C41</f>
        <v>0.0</v>
      </c>
      <c r="F41" t="n" s="5">
        <f>D41</f>
        <v>0.0</v>
      </c>
      <c r="G41" t="n" s="5">
        <f>E41</f>
        <v>0.0</v>
      </c>
      <c r="H41" t="n" s="5">
        <f>F41</f>
        <v>0.0</v>
      </c>
      <c r="I41" t="n" s="5">
        <f>G41</f>
        <v>0.0</v>
      </c>
      <c r="J41" t="n" s="5">
        <f>H41</f>
        <v>0.0</v>
      </c>
      <c r="K41" t="n" s="5">
        <f>I41</f>
        <v>0.0</v>
      </c>
      <c r="L41" t="n" s="5">
        <f>J41</f>
        <v>0.0</v>
      </c>
      <c r="M41" t="n" s="5">
        <f>K41</f>
        <v>0.0</v>
      </c>
      <c r="N41" t="n" s="5">
        <f>L41</f>
        <v>0.0</v>
      </c>
      <c r="O41" t="n" s="5">
        <f>M41</f>
        <v>0.0</v>
      </c>
      <c r="P41" t="n" s="5">
        <f>N41</f>
        <v>0.0</v>
      </c>
      <c r="Q41" t="n" s="5">
        <f>O41</f>
        <v>0.0</v>
      </c>
      <c r="R41" t="n" s="5">
        <f>P41</f>
        <v>0.0</v>
      </c>
      <c r="S41" t="n" s="5">
        <f>Q41</f>
        <v>0.0</v>
      </c>
      <c r="T41" t="n" s="5">
        <f>R41</f>
        <v>0.0</v>
      </c>
      <c r="U41" t="n" s="5">
        <f>S41</f>
        <v>0.0</v>
      </c>
      <c r="V41" t="n" s="5">
        <f>T41</f>
        <v>0.0</v>
      </c>
      <c r="W41" t="n" s="5">
        <f>U41</f>
        <v>0.0</v>
      </c>
      <c r="X41" t="n" s="5">
        <f>V41</f>
        <v>0.0</v>
      </c>
      <c r="Y41" t="n" s="5">
        <f>W41</f>
        <v>0.0</v>
      </c>
      <c r="Z41" s="4"/>
      <c r="AA41" t="n" s="5">
        <f>15188.57</f>
        <v>0.0</v>
      </c>
      <c r="AB41" s="4"/>
      <c r="AC41" t="n" s="5">
        <f>14289.16</f>
        <v>0.0</v>
      </c>
      <c r="AD41" s="4"/>
      <c r="AE41" t="n" s="5">
        <f>9526.11</f>
        <v>0.0</v>
      </c>
      <c r="AF41" t="n" s="5">
        <f>AD41</f>
        <v>0.0</v>
      </c>
      <c r="AG41" t="n" s="5">
        <f>AE41</f>
        <v>0.0</v>
      </c>
      <c r="AH41" t="n" s="5">
        <f>AF41</f>
        <v>0.0</v>
      </c>
      <c r="AI41" t="n" s="5">
        <f>AG41</f>
        <v>0.0</v>
      </c>
      <c r="AJ41" s="4"/>
      <c r="AK41" t="n" s="5">
        <f>0.00</f>
        <v>0.0</v>
      </c>
      <c r="AL41" t="n" s="5">
        <f>AJ41</f>
        <v>0.0</v>
      </c>
      <c r="AM41" t="n" s="5">
        <f>AK41</f>
        <v>0.0</v>
      </c>
      <c r="AN41" t="n" s="5">
        <f>AL41</f>
        <v>0.0</v>
      </c>
      <c r="AO41" t="n" s="5">
        <f>AM41</f>
        <v>0.0</v>
      </c>
      <c r="AP41" t="n" s="5">
        <f>AN41</f>
        <v>0.0</v>
      </c>
      <c r="AQ41" t="n" s="5">
        <f>AO41</f>
        <v>0.0</v>
      </c>
      <c r="AR41" t="n" s="5">
        <f>AP41</f>
        <v>0.0</v>
      </c>
      <c r="AS41" t="n" s="5">
        <f>AQ41</f>
        <v>0.0</v>
      </c>
      <c r="AT41" t="n" s="5">
        <f>AR41</f>
        <v>0.0</v>
      </c>
      <c r="AU41" t="n" s="5">
        <f>AS41</f>
        <v>0.0</v>
      </c>
      <c r="AV41" t="n" s="5">
        <f>AT41</f>
        <v>0.0</v>
      </c>
      <c r="AW41" t="n" s="5">
        <f>AU41</f>
        <v>0.0</v>
      </c>
      <c r="AX41" t="n" s="5">
        <f>AV41</f>
        <v>0.0</v>
      </c>
      <c r="AY41" t="n" s="5">
        <f>AW41</f>
        <v>0.0</v>
      </c>
      <c r="AZ41" t="n" s="5">
        <f>AX41</f>
        <v>0.0</v>
      </c>
      <c r="BA41" t="n" s="5">
        <f>AY41</f>
        <v>0.0</v>
      </c>
      <c r="BB41" t="n" s="5">
        <f>AZ41</f>
        <v>0.0</v>
      </c>
      <c r="BC41" t="n" s="5">
        <f>BA41</f>
        <v>0.0</v>
      </c>
      <c r="BD41" t="n" s="5">
        <f>BB41</f>
        <v>0.0</v>
      </c>
      <c r="BE41" t="n" s="5">
        <f>BC41</f>
        <v>0.0</v>
      </c>
      <c r="BF41" t="n" s="5">
        <f>BD41</f>
        <v>0.0</v>
      </c>
      <c r="BG41" t="n" s="5">
        <f>BE41</f>
        <v>0.0</v>
      </c>
    </row>
    <row r="42">
      <c r="A42" t="s" s="3">
        <v>66</v>
      </c>
      <c r="B42" s="4"/>
      <c r="C42" s="4"/>
      <c r="D42" t="n" s="5">
        <f>B42</f>
        <v>0.0</v>
      </c>
      <c r="E42" t="n" s="5">
        <f>C42</f>
        <v>0.0</v>
      </c>
      <c r="F42" t="n" s="5">
        <f>D42</f>
        <v>0.0</v>
      </c>
      <c r="G42" t="n" s="5">
        <f>E42</f>
        <v>0.0</v>
      </c>
      <c r="H42" t="n" s="5">
        <f>F42</f>
        <v>0.0</v>
      </c>
      <c r="I42" t="n" s="5">
        <f>G42</f>
        <v>0.0</v>
      </c>
      <c r="J42" t="n" s="5">
        <f>H42</f>
        <v>0.0</v>
      </c>
      <c r="K42" t="n" s="5">
        <f>I42</f>
        <v>0.0</v>
      </c>
      <c r="L42" t="n" s="5">
        <f>J42</f>
        <v>0.0</v>
      </c>
      <c r="M42" t="n" s="5">
        <f>K42</f>
        <v>0.0</v>
      </c>
      <c r="N42" t="n" s="5">
        <f>L42</f>
        <v>0.0</v>
      </c>
      <c r="O42" t="n" s="5">
        <f>M42</f>
        <v>0.0</v>
      </c>
      <c r="P42" t="n" s="5">
        <f>N42</f>
        <v>0.0</v>
      </c>
      <c r="Q42" t="n" s="5">
        <f>O42</f>
        <v>0.0</v>
      </c>
      <c r="R42" t="n" s="5">
        <f>P42</f>
        <v>0.0</v>
      </c>
      <c r="S42" t="n" s="5">
        <f>Q42</f>
        <v>0.0</v>
      </c>
      <c r="T42" t="n" s="5">
        <f>R42</f>
        <v>0.0</v>
      </c>
      <c r="U42" t="n" s="5">
        <f>S42</f>
        <v>0.0</v>
      </c>
      <c r="V42" t="n" s="5">
        <f>T42</f>
        <v>0.0</v>
      </c>
      <c r="W42" t="n" s="5">
        <f>U42</f>
        <v>0.0</v>
      </c>
      <c r="X42" t="n" s="5">
        <f>V42</f>
        <v>0.0</v>
      </c>
      <c r="Y42" t="n" s="5">
        <f>W42</f>
        <v>0.0</v>
      </c>
      <c r="Z42" t="n" s="5">
        <f>X42</f>
        <v>0.0</v>
      </c>
      <c r="AA42" t="n" s="5">
        <f>Y42</f>
        <v>0.0</v>
      </c>
      <c r="AB42" t="n" s="5">
        <f>Z42</f>
        <v>0.0</v>
      </c>
      <c r="AC42" t="n" s="5">
        <f>AA42</f>
        <v>0.0</v>
      </c>
      <c r="AD42" t="n" s="5">
        <f>AB42</f>
        <v>0.0</v>
      </c>
      <c r="AE42" t="n" s="5">
        <f>AC42</f>
        <v>0.0</v>
      </c>
      <c r="AF42" t="n" s="5">
        <f>AD42</f>
        <v>0.0</v>
      </c>
      <c r="AG42" t="n" s="5">
        <f>AE42</f>
        <v>0.0</v>
      </c>
      <c r="AH42" t="n" s="5">
        <f>AF42</f>
        <v>0.0</v>
      </c>
      <c r="AI42" t="n" s="5">
        <f>AG42</f>
        <v>0.0</v>
      </c>
      <c r="AJ42" t="n" s="5">
        <f>AH42</f>
        <v>0.0</v>
      </c>
      <c r="AK42" t="n" s="5">
        <f>AI42</f>
        <v>0.0</v>
      </c>
      <c r="AL42" t="n" s="5">
        <f>AJ42</f>
        <v>0.0</v>
      </c>
      <c r="AM42" t="n" s="5">
        <f>AK42</f>
        <v>0.0</v>
      </c>
      <c r="AN42" t="n" s="5">
        <f>AL42</f>
        <v>0.0</v>
      </c>
      <c r="AO42" t="n" s="5">
        <f>AM42</f>
        <v>0.0</v>
      </c>
      <c r="AP42" t="n" s="5">
        <f>AN42</f>
        <v>0.0</v>
      </c>
      <c r="AQ42" t="n" s="5">
        <f>AO42</f>
        <v>0.0</v>
      </c>
      <c r="AR42" t="n" s="5">
        <f>AP42</f>
        <v>0.0</v>
      </c>
      <c r="AS42" t="n" s="5">
        <f>AQ42</f>
        <v>0.0</v>
      </c>
      <c r="AT42" t="n" s="5">
        <f>AR42</f>
        <v>0.0</v>
      </c>
      <c r="AU42" t="n" s="5">
        <f>AS42</f>
        <v>0.0</v>
      </c>
      <c r="AV42" t="n" s="5">
        <f>AT42</f>
        <v>0.0</v>
      </c>
      <c r="AW42" t="n" s="5">
        <f>AU42</f>
        <v>0.0</v>
      </c>
      <c r="AX42" t="n" s="5">
        <f>AV42</f>
        <v>0.0</v>
      </c>
      <c r="AY42" t="n" s="5">
        <f>AW42</f>
        <v>0.0</v>
      </c>
      <c r="AZ42" s="4"/>
      <c r="BA42" t="n" s="5">
        <f>12248.00</f>
        <v>0.0</v>
      </c>
      <c r="BB42" s="4"/>
      <c r="BC42" t="n" s="5">
        <f>0.00</f>
        <v>0.0</v>
      </c>
      <c r="BD42" t="n" s="5">
        <f>BB42</f>
        <v>0.0</v>
      </c>
      <c r="BE42" t="n" s="5">
        <f>BC42</f>
        <v>0.0</v>
      </c>
      <c r="BF42" t="n" s="5">
        <f>BD42</f>
        <v>0.0</v>
      </c>
      <c r="BG42" t="n" s="5">
        <f>BE42</f>
        <v>0.0</v>
      </c>
    </row>
    <row r="43">
      <c r="A43" t="s" s="3">
        <v>67</v>
      </c>
      <c r="B43" s="4"/>
      <c r="C43" t="n" s="5">
        <f>55864.75</f>
        <v>0.0</v>
      </c>
      <c r="D43" s="4"/>
      <c r="E43" t="n" s="5">
        <f>46757.00</f>
        <v>0.0</v>
      </c>
      <c r="F43" s="4"/>
      <c r="G43" t="n" s="5">
        <f>70203.00</f>
        <v>0.0</v>
      </c>
      <c r="H43" s="4"/>
      <c r="I43" t="n" s="5">
        <f>0.00</f>
        <v>0.0</v>
      </c>
      <c r="J43" s="4"/>
      <c r="K43" t="n" s="5">
        <f>10100.00</f>
        <v>0.0</v>
      </c>
      <c r="L43" s="4"/>
      <c r="M43" t="n" s="5">
        <f>27440.00</f>
        <v>0.0</v>
      </c>
      <c r="N43" s="4"/>
      <c r="O43" t="n" s="5">
        <f>38996.00</f>
        <v>0.0</v>
      </c>
      <c r="P43" s="4"/>
      <c r="Q43" t="n" s="5">
        <f>50415.00</f>
        <v>0.0</v>
      </c>
      <c r="R43" s="4"/>
      <c r="S43" t="n" s="5">
        <f>62548.37</f>
        <v>0.0</v>
      </c>
      <c r="T43" s="4"/>
      <c r="U43" t="n" s="5">
        <f>4127.37</f>
        <v>0.0</v>
      </c>
      <c r="V43" s="4"/>
      <c r="W43" t="n" s="5">
        <f>26235.56</f>
        <v>0.0</v>
      </c>
      <c r="X43" s="4"/>
      <c r="Y43" t="n" s="5">
        <f>57886.14</f>
        <v>0.0</v>
      </c>
      <c r="Z43" s="4"/>
      <c r="AA43" t="n" s="5">
        <f>67410.89</f>
        <v>0.0</v>
      </c>
      <c r="AB43" s="4"/>
      <c r="AC43" t="n" s="5">
        <f>71147.33</f>
        <v>0.0</v>
      </c>
      <c r="AD43" s="4"/>
      <c r="AE43" t="n" s="5">
        <f>124302.15</f>
        <v>0.0</v>
      </c>
      <c r="AF43" s="4"/>
      <c r="AG43" t="n" s="5">
        <f>25494.14</f>
        <v>0.0</v>
      </c>
      <c r="AH43" s="4"/>
      <c r="AI43" t="n" s="5">
        <f>53661.27</f>
        <v>0.0</v>
      </c>
      <c r="AJ43" s="4"/>
      <c r="AK43" t="n" s="5">
        <f>82910.97</f>
        <v>0.0</v>
      </c>
      <c r="AL43" s="4"/>
      <c r="AM43" t="n" s="5">
        <f>68139.08</f>
        <v>0.0</v>
      </c>
      <c r="AN43" s="4"/>
      <c r="AO43" t="n" s="5">
        <f>124817.05</f>
        <v>0.0</v>
      </c>
      <c r="AP43" s="4"/>
      <c r="AQ43" t="n" s="5">
        <f>2206.53</f>
        <v>0.0</v>
      </c>
      <c r="AR43" s="4"/>
      <c r="AS43" t="n" s="5">
        <f>17780.30</f>
        <v>0.0</v>
      </c>
      <c r="AT43" s="4"/>
      <c r="AU43" t="n" s="5">
        <f>52345.10</f>
        <v>0.0</v>
      </c>
      <c r="AV43" s="4"/>
      <c r="AW43" t="n" s="5">
        <f>87696.04</f>
        <v>0.0</v>
      </c>
      <c r="AX43" s="4"/>
      <c r="AY43" t="n" s="5">
        <f>153085.49</f>
        <v>0.0</v>
      </c>
      <c r="AZ43" s="4"/>
      <c r="BA43" t="n" s="5">
        <f>138435.20</f>
        <v>0.0</v>
      </c>
      <c r="BB43" s="4"/>
      <c r="BC43" t="n" s="5">
        <f>21700.19</f>
        <v>0.0</v>
      </c>
      <c r="BD43" s="4"/>
      <c r="BE43" t="n" s="5">
        <f>21700.19</f>
        <v>0.0</v>
      </c>
      <c r="BF43" s="4"/>
      <c r="BG43" t="n" s="5">
        <f>48327.59</f>
        <v>0.0</v>
      </c>
    </row>
    <row r="44">
      <c r="A44" t="s" s="3">
        <v>68</v>
      </c>
      <c r="B44" s="4"/>
      <c r="C44" t="n" s="5">
        <f>0.00</f>
        <v>0.0</v>
      </c>
      <c r="D44" t="n" s="5">
        <f>B44</f>
        <v>0.0</v>
      </c>
      <c r="E44" t="n" s="5">
        <f>C44</f>
        <v>0.0</v>
      </c>
      <c r="F44" t="n" s="5">
        <f>D44</f>
        <v>0.0</v>
      </c>
      <c r="G44" t="n" s="5">
        <f>E44</f>
        <v>0.0</v>
      </c>
      <c r="H44" t="n" s="5">
        <f>F44</f>
        <v>0.0</v>
      </c>
      <c r="I44" t="n" s="5">
        <f>G44</f>
        <v>0.0</v>
      </c>
      <c r="J44" t="n" s="5">
        <f>H44</f>
        <v>0.0</v>
      </c>
      <c r="K44" t="n" s="5">
        <f>I44</f>
        <v>0.0</v>
      </c>
      <c r="L44" t="n" s="5">
        <f>J44</f>
        <v>0.0</v>
      </c>
      <c r="M44" t="n" s="5">
        <f>K44</f>
        <v>0.0</v>
      </c>
      <c r="N44" t="n" s="5">
        <f>L44</f>
        <v>0.0</v>
      </c>
      <c r="O44" t="n" s="5">
        <f>M44</f>
        <v>0.0</v>
      </c>
      <c r="P44" t="n" s="5">
        <f>N44</f>
        <v>0.0</v>
      </c>
      <c r="Q44" t="n" s="5">
        <f>O44</f>
        <v>0.0</v>
      </c>
      <c r="R44" t="n" s="5">
        <f>P44</f>
        <v>0.0</v>
      </c>
      <c r="S44" t="n" s="5">
        <f>Q44</f>
        <v>0.0</v>
      </c>
      <c r="T44" t="n" s="5">
        <f>R44</f>
        <v>0.0</v>
      </c>
      <c r="U44" t="n" s="5">
        <f>S44</f>
        <v>0.0</v>
      </c>
      <c r="V44" t="n" s="5">
        <f>T44</f>
        <v>0.0</v>
      </c>
      <c r="W44" t="n" s="5">
        <f>U44</f>
        <v>0.0</v>
      </c>
      <c r="X44" t="n" s="5">
        <f>V44</f>
        <v>0.0</v>
      </c>
      <c r="Y44" t="n" s="5">
        <f>W44</f>
        <v>0.0</v>
      </c>
      <c r="Z44" t="n" s="5">
        <f>X44</f>
        <v>0.0</v>
      </c>
      <c r="AA44" t="n" s="5">
        <f>Y44</f>
        <v>0.0</v>
      </c>
      <c r="AB44" t="n" s="5">
        <f>Z44</f>
        <v>0.0</v>
      </c>
      <c r="AC44" t="n" s="5">
        <f>AA44</f>
        <v>0.0</v>
      </c>
      <c r="AD44" t="n" s="5">
        <f>AB44</f>
        <v>0.0</v>
      </c>
      <c r="AE44" t="n" s="5">
        <f>AC44</f>
        <v>0.0</v>
      </c>
      <c r="AF44" t="n" s="5">
        <f>AD44</f>
        <v>0.0</v>
      </c>
      <c r="AG44" t="n" s="5">
        <f>AE44</f>
        <v>0.0</v>
      </c>
      <c r="AH44" t="n" s="5">
        <f>AF44</f>
        <v>0.0</v>
      </c>
      <c r="AI44" t="n" s="5">
        <f>AG44</f>
        <v>0.0</v>
      </c>
      <c r="AJ44" t="n" s="5">
        <f>AH44</f>
        <v>0.0</v>
      </c>
      <c r="AK44" t="n" s="5">
        <f>AI44</f>
        <v>0.0</v>
      </c>
      <c r="AL44" t="n" s="5">
        <f>AJ44</f>
        <v>0.0</v>
      </c>
      <c r="AM44" t="n" s="5">
        <f>AK44</f>
        <v>0.0</v>
      </c>
      <c r="AN44" t="n" s="5">
        <f>AL44</f>
        <v>0.0</v>
      </c>
      <c r="AO44" t="n" s="5">
        <f>AM44</f>
        <v>0.0</v>
      </c>
      <c r="AP44" t="n" s="5">
        <f>AN44</f>
        <v>0.0</v>
      </c>
      <c r="AQ44" t="n" s="5">
        <f>AO44</f>
        <v>0.0</v>
      </c>
      <c r="AR44" t="n" s="5">
        <f>AP44</f>
        <v>0.0</v>
      </c>
      <c r="AS44" t="n" s="5">
        <f>AQ44</f>
        <v>0.0</v>
      </c>
      <c r="AT44" t="n" s="5">
        <f>AR44</f>
        <v>0.0</v>
      </c>
      <c r="AU44" t="n" s="5">
        <f>AS44</f>
        <v>0.0</v>
      </c>
      <c r="AV44" t="n" s="5">
        <f>AT44</f>
        <v>0.0</v>
      </c>
      <c r="AW44" t="n" s="5">
        <f>AU44</f>
        <v>0.0</v>
      </c>
      <c r="AX44" t="n" s="5">
        <f>AV44</f>
        <v>0.0</v>
      </c>
      <c r="AY44" t="n" s="5">
        <f>AW44</f>
        <v>0.0</v>
      </c>
      <c r="AZ44" t="n" s="5">
        <f>AX44</f>
        <v>0.0</v>
      </c>
      <c r="BA44" t="n" s="5">
        <f>AY44</f>
        <v>0.0</v>
      </c>
      <c r="BB44" t="n" s="5">
        <f>AZ44</f>
        <v>0.0</v>
      </c>
      <c r="BC44" t="n" s="5">
        <f>BA44</f>
        <v>0.0</v>
      </c>
      <c r="BD44" t="n" s="5">
        <f>BB44</f>
        <v>0.0</v>
      </c>
      <c r="BE44" t="n" s="5">
        <f>BC44</f>
        <v>0.0</v>
      </c>
      <c r="BF44" t="n" s="5">
        <f>BD44</f>
        <v>0.0</v>
      </c>
      <c r="BG44" t="n" s="5">
        <f>BE44</f>
        <v>0.0</v>
      </c>
    </row>
    <row r="45">
      <c r="A45" t="s" s="3">
        <v>69</v>
      </c>
      <c r="B45" s="4"/>
      <c r="C45" t="n" s="5">
        <f>0.00</f>
        <v>0.0</v>
      </c>
      <c r="D45" t="n" s="5">
        <f>B45</f>
        <v>0.0</v>
      </c>
      <c r="E45" t="n" s="5">
        <f>C45</f>
        <v>0.0</v>
      </c>
      <c r="F45" t="n" s="5">
        <f>D45</f>
        <v>0.0</v>
      </c>
      <c r="G45" t="n" s="5">
        <f>E45</f>
        <v>0.0</v>
      </c>
      <c r="H45" t="n" s="5">
        <f>F45</f>
        <v>0.0</v>
      </c>
      <c r="I45" t="n" s="5">
        <f>G45</f>
        <v>0.0</v>
      </c>
      <c r="J45" t="n" s="5">
        <f>H45</f>
        <v>0.0</v>
      </c>
      <c r="K45" t="n" s="5">
        <f>I45</f>
        <v>0.0</v>
      </c>
      <c r="L45" t="n" s="5">
        <f>J45</f>
        <v>0.0</v>
      </c>
      <c r="M45" t="n" s="5">
        <f>K45</f>
        <v>0.0</v>
      </c>
      <c r="N45" t="n" s="5">
        <f>L45</f>
        <v>0.0</v>
      </c>
      <c r="O45" t="n" s="5">
        <f>M45</f>
        <v>0.0</v>
      </c>
      <c r="P45" t="n" s="5">
        <f>N45</f>
        <v>0.0</v>
      </c>
      <c r="Q45" t="n" s="5">
        <f>O45</f>
        <v>0.0</v>
      </c>
      <c r="R45" t="n" s="5">
        <f>P45</f>
        <v>0.0</v>
      </c>
      <c r="S45" t="n" s="5">
        <f>Q45</f>
        <v>0.0</v>
      </c>
      <c r="T45" t="n" s="5">
        <f>R45</f>
        <v>0.0</v>
      </c>
      <c r="U45" t="n" s="5">
        <f>S45</f>
        <v>0.0</v>
      </c>
      <c r="V45" t="n" s="5">
        <f>T45</f>
        <v>0.0</v>
      </c>
      <c r="W45" t="n" s="5">
        <f>U45</f>
        <v>0.0</v>
      </c>
      <c r="X45" t="n" s="5">
        <f>V45</f>
        <v>0.0</v>
      </c>
      <c r="Y45" t="n" s="5">
        <f>W45</f>
        <v>0.0</v>
      </c>
      <c r="Z45" t="n" s="5">
        <f>X45</f>
        <v>0.0</v>
      </c>
      <c r="AA45" t="n" s="5">
        <f>Y45</f>
        <v>0.0</v>
      </c>
      <c r="AB45" t="n" s="5">
        <f>Z45</f>
        <v>0.0</v>
      </c>
      <c r="AC45" t="n" s="5">
        <f>AA45</f>
        <v>0.0</v>
      </c>
      <c r="AD45" t="n" s="5">
        <f>AB45</f>
        <v>0.0</v>
      </c>
      <c r="AE45" t="n" s="5">
        <f>AC45</f>
        <v>0.0</v>
      </c>
      <c r="AF45" t="n" s="5">
        <f>AD45</f>
        <v>0.0</v>
      </c>
      <c r="AG45" t="n" s="5">
        <f>AE45</f>
        <v>0.0</v>
      </c>
      <c r="AH45" t="n" s="5">
        <f>AF45</f>
        <v>0.0</v>
      </c>
      <c r="AI45" t="n" s="5">
        <f>AG45</f>
        <v>0.0</v>
      </c>
      <c r="AJ45" t="n" s="5">
        <f>AH45</f>
        <v>0.0</v>
      </c>
      <c r="AK45" t="n" s="5">
        <f>AI45</f>
        <v>0.0</v>
      </c>
      <c r="AL45" t="n" s="5">
        <f>AJ45</f>
        <v>0.0</v>
      </c>
      <c r="AM45" t="n" s="5">
        <f>AK45</f>
        <v>0.0</v>
      </c>
      <c r="AN45" t="n" s="5">
        <f>AL45</f>
        <v>0.0</v>
      </c>
      <c r="AO45" t="n" s="5">
        <f>AM45</f>
        <v>0.0</v>
      </c>
      <c r="AP45" t="n" s="5">
        <f>AN45</f>
        <v>0.0</v>
      </c>
      <c r="AQ45" t="n" s="5">
        <f>AO45</f>
        <v>0.0</v>
      </c>
      <c r="AR45" t="n" s="5">
        <f>AP45</f>
        <v>0.0</v>
      </c>
      <c r="AS45" t="n" s="5">
        <f>AQ45</f>
        <v>0.0</v>
      </c>
      <c r="AT45" t="n" s="5">
        <f>AR45</f>
        <v>0.0</v>
      </c>
      <c r="AU45" t="n" s="5">
        <f>AS45</f>
        <v>0.0</v>
      </c>
      <c r="AV45" t="n" s="5">
        <f>AT45</f>
        <v>0.0</v>
      </c>
      <c r="AW45" t="n" s="5">
        <f>AU45</f>
        <v>0.0</v>
      </c>
      <c r="AX45" t="n" s="5">
        <f>AV45</f>
        <v>0.0</v>
      </c>
      <c r="AY45" t="n" s="5">
        <f>AW45</f>
        <v>0.0</v>
      </c>
      <c r="AZ45" t="n" s="5">
        <f>AX45</f>
        <v>0.0</v>
      </c>
      <c r="BA45" t="n" s="5">
        <f>AY45</f>
        <v>0.0</v>
      </c>
      <c r="BB45" t="n" s="5">
        <f>AZ45</f>
        <v>0.0</v>
      </c>
      <c r="BC45" t="n" s="5">
        <f>BA45</f>
        <v>0.0</v>
      </c>
      <c r="BD45" t="n" s="5">
        <f>BB45</f>
        <v>0.0</v>
      </c>
      <c r="BE45" t="n" s="5">
        <f>BC45</f>
        <v>0.0</v>
      </c>
      <c r="BF45" t="n" s="5">
        <f>BD45</f>
        <v>0.0</v>
      </c>
      <c r="BG45" t="n" s="5">
        <f>BE45</f>
        <v>0.0</v>
      </c>
    </row>
    <row r="46">
      <c r="A46" t="s" s="3">
        <v>70</v>
      </c>
      <c r="B46" s="4"/>
      <c r="C46" t="n" s="5">
        <f>0.00</f>
        <v>0.0</v>
      </c>
      <c r="D46" t="n" s="5">
        <f>B46</f>
        <v>0.0</v>
      </c>
      <c r="E46" t="n" s="5">
        <f>C46</f>
        <v>0.0</v>
      </c>
      <c r="F46" t="n" s="5">
        <f>D46</f>
        <v>0.0</v>
      </c>
      <c r="G46" t="n" s="5">
        <f>E46</f>
        <v>0.0</v>
      </c>
      <c r="H46" t="n" s="5">
        <f>F46</f>
        <v>0.0</v>
      </c>
      <c r="I46" t="n" s="5">
        <f>G46</f>
        <v>0.0</v>
      </c>
      <c r="J46" t="n" s="5">
        <f>H46</f>
        <v>0.0</v>
      </c>
      <c r="K46" t="n" s="5">
        <f>I46</f>
        <v>0.0</v>
      </c>
      <c r="L46" t="n" s="5">
        <f>J46</f>
        <v>0.0</v>
      </c>
      <c r="M46" t="n" s="5">
        <f>K46</f>
        <v>0.0</v>
      </c>
      <c r="N46" t="n" s="5">
        <f>L46</f>
        <v>0.0</v>
      </c>
      <c r="O46" t="n" s="5">
        <f>M46</f>
        <v>0.0</v>
      </c>
      <c r="P46" t="n" s="5">
        <f>N46</f>
        <v>0.0</v>
      </c>
      <c r="Q46" t="n" s="5">
        <f>O46</f>
        <v>0.0</v>
      </c>
      <c r="R46" t="n" s="5">
        <f>P46</f>
        <v>0.0</v>
      </c>
      <c r="S46" t="n" s="5">
        <f>Q46</f>
        <v>0.0</v>
      </c>
      <c r="T46" t="n" s="5">
        <f>R46</f>
        <v>0.0</v>
      </c>
      <c r="U46" t="n" s="5">
        <f>S46</f>
        <v>0.0</v>
      </c>
      <c r="V46" t="n" s="5">
        <f>T46</f>
        <v>0.0</v>
      </c>
      <c r="W46" t="n" s="5">
        <f>U46</f>
        <v>0.0</v>
      </c>
      <c r="X46" t="n" s="5">
        <f>V46</f>
        <v>0.0</v>
      </c>
      <c r="Y46" t="n" s="5">
        <f>W46</f>
        <v>0.0</v>
      </c>
      <c r="Z46" s="4"/>
      <c r="AA46" t="n" s="5">
        <f>29000.00</f>
        <v>0.0</v>
      </c>
      <c r="AB46" t="n" s="5">
        <f>Z46</f>
        <v>0.0</v>
      </c>
      <c r="AC46" t="n" s="5">
        <f>AA46</f>
        <v>0.0</v>
      </c>
      <c r="AD46" s="4"/>
      <c r="AE46" t="n" s="5">
        <f>0.00</f>
        <v>0.0</v>
      </c>
      <c r="AF46" t="n" s="5">
        <f>AD46</f>
        <v>0.0</v>
      </c>
      <c r="AG46" t="n" s="5">
        <f>AE46</f>
        <v>0.0</v>
      </c>
      <c r="AH46" t="n" s="5">
        <f>AF46</f>
        <v>0.0</v>
      </c>
      <c r="AI46" t="n" s="5">
        <f>AG46</f>
        <v>0.0</v>
      </c>
      <c r="AJ46" t="n" s="5">
        <f>AH46</f>
        <v>0.0</v>
      </c>
      <c r="AK46" t="n" s="5">
        <f>AI46</f>
        <v>0.0</v>
      </c>
      <c r="AL46" t="n" s="5">
        <f>AJ46</f>
        <v>0.0</v>
      </c>
      <c r="AM46" t="n" s="5">
        <f>AK46</f>
        <v>0.0</v>
      </c>
      <c r="AN46" t="n" s="5">
        <f>AL46</f>
        <v>0.0</v>
      </c>
      <c r="AO46" t="n" s="5">
        <f>AM46</f>
        <v>0.0</v>
      </c>
      <c r="AP46" t="n" s="5">
        <f>AN46</f>
        <v>0.0</v>
      </c>
      <c r="AQ46" t="n" s="5">
        <f>AO46</f>
        <v>0.0</v>
      </c>
      <c r="AR46" t="n" s="5">
        <f>AP46</f>
        <v>0.0</v>
      </c>
      <c r="AS46" t="n" s="5">
        <f>AQ46</f>
        <v>0.0</v>
      </c>
      <c r="AT46" t="n" s="5">
        <f>AR46</f>
        <v>0.0</v>
      </c>
      <c r="AU46" t="n" s="5">
        <f>AS46</f>
        <v>0.0</v>
      </c>
      <c r="AV46" s="4"/>
      <c r="AW46" t="n" s="5">
        <f>0.00</f>
        <v>0.0</v>
      </c>
      <c r="AX46" s="4"/>
      <c r="AY46" t="n" s="5">
        <f>0.00</f>
        <v>0.0</v>
      </c>
      <c r="AZ46" s="4"/>
      <c r="BA46" t="n" s="5">
        <f>0.00</f>
        <v>0.0</v>
      </c>
      <c r="BB46" s="4"/>
      <c r="BC46" t="n" s="5">
        <f>0.00</f>
        <v>0.0</v>
      </c>
      <c r="BD46" s="4"/>
      <c r="BE46" t="n" s="5">
        <f>0.00</f>
        <v>0.0</v>
      </c>
      <c r="BF46" s="4"/>
      <c r="BG46" t="n" s="5">
        <f>0.00</f>
        <v>0.0</v>
      </c>
    </row>
    <row r="47">
      <c r="A47" t="s" s="3">
        <v>71</v>
      </c>
      <c r="B47" s="4"/>
      <c r="C47" t="n" s="5">
        <f>174334.35</f>
        <v>0.0</v>
      </c>
      <c r="D47" t="n" s="5">
        <f>B47</f>
        <v>0.0</v>
      </c>
      <c r="E47" t="n" s="5">
        <f>C47</f>
        <v>0.0</v>
      </c>
      <c r="F47" s="4"/>
      <c r="G47" t="n" s="5">
        <f>175334.50</f>
        <v>0.0</v>
      </c>
      <c r="H47" t="n" s="5">
        <f>F47</f>
        <v>0.0</v>
      </c>
      <c r="I47" t="n" s="5">
        <f>G47</f>
        <v>0.0</v>
      </c>
      <c r="J47" t="n" s="5">
        <f>H47</f>
        <v>0.0</v>
      </c>
      <c r="K47" t="n" s="5">
        <f>I47</f>
        <v>0.0</v>
      </c>
      <c r="L47" t="n" s="5">
        <f>J47</f>
        <v>0.0</v>
      </c>
      <c r="M47" t="n" s="5">
        <f>K47</f>
        <v>0.0</v>
      </c>
      <c r="N47" s="4"/>
      <c r="O47" t="n" s="5">
        <f>180834.50</f>
        <v>0.0</v>
      </c>
      <c r="P47" s="4"/>
      <c r="Q47" t="n" s="5">
        <f>180534.50</f>
        <v>0.0</v>
      </c>
      <c r="R47" t="n" s="5">
        <f>P47</f>
        <v>0.0</v>
      </c>
      <c r="S47" t="n" s="5">
        <f>Q47</f>
        <v>0.0</v>
      </c>
      <c r="T47" s="4"/>
      <c r="U47" t="n" s="5">
        <f>181534.50</f>
        <v>0.0</v>
      </c>
      <c r="V47" t="n" s="5">
        <f>T47</f>
        <v>0.0</v>
      </c>
      <c r="W47" t="n" s="5">
        <f>U47</f>
        <v>0.0</v>
      </c>
      <c r="X47" s="4"/>
      <c r="Y47" t="n" s="5">
        <f>37250.00</f>
        <v>0.0</v>
      </c>
      <c r="Z47" t="n" s="5">
        <f>X47</f>
        <v>0.0</v>
      </c>
      <c r="AA47" t="n" s="5">
        <f>Y47</f>
        <v>0.0</v>
      </c>
      <c r="AB47" s="4"/>
      <c r="AC47" t="n" s="5">
        <f>39750.00</f>
        <v>0.0</v>
      </c>
      <c r="AD47" s="4"/>
      <c r="AE47" t="n" s="5">
        <f>46250.00</f>
        <v>0.0</v>
      </c>
      <c r="AF47" s="4"/>
      <c r="AG47" t="n" s="5">
        <f>46750.00</f>
        <v>0.0</v>
      </c>
      <c r="AH47" s="4"/>
      <c r="AI47" t="n" s="5">
        <f>38250.00</f>
        <v>0.0</v>
      </c>
      <c r="AJ47" t="n" s="5">
        <f>AH47</f>
        <v>0.0</v>
      </c>
      <c r="AK47" t="n" s="5">
        <f>AI47</f>
        <v>0.0</v>
      </c>
      <c r="AL47" s="4"/>
      <c r="AM47" t="n" s="5">
        <f>43811.50</f>
        <v>0.0</v>
      </c>
      <c r="AN47" s="4"/>
      <c r="AO47" t="n" s="5">
        <f>38775.50</f>
        <v>0.0</v>
      </c>
      <c r="AP47" t="n" s="5">
        <f>AN47</f>
        <v>0.0</v>
      </c>
      <c r="AQ47" t="n" s="5">
        <f>AO47</f>
        <v>0.0</v>
      </c>
      <c r="AR47" t="n" s="5">
        <f>AP47</f>
        <v>0.0</v>
      </c>
      <c r="AS47" t="n" s="5">
        <f>AQ47</f>
        <v>0.0</v>
      </c>
      <c r="AT47" s="4"/>
      <c r="AU47" t="n" s="5">
        <f>19775.50</f>
        <v>0.0</v>
      </c>
      <c r="AV47" s="4"/>
      <c r="AW47" t="n" s="5">
        <f>21275.50</f>
        <v>0.0</v>
      </c>
      <c r="AX47" s="4"/>
      <c r="AY47" t="n" s="5">
        <f>28775.50</f>
        <v>0.0</v>
      </c>
      <c r="AZ47" s="4"/>
      <c r="BA47" t="n" s="5">
        <f>42005.12</f>
        <v>0.0</v>
      </c>
      <c r="BB47" s="4"/>
      <c r="BC47" t="n" s="5">
        <f>60880.48</f>
        <v>0.0</v>
      </c>
      <c r="BD47" s="4"/>
      <c r="BE47" t="n" s="5">
        <f>46380.48</f>
        <v>0.0</v>
      </c>
      <c r="BF47" s="4"/>
      <c r="BG47" t="n" s="5">
        <f>56329.07</f>
        <v>0.0</v>
      </c>
    </row>
    <row r="48">
      <c r="A48" t="s" s="3">
        <v>72</v>
      </c>
      <c r="B48" s="4"/>
      <c r="C48" t="n" s="5">
        <f>451090.88</f>
        <v>0.0</v>
      </c>
      <c r="D48" t="n" s="5">
        <f>B48</f>
        <v>0.0</v>
      </c>
      <c r="E48" t="n" s="5">
        <f>C48</f>
        <v>0.0</v>
      </c>
      <c r="F48" t="n" s="5">
        <f>D48</f>
        <v>0.0</v>
      </c>
      <c r="G48" t="n" s="5">
        <f>E48</f>
        <v>0.0</v>
      </c>
      <c r="H48" t="n" s="5">
        <f>F48</f>
        <v>0.0</v>
      </c>
      <c r="I48" t="n" s="5">
        <f>G48</f>
        <v>0.0</v>
      </c>
      <c r="J48" t="n" s="5">
        <f>H48</f>
        <v>0.0</v>
      </c>
      <c r="K48" t="n" s="5">
        <f>I48</f>
        <v>0.0</v>
      </c>
      <c r="L48" s="4"/>
      <c r="M48" t="n" s="5">
        <f>0.00</f>
        <v>0.0</v>
      </c>
      <c r="N48" t="n" s="5">
        <f>L48</f>
        <v>0.0</v>
      </c>
      <c r="O48" t="n" s="5">
        <f>M48</f>
        <v>0.0</v>
      </c>
      <c r="P48" t="n" s="5">
        <f>N48</f>
        <v>0.0</v>
      </c>
      <c r="Q48" t="n" s="5">
        <f>O48</f>
        <v>0.0</v>
      </c>
      <c r="R48" t="n" s="5">
        <f>P48</f>
        <v>0.0</v>
      </c>
      <c r="S48" t="n" s="5">
        <f>Q48</f>
        <v>0.0</v>
      </c>
      <c r="T48" t="n" s="5">
        <f>R48</f>
        <v>0.0</v>
      </c>
      <c r="U48" t="n" s="5">
        <f>S48</f>
        <v>0.0</v>
      </c>
      <c r="V48" t="n" s="5">
        <f>T48</f>
        <v>0.0</v>
      </c>
      <c r="W48" t="n" s="5">
        <f>U48</f>
        <v>0.0</v>
      </c>
      <c r="X48" t="n" s="5">
        <f>V48</f>
        <v>0.0</v>
      </c>
      <c r="Y48" t="n" s="5">
        <f>W48</f>
        <v>0.0</v>
      </c>
      <c r="Z48" t="n" s="5">
        <f>X48</f>
        <v>0.0</v>
      </c>
      <c r="AA48" t="n" s="5">
        <f>Y48</f>
        <v>0.0</v>
      </c>
      <c r="AB48" t="n" s="5">
        <f>Z48</f>
        <v>0.0</v>
      </c>
      <c r="AC48" t="n" s="5">
        <f>AA48</f>
        <v>0.0</v>
      </c>
      <c r="AD48" t="n" s="5">
        <f>AB48</f>
        <v>0.0</v>
      </c>
      <c r="AE48" t="n" s="5">
        <f>AC48</f>
        <v>0.0</v>
      </c>
      <c r="AF48" t="n" s="5">
        <f>AD48</f>
        <v>0.0</v>
      </c>
      <c r="AG48" t="n" s="5">
        <f>AE48</f>
        <v>0.0</v>
      </c>
      <c r="AH48" t="n" s="5">
        <f>AF48</f>
        <v>0.0</v>
      </c>
      <c r="AI48" t="n" s="5">
        <f>AG48</f>
        <v>0.0</v>
      </c>
      <c r="AJ48" t="n" s="5">
        <f>AH48</f>
        <v>0.0</v>
      </c>
      <c r="AK48" t="n" s="5">
        <f>AI48</f>
        <v>0.0</v>
      </c>
      <c r="AL48" t="n" s="5">
        <f>AJ48</f>
        <v>0.0</v>
      </c>
      <c r="AM48" t="n" s="5">
        <f>AK48</f>
        <v>0.0</v>
      </c>
      <c r="AN48" t="n" s="5">
        <f>AL48</f>
        <v>0.0</v>
      </c>
      <c r="AO48" t="n" s="5">
        <f>AM48</f>
        <v>0.0</v>
      </c>
      <c r="AP48" t="n" s="5">
        <f>AN48</f>
        <v>0.0</v>
      </c>
      <c r="AQ48" t="n" s="5">
        <f>AO48</f>
        <v>0.0</v>
      </c>
      <c r="AR48" t="n" s="5">
        <f>AP48</f>
        <v>0.0</v>
      </c>
      <c r="AS48" t="n" s="5">
        <f>AQ48</f>
        <v>0.0</v>
      </c>
      <c r="AT48" t="n" s="5">
        <f>AR48</f>
        <v>0.0</v>
      </c>
      <c r="AU48" t="n" s="5">
        <f>AS48</f>
        <v>0.0</v>
      </c>
      <c r="AV48" t="n" s="5">
        <f>AT48</f>
        <v>0.0</v>
      </c>
      <c r="AW48" t="n" s="5">
        <f>AU48</f>
        <v>0.0</v>
      </c>
      <c r="AX48" t="n" s="5">
        <f>AV48</f>
        <v>0.0</v>
      </c>
      <c r="AY48" t="n" s="5">
        <f>AW48</f>
        <v>0.0</v>
      </c>
      <c r="AZ48" t="n" s="5">
        <f>AX48</f>
        <v>0.0</v>
      </c>
      <c r="BA48" t="n" s="5">
        <f>AY48</f>
        <v>0.0</v>
      </c>
      <c r="BB48" t="n" s="5">
        <f>AZ48</f>
        <v>0.0</v>
      </c>
      <c r="BC48" t="n" s="5">
        <f>BA48</f>
        <v>0.0</v>
      </c>
      <c r="BD48" t="n" s="5">
        <f>BB48</f>
        <v>0.0</v>
      </c>
      <c r="BE48" t="n" s="5">
        <f>BC48</f>
        <v>0.0</v>
      </c>
      <c r="BF48" t="n" s="5">
        <f>BD48</f>
        <v>0.0</v>
      </c>
      <c r="BG48" t="n" s="5">
        <f>BE48</f>
        <v>0.0</v>
      </c>
    </row>
    <row r="49">
      <c r="A49" t="s" s="3">
        <v>73</v>
      </c>
      <c r="B49" t="n" s="5">
        <f>45717.45</f>
        <v>0.0</v>
      </c>
      <c r="C49" s="4"/>
      <c r="D49" t="n" s="5">
        <f>B49</f>
        <v>0.0</v>
      </c>
      <c r="E49" t="n" s="5">
        <f>C49</f>
        <v>0.0</v>
      </c>
      <c r="F49" t="n" s="5">
        <f>D49</f>
        <v>0.0</v>
      </c>
      <c r="G49" t="n" s="5">
        <f>E49</f>
        <v>0.0</v>
      </c>
      <c r="H49" t="n" s="5">
        <f>F49</f>
        <v>0.0</v>
      </c>
      <c r="I49" t="n" s="5">
        <f>G49</f>
        <v>0.0</v>
      </c>
      <c r="J49" t="n" s="5">
        <f>H49</f>
        <v>0.0</v>
      </c>
      <c r="K49" t="n" s="5">
        <f>I49</f>
        <v>0.0</v>
      </c>
      <c r="L49" t="n" s="5">
        <f>J49</f>
        <v>0.0</v>
      </c>
      <c r="M49" t="n" s="5">
        <f>K49</f>
        <v>0.0</v>
      </c>
      <c r="N49" t="n" s="5">
        <f>L49</f>
        <v>0.0</v>
      </c>
      <c r="O49" t="n" s="5">
        <f>M49</f>
        <v>0.0</v>
      </c>
      <c r="P49" t="n" s="5">
        <f>N49</f>
        <v>0.0</v>
      </c>
      <c r="Q49" t="n" s="5">
        <f>O49</f>
        <v>0.0</v>
      </c>
      <c r="R49" t="n" s="5">
        <f>P49</f>
        <v>0.0</v>
      </c>
      <c r="S49" t="n" s="5">
        <f>Q49</f>
        <v>0.0</v>
      </c>
      <c r="T49" t="n" s="5">
        <f>R49</f>
        <v>0.0</v>
      </c>
      <c r="U49" t="n" s="5">
        <f>S49</f>
        <v>0.0</v>
      </c>
      <c r="V49" t="n" s="5">
        <f>T49</f>
        <v>0.0</v>
      </c>
      <c r="W49" t="n" s="5">
        <f>U49</f>
        <v>0.0</v>
      </c>
      <c r="X49" t="n" s="5">
        <f>V49</f>
        <v>0.0</v>
      </c>
      <c r="Y49" t="n" s="5">
        <f>W49</f>
        <v>0.0</v>
      </c>
      <c r="Z49" t="n" s="5">
        <f>X49</f>
        <v>0.0</v>
      </c>
      <c r="AA49" t="n" s="5">
        <f>Y49</f>
        <v>0.0</v>
      </c>
      <c r="AB49" t="n" s="5">
        <f>Z49</f>
        <v>0.0</v>
      </c>
      <c r="AC49" t="n" s="5">
        <f>AA49</f>
        <v>0.0</v>
      </c>
      <c r="AD49" t="n" s="5">
        <f>AB49</f>
        <v>0.0</v>
      </c>
      <c r="AE49" t="n" s="5">
        <f>AC49</f>
        <v>0.0</v>
      </c>
      <c r="AF49" t="n" s="5">
        <f>AD49</f>
        <v>0.0</v>
      </c>
      <c r="AG49" t="n" s="5">
        <f>AE49</f>
        <v>0.0</v>
      </c>
      <c r="AH49" t="n" s="5">
        <f>AF49</f>
        <v>0.0</v>
      </c>
      <c r="AI49" t="n" s="5">
        <f>AG49</f>
        <v>0.0</v>
      </c>
      <c r="AJ49" t="n" s="5">
        <f>AH49</f>
        <v>0.0</v>
      </c>
      <c r="AK49" t="n" s="5">
        <f>AI49</f>
        <v>0.0</v>
      </c>
      <c r="AL49" t="n" s="5">
        <f>AJ49</f>
        <v>0.0</v>
      </c>
      <c r="AM49" t="n" s="5">
        <f>AK49</f>
        <v>0.0</v>
      </c>
      <c r="AN49" t="n" s="5">
        <f>AL49</f>
        <v>0.0</v>
      </c>
      <c r="AO49" t="n" s="5">
        <f>AM49</f>
        <v>0.0</v>
      </c>
      <c r="AP49" t="n" s="5">
        <f>AN49</f>
        <v>0.0</v>
      </c>
      <c r="AQ49" t="n" s="5">
        <f>AO49</f>
        <v>0.0</v>
      </c>
      <c r="AR49" t="n" s="5">
        <f>AP49</f>
        <v>0.0</v>
      </c>
      <c r="AS49" t="n" s="5">
        <f>AQ49</f>
        <v>0.0</v>
      </c>
      <c r="AT49" t="n" s="5">
        <f>AR49</f>
        <v>0.0</v>
      </c>
      <c r="AU49" t="n" s="5">
        <f>AS49</f>
        <v>0.0</v>
      </c>
      <c r="AV49" t="n" s="5">
        <f>AT49</f>
        <v>0.0</v>
      </c>
      <c r="AW49" t="n" s="5">
        <f>AU49</f>
        <v>0.0</v>
      </c>
      <c r="AX49" t="n" s="5">
        <f>AV49</f>
        <v>0.0</v>
      </c>
      <c r="AY49" t="n" s="5">
        <f>AW49</f>
        <v>0.0</v>
      </c>
      <c r="AZ49" t="n" s="5">
        <f>AX49</f>
        <v>0.0</v>
      </c>
      <c r="BA49" t="n" s="5">
        <f>AY49</f>
        <v>0.0</v>
      </c>
      <c r="BB49" t="n" s="5">
        <f>AZ49</f>
        <v>0.0</v>
      </c>
      <c r="BC49" t="n" s="5">
        <f>BA49</f>
        <v>0.0</v>
      </c>
      <c r="BD49" t="n" s="5">
        <f>BB49</f>
        <v>0.0</v>
      </c>
      <c r="BE49" t="n" s="5">
        <f>BC49</f>
        <v>0.0</v>
      </c>
      <c r="BF49" t="n" s="5">
        <f>BD49</f>
        <v>0.0</v>
      </c>
      <c r="BG49" t="n" s="5">
        <f>BE49</f>
        <v>0.0</v>
      </c>
    </row>
    <row r="50">
      <c r="A50" t="s" s="3">
        <v>74</v>
      </c>
      <c r="B50" t="n" s="5">
        <f>3309365.35</f>
        <v>0.0</v>
      </c>
      <c r="C50" s="4"/>
      <c r="D50" t="n" s="5">
        <f>B50</f>
        <v>0.0</v>
      </c>
      <c r="E50" t="n" s="5">
        <f>C50</f>
        <v>0.0</v>
      </c>
      <c r="F50" t="n" s="5">
        <f>D50</f>
        <v>0.0</v>
      </c>
      <c r="G50" t="n" s="5">
        <f>E50</f>
        <v>0.0</v>
      </c>
      <c r="H50" t="n" s="5">
        <f>3377378.06</f>
        <v>0.0</v>
      </c>
      <c r="I50" s="4"/>
      <c r="J50" t="n" s="5">
        <f>H50</f>
        <v>0.0</v>
      </c>
      <c r="K50" t="n" s="5">
        <f>I50</f>
        <v>0.0</v>
      </c>
      <c r="L50" t="n" s="5">
        <f>3497378.06</f>
        <v>0.0</v>
      </c>
      <c r="M50" s="4"/>
      <c r="N50" t="n" s="5">
        <f>4110456.35</f>
        <v>0.0</v>
      </c>
      <c r="O50" s="4"/>
      <c r="P50" t="n" s="5">
        <f>4170456.35</f>
        <v>0.0</v>
      </c>
      <c r="Q50" s="4"/>
      <c r="R50" t="n" s="5">
        <f>P50</f>
        <v>0.0</v>
      </c>
      <c r="S50" t="n" s="5">
        <f>Q50</f>
        <v>0.0</v>
      </c>
      <c r="T50" t="n" s="5">
        <f>4220456.35</f>
        <v>0.0</v>
      </c>
      <c r="U50" s="4"/>
      <c r="V50" t="n" s="5">
        <f>T50</f>
        <v>0.0</v>
      </c>
      <c r="W50" t="n" s="5">
        <f>U50</f>
        <v>0.0</v>
      </c>
      <c r="X50" t="n" s="5">
        <f>V50</f>
        <v>0.0</v>
      </c>
      <c r="Y50" t="n" s="5">
        <f>W50</f>
        <v>0.0</v>
      </c>
      <c r="Z50" t="n" s="5">
        <f>4300456.35</f>
        <v>0.0</v>
      </c>
      <c r="AA50" s="4"/>
      <c r="AB50" t="n" s="5">
        <f>4400456.35</f>
        <v>0.0</v>
      </c>
      <c r="AC50" s="4"/>
      <c r="AD50" t="n" s="5">
        <f>4500456.35</f>
        <v>0.0</v>
      </c>
      <c r="AE50" s="4"/>
      <c r="AF50" t="n" s="5">
        <f>4600456.35</f>
        <v>0.0</v>
      </c>
      <c r="AG50" s="4"/>
      <c r="AH50" t="n" s="5">
        <f>4700456.35</f>
        <v>0.0</v>
      </c>
      <c r="AI50" s="4"/>
      <c r="AJ50" t="n" s="5">
        <f>4800456.35</f>
        <v>0.0</v>
      </c>
      <c r="AK50" s="4"/>
      <c r="AL50" t="n" s="5">
        <f>5000456.35</f>
        <v>0.0</v>
      </c>
      <c r="AM50" s="4"/>
      <c r="AN50" t="n" s="5">
        <f>5100456.35</f>
        <v>0.0</v>
      </c>
      <c r="AO50" s="4"/>
      <c r="AP50" t="n" s="5">
        <f>5200456.35</f>
        <v>0.0</v>
      </c>
      <c r="AQ50" s="4"/>
      <c r="AR50" t="n" s="5">
        <f>5400456.35</f>
        <v>0.0</v>
      </c>
      <c r="AS50" s="4"/>
      <c r="AT50" t="n" s="5">
        <f>5600456.35</f>
        <v>0.0</v>
      </c>
      <c r="AU50" s="4"/>
      <c r="AV50" t="n" s="5">
        <f>5775456.35</f>
        <v>0.0</v>
      </c>
      <c r="AW50" s="4"/>
      <c r="AX50" t="n" s="5">
        <f>5925456.35</f>
        <v>0.0</v>
      </c>
      <c r="AY50" s="4"/>
      <c r="AZ50" t="n" s="5">
        <f>6150456.35</f>
        <v>0.0</v>
      </c>
      <c r="BA50" s="4"/>
      <c r="BB50" t="n" s="5">
        <f>6325456.35</f>
        <v>0.0</v>
      </c>
      <c r="BC50" s="4"/>
      <c r="BD50" t="n" s="5">
        <f>6550456.35</f>
        <v>0.0</v>
      </c>
      <c r="BE50" s="4"/>
      <c r="BF50" t="n" s="5">
        <f>6725456.35</f>
        <v>0.0</v>
      </c>
      <c r="BG50" s="4"/>
    </row>
    <row r="51">
      <c r="A51" t="s" s="3">
        <v>75</v>
      </c>
      <c r="B51" s="4"/>
      <c r="C51" t="n" s="5">
        <f>3528009.90</f>
        <v>0.0</v>
      </c>
      <c r="D51" t="n" s="5">
        <f>B51</f>
        <v>0.0</v>
      </c>
      <c r="E51" t="n" s="5">
        <f>C51</f>
        <v>0.0</v>
      </c>
      <c r="F51" t="n" s="5">
        <f>D51</f>
        <v>0.0</v>
      </c>
      <c r="G51" t="n" s="5">
        <f>E51</f>
        <v>0.0</v>
      </c>
      <c r="H51" t="n" s="5">
        <f>F51</f>
        <v>0.0</v>
      </c>
      <c r="I51" t="n" s="5">
        <f>G51</f>
        <v>0.0</v>
      </c>
      <c r="J51" t="n" s="5">
        <f>H51</f>
        <v>0.0</v>
      </c>
      <c r="K51" t="n" s="5">
        <f>I51</f>
        <v>0.0</v>
      </c>
      <c r="L51" t="n" s="5">
        <f>J51</f>
        <v>0.0</v>
      </c>
      <c r="M51" t="n" s="5">
        <f>K51</f>
        <v>0.0</v>
      </c>
      <c r="N51" t="n" s="5">
        <f>L51</f>
        <v>0.0</v>
      </c>
      <c r="O51" t="n" s="5">
        <f>M51</f>
        <v>0.0</v>
      </c>
      <c r="P51" t="n" s="5">
        <f>N51</f>
        <v>0.0</v>
      </c>
      <c r="Q51" t="n" s="5">
        <f>O51</f>
        <v>0.0</v>
      </c>
      <c r="R51" t="n" s="5">
        <f>P51</f>
        <v>0.0</v>
      </c>
      <c r="S51" t="n" s="5">
        <f>Q51</f>
        <v>0.0</v>
      </c>
      <c r="T51" t="n" s="5">
        <f>R51</f>
        <v>0.0</v>
      </c>
      <c r="U51" t="n" s="5">
        <f>S51</f>
        <v>0.0</v>
      </c>
      <c r="V51" t="n" s="5">
        <f>T51</f>
        <v>0.0</v>
      </c>
      <c r="W51" t="n" s="5">
        <f>U51</f>
        <v>0.0</v>
      </c>
      <c r="X51" t="n" s="5">
        <f>V51</f>
        <v>0.0</v>
      </c>
      <c r="Y51" t="n" s="5">
        <f>W51</f>
        <v>0.0</v>
      </c>
      <c r="Z51" s="4"/>
      <c r="AA51" t="n" s="5">
        <f>4415531.71</f>
        <v>0.0</v>
      </c>
      <c r="AB51" t="n" s="5">
        <f>Z51</f>
        <v>0.0</v>
      </c>
      <c r="AC51" t="n" s="5">
        <f>AA51</f>
        <v>0.0</v>
      </c>
      <c r="AD51" t="n" s="5">
        <f>AB51</f>
        <v>0.0</v>
      </c>
      <c r="AE51" t="n" s="5">
        <f>AC51</f>
        <v>0.0</v>
      </c>
      <c r="AF51" t="n" s="5">
        <f>AD51</f>
        <v>0.0</v>
      </c>
      <c r="AG51" t="n" s="5">
        <f>AE51</f>
        <v>0.0</v>
      </c>
      <c r="AH51" t="n" s="5">
        <f>AF51</f>
        <v>0.0</v>
      </c>
      <c r="AI51" t="n" s="5">
        <f>AG51</f>
        <v>0.0</v>
      </c>
      <c r="AJ51" t="n" s="5">
        <f>AH51</f>
        <v>0.0</v>
      </c>
      <c r="AK51" t="n" s="5">
        <f>AI51</f>
        <v>0.0</v>
      </c>
      <c r="AL51" t="n" s="5">
        <f>AJ51</f>
        <v>0.0</v>
      </c>
      <c r="AM51" t="n" s="5">
        <f>AK51</f>
        <v>0.0</v>
      </c>
      <c r="AN51" t="n" s="5">
        <f>AL51</f>
        <v>0.0</v>
      </c>
      <c r="AO51" t="n" s="5">
        <f>AM51</f>
        <v>0.0</v>
      </c>
      <c r="AP51" t="n" s="5">
        <f>AN51</f>
        <v>0.0</v>
      </c>
      <c r="AQ51" t="n" s="5">
        <f>AO51</f>
        <v>0.0</v>
      </c>
      <c r="AR51" t="n" s="5">
        <f>AP51</f>
        <v>0.0</v>
      </c>
      <c r="AS51" t="n" s="5">
        <f>AQ51</f>
        <v>0.0</v>
      </c>
      <c r="AT51" t="n" s="5">
        <f>AR51</f>
        <v>0.0</v>
      </c>
      <c r="AU51" t="n" s="5">
        <f>AS51</f>
        <v>0.0</v>
      </c>
      <c r="AV51" t="n" s="5">
        <f>AT51</f>
        <v>0.0</v>
      </c>
      <c r="AW51" t="n" s="5">
        <f>AU51</f>
        <v>0.0</v>
      </c>
      <c r="AX51" s="4"/>
      <c r="AY51" t="n" s="5">
        <f>5954496.44</f>
        <v>0.0</v>
      </c>
      <c r="AZ51" t="n" s="5">
        <f>AX51</f>
        <v>0.0</v>
      </c>
      <c r="BA51" t="n" s="5">
        <f>AY51</f>
        <v>0.0</v>
      </c>
      <c r="BB51" t="n" s="5">
        <f>AZ51</f>
        <v>0.0</v>
      </c>
      <c r="BC51" t="n" s="5">
        <f>BA51</f>
        <v>0.0</v>
      </c>
      <c r="BD51" t="n" s="5">
        <f>BB51</f>
        <v>0.0</v>
      </c>
      <c r="BE51" t="n" s="5">
        <f>BC51</f>
        <v>0.0</v>
      </c>
      <c r="BF51" t="n" s="5">
        <f>BD51</f>
        <v>0.0</v>
      </c>
      <c r="BG51" t="n" s="5">
        <f>BE51</f>
        <v>0.0</v>
      </c>
    </row>
    <row r="52">
      <c r="A52" t="s" s="3">
        <v>76</v>
      </c>
      <c r="B52" s="4"/>
      <c r="C52" t="n" s="5">
        <f>31839.00</f>
        <v>0.0</v>
      </c>
      <c r="D52" s="4"/>
      <c r="E52" t="n" s="5">
        <f>17960.00</f>
        <v>0.0</v>
      </c>
      <c r="F52" s="4"/>
      <c r="G52" t="n" s="5">
        <f>73179.00</f>
        <v>0.0</v>
      </c>
      <c r="H52" t="n" s="5">
        <f>50539.00</f>
        <v>0.0</v>
      </c>
      <c r="I52" s="4"/>
      <c r="J52" t="n" s="5">
        <f>49924.00</f>
        <v>0.0</v>
      </c>
      <c r="K52" s="4"/>
      <c r="L52" t="n" s="5">
        <f>6014.00</f>
        <v>0.0</v>
      </c>
      <c r="M52" s="4"/>
      <c r="N52" s="4"/>
      <c r="O52" t="n" s="5">
        <f>9944.00</f>
        <v>0.0</v>
      </c>
      <c r="P52" s="4"/>
      <c r="Q52" t="n" s="5">
        <f>25125.00</f>
        <v>0.0</v>
      </c>
      <c r="R52" s="4"/>
      <c r="S52" t="n" s="5">
        <f>30036.00</f>
        <v>0.0</v>
      </c>
      <c r="T52" t="n" s="5">
        <f>50539.00</f>
        <v>0.0</v>
      </c>
      <c r="U52" s="4"/>
      <c r="V52" t="n" s="5">
        <f>30982.00</f>
        <v>0.0</v>
      </c>
      <c r="W52" s="4"/>
      <c r="X52" s="4"/>
      <c r="Y52" t="n" s="5">
        <f>25384.52</f>
        <v>0.0</v>
      </c>
      <c r="Z52" s="4"/>
      <c r="AA52" t="n" s="5">
        <f>19474.52</f>
        <v>0.0</v>
      </c>
      <c r="AB52" s="4"/>
      <c r="AC52" t="n" s="5">
        <f>40554.37</f>
        <v>0.0</v>
      </c>
      <c r="AD52" s="4"/>
      <c r="AE52" t="n" s="5">
        <f>86643.45</f>
        <v>0.0</v>
      </c>
      <c r="AF52" t="n" s="5">
        <f>75923.52</f>
        <v>0.0</v>
      </c>
      <c r="AG52" s="4"/>
      <c r="AH52" t="n" s="5">
        <f>51897.77</f>
        <v>0.0</v>
      </c>
      <c r="AI52" s="4"/>
      <c r="AJ52" s="4"/>
      <c r="AK52" t="n" s="5">
        <f>15494.02</f>
        <v>0.0</v>
      </c>
      <c r="AL52" s="4"/>
      <c r="AM52" t="n" s="5">
        <f>52259.72</f>
        <v>0.0</v>
      </c>
      <c r="AN52" s="4"/>
      <c r="AO52" t="n" s="5">
        <f>152246.94</f>
        <v>0.0</v>
      </c>
      <c r="AP52" t="n" s="5">
        <f>AN52</f>
        <v>0.0</v>
      </c>
      <c r="AQ52" t="n" s="5">
        <f>AO52</f>
        <v>0.0</v>
      </c>
      <c r="AR52" t="n" s="5">
        <f>AP52</f>
        <v>0.0</v>
      </c>
      <c r="AS52" t="n" s="5">
        <f>AQ52</f>
        <v>0.0</v>
      </c>
      <c r="AT52" t="n" s="5">
        <f>AR52</f>
        <v>0.0</v>
      </c>
      <c r="AU52" t="n" s="5">
        <f>AS52</f>
        <v>0.0</v>
      </c>
      <c r="AV52" s="4"/>
      <c r="AW52" t="n" s="5">
        <f>278080.08</f>
        <v>0.0</v>
      </c>
      <c r="AX52" s="4"/>
      <c r="AY52" t="n" s="5">
        <f>261675.00</f>
        <v>0.0</v>
      </c>
      <c r="AZ52" s="4"/>
      <c r="BA52" t="n" s="5">
        <f>497475.00</f>
        <v>0.0</v>
      </c>
      <c r="BB52" t="n" s="5">
        <f>AZ52</f>
        <v>0.0</v>
      </c>
      <c r="BC52" t="n" s="5">
        <f>BA52</f>
        <v>0.0</v>
      </c>
      <c r="BD52" t="n" s="5">
        <f>BB52</f>
        <v>0.0</v>
      </c>
      <c r="BE52" t="n" s="5">
        <f>BC52</f>
        <v>0.0</v>
      </c>
      <c r="BF52" s="4"/>
      <c r="BG52" t="n" s="5">
        <f>556591.34</f>
        <v>0.0</v>
      </c>
    </row>
    <row r="53">
      <c r="A53" t="s" s="3">
        <v>77</v>
      </c>
      <c r="B53" s="4"/>
      <c r="C53" s="4"/>
      <c r="D53" t="n" s="5">
        <f>B53</f>
        <v>0.0</v>
      </c>
      <c r="E53" t="n" s="5">
        <f>C53</f>
        <v>0.0</v>
      </c>
      <c r="F53" t="n" s="5">
        <f>D53</f>
        <v>0.0</v>
      </c>
      <c r="G53" t="n" s="5">
        <f>E53</f>
        <v>0.0</v>
      </c>
      <c r="H53" t="n" s="5">
        <f>F53</f>
        <v>0.0</v>
      </c>
      <c r="I53" t="n" s="5">
        <f>G53</f>
        <v>0.0</v>
      </c>
      <c r="J53" t="n" s="5">
        <f>H53</f>
        <v>0.0</v>
      </c>
      <c r="K53" t="n" s="5">
        <f>I53</f>
        <v>0.0</v>
      </c>
      <c r="L53" t="n" s="5">
        <f>J53</f>
        <v>0.0</v>
      </c>
      <c r="M53" t="n" s="5">
        <f>K53</f>
        <v>0.0</v>
      </c>
      <c r="N53" t="n" s="5">
        <f>L53</f>
        <v>0.0</v>
      </c>
      <c r="O53" t="n" s="5">
        <f>M53</f>
        <v>0.0</v>
      </c>
      <c r="P53" t="n" s="5">
        <f>N53</f>
        <v>0.0</v>
      </c>
      <c r="Q53" t="n" s="5">
        <f>O53</f>
        <v>0.0</v>
      </c>
      <c r="R53" t="n" s="5">
        <f>P53</f>
        <v>0.0</v>
      </c>
      <c r="S53" t="n" s="5">
        <f>Q53</f>
        <v>0.0</v>
      </c>
      <c r="T53" t="n" s="5">
        <f>R53</f>
        <v>0.0</v>
      </c>
      <c r="U53" t="n" s="5">
        <f>S53</f>
        <v>0.0</v>
      </c>
      <c r="V53" t="n" s="5">
        <f>T53</f>
        <v>0.0</v>
      </c>
      <c r="W53" t="n" s="5">
        <f>U53</f>
        <v>0.0</v>
      </c>
      <c r="X53" t="n" s="5">
        <f>V53</f>
        <v>0.0</v>
      </c>
      <c r="Y53" t="n" s="5">
        <f>W53</f>
        <v>0.0</v>
      </c>
      <c r="Z53" s="4"/>
      <c r="AA53" s="4"/>
      <c r="AB53" t="n" s="5">
        <f>Z53</f>
        <v>0.0</v>
      </c>
      <c r="AC53" t="n" s="5">
        <f>AA53</f>
        <v>0.0</v>
      </c>
      <c r="AD53" s="4"/>
      <c r="AE53" t="n" s="5">
        <f>1028.20</f>
        <v>0.0</v>
      </c>
      <c r="AF53" t="n" s="5">
        <f>AD53</f>
        <v>0.0</v>
      </c>
      <c r="AG53" t="n" s="5">
        <f>AE53</f>
        <v>0.0</v>
      </c>
      <c r="AH53" t="n" s="5">
        <f>AF53</f>
        <v>0.0</v>
      </c>
      <c r="AI53" t="n" s="5">
        <f>AG53</f>
        <v>0.0</v>
      </c>
      <c r="AJ53" t="n" s="5">
        <f>AH53</f>
        <v>0.0</v>
      </c>
      <c r="AK53" t="n" s="5">
        <f>AI53</f>
        <v>0.0</v>
      </c>
      <c r="AL53" t="n" s="5">
        <f>AJ53</f>
        <v>0.0</v>
      </c>
      <c r="AM53" t="n" s="5">
        <f>AK53</f>
        <v>0.0</v>
      </c>
      <c r="AN53" t="n" s="5">
        <f>AL53</f>
        <v>0.0</v>
      </c>
      <c r="AO53" t="n" s="5">
        <f>AM53</f>
        <v>0.0</v>
      </c>
      <c r="AP53" t="n" s="5">
        <f>AN53</f>
        <v>0.0</v>
      </c>
      <c r="AQ53" t="n" s="5">
        <f>AO53</f>
        <v>0.0</v>
      </c>
      <c r="AR53" t="n" s="5">
        <f>AP53</f>
        <v>0.0</v>
      </c>
      <c r="AS53" t="n" s="5">
        <f>AQ53</f>
        <v>0.0</v>
      </c>
      <c r="AT53" s="4"/>
      <c r="AU53" t="n" s="5">
        <f>1028.21</f>
        <v>0.0</v>
      </c>
      <c r="AV53" t="n" s="5">
        <f>AT53</f>
        <v>0.0</v>
      </c>
      <c r="AW53" t="n" s="5">
        <f>AU53</f>
        <v>0.0</v>
      </c>
      <c r="AX53" s="4"/>
      <c r="AY53" s="4"/>
      <c r="AZ53" t="n" s="5">
        <f>AX53</f>
        <v>0.0</v>
      </c>
      <c r="BA53" t="n" s="5">
        <f>AY53</f>
        <v>0.0</v>
      </c>
      <c r="BB53" t="n" s="5">
        <f>AZ53</f>
        <v>0.0</v>
      </c>
      <c r="BC53" t="n" s="5">
        <f>BA53</f>
        <v>0.0</v>
      </c>
      <c r="BD53" s="4"/>
      <c r="BE53" t="n" s="5">
        <f>3830.07</f>
        <v>0.0</v>
      </c>
      <c r="BF53" t="n" s="5">
        <f>BD53</f>
        <v>0.0</v>
      </c>
      <c r="BG53" t="n" s="5">
        <f>BE53</f>
        <v>0.0</v>
      </c>
    </row>
    <row r="54">
      <c r="A54" t="s" s="3">
        <v>78</v>
      </c>
      <c r="B54" s="4"/>
      <c r="C54" s="4"/>
      <c r="D54" t="n" s="5">
        <f>B54</f>
        <v>0.0</v>
      </c>
      <c r="E54" t="n" s="5">
        <f>C54</f>
        <v>0.0</v>
      </c>
      <c r="F54" t="n" s="5">
        <f>D54</f>
        <v>0.0</v>
      </c>
      <c r="G54" t="n" s="5">
        <f>E54</f>
        <v>0.0</v>
      </c>
      <c r="H54" t="n" s="5">
        <f>F54</f>
        <v>0.0</v>
      </c>
      <c r="I54" t="n" s="5">
        <f>G54</f>
        <v>0.0</v>
      </c>
      <c r="J54" t="n" s="5">
        <f>H54</f>
        <v>0.0</v>
      </c>
      <c r="K54" t="n" s="5">
        <f>I54</f>
        <v>0.0</v>
      </c>
      <c r="L54" t="n" s="5">
        <f>J54</f>
        <v>0.0</v>
      </c>
      <c r="M54" t="n" s="5">
        <f>K54</f>
        <v>0.0</v>
      </c>
      <c r="N54" t="n" s="5">
        <f>L54</f>
        <v>0.0</v>
      </c>
      <c r="O54" t="n" s="5">
        <f>M54</f>
        <v>0.0</v>
      </c>
      <c r="P54" t="n" s="5">
        <f>N54</f>
        <v>0.0</v>
      </c>
      <c r="Q54" t="n" s="5">
        <f>O54</f>
        <v>0.0</v>
      </c>
      <c r="R54" t="n" s="5">
        <f>P54</f>
        <v>0.0</v>
      </c>
      <c r="S54" t="n" s="5">
        <f>Q54</f>
        <v>0.0</v>
      </c>
      <c r="T54" t="n" s="5">
        <f>R54</f>
        <v>0.0</v>
      </c>
      <c r="U54" t="n" s="5">
        <f>S54</f>
        <v>0.0</v>
      </c>
      <c r="V54" t="n" s="5">
        <f>T54</f>
        <v>0.0</v>
      </c>
      <c r="W54" t="n" s="5">
        <f>U54</f>
        <v>0.0</v>
      </c>
      <c r="X54" t="n" s="5">
        <f>V54</f>
        <v>0.0</v>
      </c>
      <c r="Y54" t="n" s="5">
        <f>W54</f>
        <v>0.0</v>
      </c>
      <c r="Z54" s="4"/>
      <c r="AA54" s="4"/>
      <c r="AB54" t="n" s="5">
        <f>Z54</f>
        <v>0.0</v>
      </c>
      <c r="AC54" t="n" s="5">
        <f>AA54</f>
        <v>0.0</v>
      </c>
      <c r="AD54" t="n" s="5">
        <f>AB54</f>
        <v>0.0</v>
      </c>
      <c r="AE54" t="n" s="5">
        <f>AC54</f>
        <v>0.0</v>
      </c>
      <c r="AF54" t="n" s="5">
        <f>AD54</f>
        <v>0.0</v>
      </c>
      <c r="AG54" t="n" s="5">
        <f>AE54</f>
        <v>0.0</v>
      </c>
      <c r="AH54" t="n" s="5">
        <f>AF54</f>
        <v>0.0</v>
      </c>
      <c r="AI54" t="n" s="5">
        <f>AG54</f>
        <v>0.0</v>
      </c>
      <c r="AJ54" t="n" s="5">
        <f>AH54</f>
        <v>0.0</v>
      </c>
      <c r="AK54" t="n" s="5">
        <f>AI54</f>
        <v>0.0</v>
      </c>
      <c r="AL54" t="n" s="5">
        <f>AJ54</f>
        <v>0.0</v>
      </c>
      <c r="AM54" t="n" s="5">
        <f>AK54</f>
        <v>0.0</v>
      </c>
      <c r="AN54" t="n" s="5">
        <f>AL54</f>
        <v>0.0</v>
      </c>
      <c r="AO54" t="n" s="5">
        <f>AM54</f>
        <v>0.0</v>
      </c>
      <c r="AP54" t="n" s="5">
        <f>AN54</f>
        <v>0.0</v>
      </c>
      <c r="AQ54" t="n" s="5">
        <f>AO54</f>
        <v>0.0</v>
      </c>
      <c r="AR54" t="n" s="5">
        <f>AP54</f>
        <v>0.0</v>
      </c>
      <c r="AS54" t="n" s="5">
        <f>AQ54</f>
        <v>0.0</v>
      </c>
      <c r="AT54" t="n" s="5">
        <f>AR54</f>
        <v>0.0</v>
      </c>
      <c r="AU54" t="n" s="5">
        <f>AS54</f>
        <v>0.0</v>
      </c>
      <c r="AV54" s="4"/>
      <c r="AW54" t="n" s="5">
        <f>250.91</f>
        <v>0.0</v>
      </c>
      <c r="AX54" s="4"/>
      <c r="AY54" s="4"/>
      <c r="AZ54" t="n" s="5">
        <f>AX54</f>
        <v>0.0</v>
      </c>
      <c r="BA54" t="n" s="5">
        <f>AY54</f>
        <v>0.0</v>
      </c>
      <c r="BB54" t="n" s="5">
        <f>AZ54</f>
        <v>0.0</v>
      </c>
      <c r="BC54" t="n" s="5">
        <f>BA54</f>
        <v>0.0</v>
      </c>
      <c r="BD54" t="n" s="5">
        <f>BB54</f>
        <v>0.0</v>
      </c>
      <c r="BE54" t="n" s="5">
        <f>BC54</f>
        <v>0.0</v>
      </c>
      <c r="BF54" t="n" s="5">
        <f>BD54</f>
        <v>0.0</v>
      </c>
      <c r="BG54" t="n" s="5">
        <f>BE54</f>
        <v>0.0</v>
      </c>
    </row>
    <row r="55">
      <c r="A55" t="s" s="3">
        <v>79</v>
      </c>
      <c r="B55" s="4"/>
      <c r="C55" t="n" s="5">
        <f>300254.01</f>
        <v>0.0</v>
      </c>
      <c r="D55" s="4"/>
      <c r="E55" t="n" s="5">
        <f>597424.50</f>
        <v>0.0</v>
      </c>
      <c r="F55" s="4"/>
      <c r="G55" t="n" s="5">
        <f>928668.85</f>
        <v>0.0</v>
      </c>
      <c r="H55" s="4"/>
      <c r="I55" t="n" s="5">
        <f>1454967.96</f>
        <v>0.0</v>
      </c>
      <c r="J55" s="4"/>
      <c r="K55" t="n" s="5">
        <f>1726454.93</f>
        <v>0.0</v>
      </c>
      <c r="L55" s="4"/>
      <c r="M55" t="n" s="5">
        <f>1976034.94</f>
        <v>0.0</v>
      </c>
      <c r="N55" s="4"/>
      <c r="O55" t="n" s="5">
        <f>2222732.16</f>
        <v>0.0</v>
      </c>
      <c r="P55" s="4"/>
      <c r="Q55" t="n" s="5">
        <f>2437197.88</f>
        <v>0.0</v>
      </c>
      <c r="R55" s="4"/>
      <c r="S55" t="n" s="5">
        <f>2628143.41</f>
        <v>0.0</v>
      </c>
      <c r="T55" s="4"/>
      <c r="U55" t="n" s="5">
        <f>2960049.81</f>
        <v>0.0</v>
      </c>
      <c r="V55" s="4"/>
      <c r="W55" t="n" s="5">
        <f>3151594.57</f>
        <v>0.0</v>
      </c>
      <c r="X55" s="4"/>
      <c r="Y55" t="n" s="5">
        <f>3607009.11</f>
        <v>0.0</v>
      </c>
      <c r="Z55" s="4"/>
      <c r="AA55" t="n" s="5">
        <f>272902.80</f>
        <v>0.0</v>
      </c>
      <c r="AB55" s="4"/>
      <c r="AC55" t="n" s="5">
        <f>659050.57</f>
        <v>0.0</v>
      </c>
      <c r="AD55" s="4"/>
      <c r="AE55" t="n" s="5">
        <f>1061359.81</f>
        <v>0.0</v>
      </c>
      <c r="AF55" s="4"/>
      <c r="AG55" t="n" s="5">
        <f>1646757.58</f>
        <v>0.0</v>
      </c>
      <c r="AH55" s="4"/>
      <c r="AI55" t="n" s="5">
        <f>2129404.05</f>
        <v>0.0</v>
      </c>
      <c r="AJ55" s="4"/>
      <c r="AK55" t="n" s="5">
        <f>2613928.96</f>
        <v>0.0</v>
      </c>
      <c r="AL55" s="4"/>
      <c r="AM55" t="n" s="5">
        <f>3022488.65</f>
        <v>0.0</v>
      </c>
      <c r="AN55" s="4"/>
      <c r="AO55" t="n" s="5">
        <f>3531728.18</f>
        <v>0.0</v>
      </c>
      <c r="AP55" s="4"/>
      <c r="AQ55" t="n" s="5">
        <f>4063100.71</f>
        <v>0.0</v>
      </c>
      <c r="AR55" s="4"/>
      <c r="AS55" t="n" s="5">
        <f>4585405.76</f>
        <v>0.0</v>
      </c>
      <c r="AT55" s="4"/>
      <c r="AU55" t="n" s="5">
        <f>5089161.30</f>
        <v>0.0</v>
      </c>
      <c r="AV55" s="4"/>
      <c r="AW55" t="n" s="5">
        <f>5612153.21</f>
        <v>0.0</v>
      </c>
      <c r="AX55" s="4"/>
      <c r="AY55" t="n" s="5">
        <f>559252.40</f>
        <v>0.0</v>
      </c>
      <c r="AZ55" s="4"/>
      <c r="BA55" t="n" s="5">
        <f>979656.99</f>
        <v>0.0</v>
      </c>
      <c r="BB55" s="4"/>
      <c r="BC55" t="n" s="5">
        <f>1678795.19</f>
        <v>0.0</v>
      </c>
      <c r="BD55" s="4"/>
      <c r="BE55" t="n" s="5">
        <f>2340890.19</f>
        <v>0.0</v>
      </c>
      <c r="BF55" s="4"/>
      <c r="BG55" t="n" s="5">
        <f>2891064.73</f>
        <v>0.0</v>
      </c>
    </row>
    <row r="56">
      <c r="A56" t="s" s="3">
        <v>80</v>
      </c>
      <c r="B56" s="4"/>
      <c r="C56" s="4"/>
      <c r="D56" t="n" s="5">
        <f>B56</f>
        <v>0.0</v>
      </c>
      <c r="E56" t="n" s="5">
        <f>C56</f>
        <v>0.0</v>
      </c>
      <c r="F56" t="n" s="5">
        <f>D56</f>
        <v>0.0</v>
      </c>
      <c r="G56" t="n" s="5">
        <f>E56</f>
        <v>0.0</v>
      </c>
      <c r="H56" t="n" s="5">
        <f>F56</f>
        <v>0.0</v>
      </c>
      <c r="I56" t="n" s="5">
        <f>G56</f>
        <v>0.0</v>
      </c>
      <c r="J56" t="n" s="5">
        <f>H56</f>
        <v>0.0</v>
      </c>
      <c r="K56" t="n" s="5">
        <f>I56</f>
        <v>0.0</v>
      </c>
      <c r="L56" t="n" s="5">
        <f>J56</f>
        <v>0.0</v>
      </c>
      <c r="M56" t="n" s="5">
        <f>K56</f>
        <v>0.0</v>
      </c>
      <c r="N56" t="n" s="5">
        <f>L56</f>
        <v>0.0</v>
      </c>
      <c r="O56" t="n" s="5">
        <f>M56</f>
        <v>0.0</v>
      </c>
      <c r="P56" t="n" s="5">
        <f>N56</f>
        <v>0.0</v>
      </c>
      <c r="Q56" t="n" s="5">
        <f>O56</f>
        <v>0.0</v>
      </c>
      <c r="R56" t="n" s="5">
        <f>P56</f>
        <v>0.0</v>
      </c>
      <c r="S56" t="n" s="5">
        <f>Q56</f>
        <v>0.0</v>
      </c>
      <c r="T56" t="n" s="5">
        <f>R56</f>
        <v>0.0</v>
      </c>
      <c r="U56" t="n" s="5">
        <f>S56</f>
        <v>0.0</v>
      </c>
      <c r="V56" t="n" s="5">
        <f>T56</f>
        <v>0.0</v>
      </c>
      <c r="W56" t="n" s="5">
        <f>U56</f>
        <v>0.0</v>
      </c>
      <c r="X56" t="n" s="5">
        <f>V56</f>
        <v>0.0</v>
      </c>
      <c r="Y56" t="n" s="5">
        <f>W56</f>
        <v>0.0</v>
      </c>
      <c r="Z56" s="4"/>
      <c r="AA56" s="4"/>
      <c r="AB56" s="4"/>
      <c r="AC56" t="n" s="5">
        <f>45000.00</f>
        <v>0.0</v>
      </c>
      <c r="AD56" s="4"/>
      <c r="AE56" t="n" s="5">
        <f>92850.00</f>
        <v>0.0</v>
      </c>
      <c r="AF56" t="n" s="5">
        <f>AD56</f>
        <v>0.0</v>
      </c>
      <c r="AG56" t="n" s="5">
        <f>AE56</f>
        <v>0.0</v>
      </c>
      <c r="AH56" t="n" s="5">
        <f>AF56</f>
        <v>0.0</v>
      </c>
      <c r="AI56" t="n" s="5">
        <f>AG56</f>
        <v>0.0</v>
      </c>
      <c r="AJ56" t="n" s="5">
        <f>AH56</f>
        <v>0.0</v>
      </c>
      <c r="AK56" t="n" s="5">
        <f>AI56</f>
        <v>0.0</v>
      </c>
      <c r="AL56" s="4"/>
      <c r="AM56" t="n" s="5">
        <f>227850.00</f>
        <v>0.0</v>
      </c>
      <c r="AN56" t="n" s="5">
        <f>AL56</f>
        <v>0.0</v>
      </c>
      <c r="AO56" t="n" s="5">
        <f>AM56</f>
        <v>0.0</v>
      </c>
      <c r="AP56" t="n" s="5">
        <f>AN56</f>
        <v>0.0</v>
      </c>
      <c r="AQ56" t="n" s="5">
        <f>AO56</f>
        <v>0.0</v>
      </c>
      <c r="AR56" t="n" s="5">
        <f>AP56</f>
        <v>0.0</v>
      </c>
      <c r="AS56" t="n" s="5">
        <f>AQ56</f>
        <v>0.0</v>
      </c>
      <c r="AT56" t="n" s="5">
        <f>AR56</f>
        <v>0.0</v>
      </c>
      <c r="AU56" t="n" s="5">
        <f>AS56</f>
        <v>0.0</v>
      </c>
      <c r="AV56" t="n" s="5">
        <f>AT56</f>
        <v>0.0</v>
      </c>
      <c r="AW56" t="n" s="5">
        <f>AU56</f>
        <v>0.0</v>
      </c>
      <c r="AX56" s="4"/>
      <c r="AY56" s="4"/>
      <c r="AZ56" t="n" s="5">
        <f>AX56</f>
        <v>0.0</v>
      </c>
      <c r="BA56" t="n" s="5">
        <f>AY56</f>
        <v>0.0</v>
      </c>
      <c r="BB56" t="n" s="5">
        <f>AZ56</f>
        <v>0.0</v>
      </c>
      <c r="BC56" t="n" s="5">
        <f>BA56</f>
        <v>0.0</v>
      </c>
      <c r="BD56" t="n" s="5">
        <f>BB56</f>
        <v>0.0</v>
      </c>
      <c r="BE56" t="n" s="5">
        <f>BC56</f>
        <v>0.0</v>
      </c>
      <c r="BF56" t="n" s="5">
        <f>BD56</f>
        <v>0.0</v>
      </c>
      <c r="BG56" t="n" s="5">
        <f>BE56</f>
        <v>0.0</v>
      </c>
    </row>
    <row r="57">
      <c r="A57" t="s" s="3">
        <v>81</v>
      </c>
      <c r="B57" s="4"/>
      <c r="C57" t="n" s="5">
        <f>0.00</f>
        <v>0.0</v>
      </c>
      <c r="D57" t="n" s="5">
        <f>B57</f>
        <v>0.0</v>
      </c>
      <c r="E57" t="n" s="5">
        <f>C57</f>
        <v>0.0</v>
      </c>
      <c r="F57" t="n" s="5">
        <f>D57</f>
        <v>0.0</v>
      </c>
      <c r="G57" t="n" s="5">
        <f>E57</f>
        <v>0.0</v>
      </c>
      <c r="H57" s="4"/>
      <c r="I57" t="n" s="5">
        <f>68497.33</f>
        <v>0.0</v>
      </c>
      <c r="J57" s="4"/>
      <c r="K57" t="n" s="5">
        <f>141399.78</f>
        <v>0.0</v>
      </c>
      <c r="L57" s="4"/>
      <c r="M57" t="n" s="5">
        <f>192939.24</f>
        <v>0.0</v>
      </c>
      <c r="N57" s="4"/>
      <c r="O57" t="n" s="5">
        <f>269585.32</f>
        <v>0.0</v>
      </c>
      <c r="P57" s="4"/>
      <c r="Q57" t="n" s="5">
        <f>344427.38</f>
        <v>0.0</v>
      </c>
      <c r="R57" s="4"/>
      <c r="S57" t="n" s="5">
        <f>426804.75</f>
        <v>0.0</v>
      </c>
      <c r="T57" s="4"/>
      <c r="U57" t="n" s="5">
        <f>570652.41</f>
        <v>0.0</v>
      </c>
      <c r="V57" s="4"/>
      <c r="W57" t="n" s="5">
        <f>660356.06</f>
        <v>0.0</v>
      </c>
      <c r="X57" s="4"/>
      <c r="Y57" t="n" s="5">
        <f>746583.10</f>
        <v>0.0</v>
      </c>
      <c r="Z57" s="4"/>
      <c r="AA57" t="n" s="5">
        <f>101503.02</f>
        <v>0.0</v>
      </c>
      <c r="AB57" s="4"/>
      <c r="AC57" t="n" s="5">
        <f>227140.11</f>
        <v>0.0</v>
      </c>
      <c r="AD57" s="4"/>
      <c r="AE57" t="n" s="5">
        <f>306639.05</f>
        <v>0.0</v>
      </c>
      <c r="AF57" s="4"/>
      <c r="AG57" t="n" s="5">
        <f>390751.82</f>
        <v>0.0</v>
      </c>
      <c r="AH57" s="4"/>
      <c r="AI57" t="n" s="5">
        <f>418543.86</f>
        <v>0.0</v>
      </c>
      <c r="AJ57" s="4"/>
      <c r="AK57" t="n" s="5">
        <f>459084.95</f>
        <v>0.0</v>
      </c>
      <c r="AL57" s="4"/>
      <c r="AM57" t="n" s="5">
        <f>496590.93</f>
        <v>0.0</v>
      </c>
      <c r="AN57" s="4"/>
      <c r="AO57" t="n" s="5">
        <f>541100.30</f>
        <v>0.0</v>
      </c>
      <c r="AP57" s="4"/>
      <c r="AQ57" t="n" s="5">
        <f>623467.33</f>
        <v>0.0</v>
      </c>
      <c r="AR57" s="4"/>
      <c r="AS57" t="n" s="5">
        <f>693311.10</f>
        <v>0.0</v>
      </c>
      <c r="AT57" s="4"/>
      <c r="AU57" t="n" s="5">
        <f>762185.51</f>
        <v>0.0</v>
      </c>
      <c r="AV57" s="4"/>
      <c r="AW57" t="n" s="5">
        <f>800914.74</f>
        <v>0.0</v>
      </c>
      <c r="AX57" t="n" s="5">
        <f>3056.47</f>
        <v>0.0</v>
      </c>
      <c r="AY57" s="4"/>
      <c r="AZ57" s="4"/>
      <c r="BA57" t="n" s="5">
        <f>31131.69</f>
        <v>0.0</v>
      </c>
      <c r="BB57" s="4"/>
      <c r="BC57" t="n" s="5">
        <f>80121.82</f>
        <v>0.0</v>
      </c>
      <c r="BD57" s="4"/>
      <c r="BE57" t="n" s="5">
        <f>99279.13</f>
        <v>0.0</v>
      </c>
      <c r="BF57" s="4"/>
      <c r="BG57" t="n" s="5">
        <f>130781.34</f>
        <v>0.0</v>
      </c>
    </row>
    <row r="58">
      <c r="A58" t="s" s="3">
        <v>82</v>
      </c>
      <c r="B58" s="4"/>
      <c r="C58" t="n" s="5">
        <f>0.00</f>
        <v>0.0</v>
      </c>
      <c r="D58" s="4"/>
      <c r="E58" t="n" s="5">
        <f>0.00</f>
        <v>0.0</v>
      </c>
      <c r="F58" s="4"/>
      <c r="G58" t="n" s="5">
        <f>0.00</f>
        <v>0.0</v>
      </c>
      <c r="H58" s="4"/>
      <c r="I58" t="n" s="5">
        <f>0.00</f>
        <v>0.0</v>
      </c>
      <c r="J58" s="4"/>
      <c r="K58" t="n" s="5">
        <f>0.00</f>
        <v>0.0</v>
      </c>
      <c r="L58" s="4"/>
      <c r="M58" t="n" s="5">
        <f>0.00</f>
        <v>0.0</v>
      </c>
      <c r="N58" s="4"/>
      <c r="O58" t="n" s="5">
        <f>0.00</f>
        <v>0.0</v>
      </c>
      <c r="P58" s="4"/>
      <c r="Q58" t="n" s="5">
        <f>0.00</f>
        <v>0.0</v>
      </c>
      <c r="R58" s="4"/>
      <c r="S58" t="n" s="5">
        <f>0.00</f>
        <v>0.0</v>
      </c>
      <c r="T58" s="4"/>
      <c r="U58" t="n" s="5">
        <f>0.00</f>
        <v>0.0</v>
      </c>
      <c r="V58" s="4"/>
      <c r="W58" t="n" s="5">
        <f>0.00</f>
        <v>0.0</v>
      </c>
      <c r="X58" s="4"/>
      <c r="Y58" t="n" s="5">
        <f>0.00</f>
        <v>0.0</v>
      </c>
      <c r="Z58" s="4"/>
      <c r="AA58" t="n" s="5">
        <f>0.00</f>
        <v>0.0</v>
      </c>
      <c r="AB58" s="4"/>
      <c r="AC58" t="n" s="5">
        <f>0.00</f>
        <v>0.0</v>
      </c>
      <c r="AD58" s="4"/>
      <c r="AE58" t="n" s="5">
        <f>0.00</f>
        <v>0.0</v>
      </c>
      <c r="AF58" s="4"/>
      <c r="AG58" t="n" s="5">
        <f>0.00</f>
        <v>0.0</v>
      </c>
      <c r="AH58" s="4"/>
      <c r="AI58" t="n" s="5">
        <f>0.00</f>
        <v>0.0</v>
      </c>
      <c r="AJ58" s="4"/>
      <c r="AK58" t="n" s="5">
        <f>557.50</f>
        <v>0.0</v>
      </c>
      <c r="AL58" s="4"/>
      <c r="AM58" t="n" s="5">
        <f>1947.10</f>
        <v>0.0</v>
      </c>
      <c r="AN58" s="4"/>
      <c r="AO58" t="n" s="5">
        <f>1947.10</f>
        <v>0.0</v>
      </c>
      <c r="AP58" s="4"/>
      <c r="AQ58" t="n" s="5">
        <f>2522.58</f>
        <v>0.0</v>
      </c>
      <c r="AR58" s="4"/>
      <c r="AS58" t="n" s="5">
        <f>2522.58</f>
        <v>0.0</v>
      </c>
      <c r="AT58" s="4"/>
      <c r="AU58" t="n" s="5">
        <f>2522.58</f>
        <v>0.0</v>
      </c>
      <c r="AV58" s="4"/>
      <c r="AW58" t="n" s="5">
        <f>2522.58</f>
        <v>0.0</v>
      </c>
      <c r="AX58" s="4"/>
      <c r="AY58" t="n" s="5">
        <f>0.00</f>
        <v>0.0</v>
      </c>
      <c r="AZ58" s="4"/>
      <c r="BA58" t="n" s="5">
        <f>0.00</f>
        <v>0.0</v>
      </c>
      <c r="BB58" s="4"/>
      <c r="BC58" t="n" s="5">
        <f>0.00</f>
        <v>0.0</v>
      </c>
      <c r="BD58" s="4"/>
      <c r="BE58" t="n" s="5">
        <f>0.00</f>
        <v>0.0</v>
      </c>
      <c r="BF58" s="4"/>
      <c r="BG58" t="n" s="5">
        <f>0.00</f>
        <v>0.0</v>
      </c>
    </row>
    <row r="59">
      <c r="A59" t="s" s="3">
        <v>83</v>
      </c>
      <c r="B59" s="4"/>
      <c r="C59" s="4"/>
      <c r="D59" t="n" s="5">
        <f>B59</f>
        <v>0.0</v>
      </c>
      <c r="E59" t="n" s="5">
        <f>C59</f>
        <v>0.0</v>
      </c>
      <c r="F59" s="4"/>
      <c r="G59" t="n" s="5">
        <f>30000.00</f>
        <v>0.0</v>
      </c>
      <c r="H59" s="4"/>
      <c r="I59" t="n" s="5">
        <f>57000.00</f>
        <v>0.0</v>
      </c>
      <c r="J59" s="4"/>
      <c r="K59" t="n" s="5">
        <f>66500.00</f>
        <v>0.0</v>
      </c>
      <c r="L59" s="4"/>
      <c r="M59" t="n" s="5">
        <f>85500.00</f>
        <v>0.0</v>
      </c>
      <c r="N59" t="n" s="5">
        <f>L59</f>
        <v>0.0</v>
      </c>
      <c r="O59" t="n" s="5">
        <f>M59</f>
        <v>0.0</v>
      </c>
      <c r="P59" t="n" s="5">
        <f>N59</f>
        <v>0.0</v>
      </c>
      <c r="Q59" t="n" s="5">
        <f>O59</f>
        <v>0.0</v>
      </c>
      <c r="R59" t="n" s="5">
        <f>P59</f>
        <v>0.0</v>
      </c>
      <c r="S59" t="n" s="5">
        <f>Q59</f>
        <v>0.0</v>
      </c>
      <c r="T59" t="n" s="5">
        <f>R59</f>
        <v>0.0</v>
      </c>
      <c r="U59" t="n" s="5">
        <f>S59</f>
        <v>0.0</v>
      </c>
      <c r="V59" s="4"/>
      <c r="W59" t="n" s="5">
        <f>146301.70</f>
        <v>0.0</v>
      </c>
      <c r="X59" t="n" s="5">
        <f>V59</f>
        <v>0.0</v>
      </c>
      <c r="Y59" t="n" s="5">
        <f>W59</f>
        <v>0.0</v>
      </c>
      <c r="Z59" s="4"/>
      <c r="AA59" s="4"/>
      <c r="AB59" t="n" s="5">
        <f>Z59</f>
        <v>0.0</v>
      </c>
      <c r="AC59" t="n" s="5">
        <f>AA59</f>
        <v>0.0</v>
      </c>
      <c r="AD59" s="4"/>
      <c r="AE59" t="n" s="5">
        <f>16000.00</f>
        <v>0.0</v>
      </c>
      <c r="AF59" t="n" s="5">
        <f>AD59</f>
        <v>0.0</v>
      </c>
      <c r="AG59" t="n" s="5">
        <f>AE59</f>
        <v>0.0</v>
      </c>
      <c r="AH59" s="4"/>
      <c r="AI59" t="n" s="5">
        <f>26400.00</f>
        <v>0.0</v>
      </c>
      <c r="AJ59" s="4"/>
      <c r="AK59" t="n" s="5">
        <f>36800.00</f>
        <v>0.0</v>
      </c>
      <c r="AL59" t="n" s="5">
        <f>AJ59</f>
        <v>0.0</v>
      </c>
      <c r="AM59" t="n" s="5">
        <f>AK59</f>
        <v>0.0</v>
      </c>
      <c r="AN59" t="n" s="5">
        <f>AL59</f>
        <v>0.0</v>
      </c>
      <c r="AO59" t="n" s="5">
        <f>AM59</f>
        <v>0.0</v>
      </c>
      <c r="AP59" t="n" s="5">
        <f>AN59</f>
        <v>0.0</v>
      </c>
      <c r="AQ59" t="n" s="5">
        <f>AO59</f>
        <v>0.0</v>
      </c>
      <c r="AR59" t="n" s="5">
        <f>AP59</f>
        <v>0.0</v>
      </c>
      <c r="AS59" t="n" s="5">
        <f>AQ59</f>
        <v>0.0</v>
      </c>
      <c r="AT59" t="n" s="5">
        <f>AR59</f>
        <v>0.0</v>
      </c>
      <c r="AU59" t="n" s="5">
        <f>AS59</f>
        <v>0.0</v>
      </c>
      <c r="AV59" t="n" s="5">
        <f>AT59</f>
        <v>0.0</v>
      </c>
      <c r="AW59" t="n" s="5">
        <f>AU59</f>
        <v>0.0</v>
      </c>
      <c r="AX59" s="4"/>
      <c r="AY59" t="n" s="5">
        <f>17000.00</f>
        <v>0.0</v>
      </c>
      <c r="AZ59" s="4"/>
      <c r="BA59" t="n" s="5">
        <f>36000.00</f>
        <v>0.0</v>
      </c>
      <c r="BB59" s="4"/>
      <c r="BC59" t="n" s="5">
        <f>50000.00</f>
        <v>0.0</v>
      </c>
      <c r="BD59" t="n" s="5">
        <f>BB59</f>
        <v>0.0</v>
      </c>
      <c r="BE59" t="n" s="5">
        <f>BC59</f>
        <v>0.0</v>
      </c>
      <c r="BF59" t="n" s="5">
        <f>BD59</f>
        <v>0.0</v>
      </c>
      <c r="BG59" t="n" s="5">
        <f>BE59</f>
        <v>0.0</v>
      </c>
    </row>
    <row r="60">
      <c r="A60" t="s" s="3">
        <v>84</v>
      </c>
      <c r="B60" t="n" s="5">
        <f>6140.05</f>
        <v>0.0</v>
      </c>
      <c r="C60" s="4"/>
      <c r="D60" t="n" s="5">
        <f>6925.46</f>
        <v>0.0</v>
      </c>
      <c r="E60" s="4"/>
      <c r="F60" t="n" s="5">
        <f>24800.56</f>
        <v>0.0</v>
      </c>
      <c r="G60" s="4"/>
      <c r="H60" t="n" s="5">
        <f>25859.86</f>
        <v>0.0</v>
      </c>
      <c r="I60" s="4"/>
      <c r="J60" t="n" s="5">
        <f>25919.86</f>
        <v>0.0</v>
      </c>
      <c r="K60" s="4"/>
      <c r="L60" t="n" s="5">
        <f>25945.61</f>
        <v>0.0</v>
      </c>
      <c r="M60" s="4"/>
      <c r="N60" t="n" s="5">
        <f>25967.50</f>
        <v>0.0</v>
      </c>
      <c r="O60" s="4"/>
      <c r="P60" t="n" s="5">
        <f>N60</f>
        <v>0.0</v>
      </c>
      <c r="Q60" t="n" s="5">
        <f>O60</f>
        <v>0.0</v>
      </c>
      <c r="R60" t="n" s="5">
        <f>28258.14</f>
        <v>0.0</v>
      </c>
      <c r="S60" s="4"/>
      <c r="T60" t="n" s="5">
        <f>35918.77</f>
        <v>0.0</v>
      </c>
      <c r="U60" s="4"/>
      <c r="V60" t="n" s="5">
        <f>T60</f>
        <v>0.0</v>
      </c>
      <c r="W60" t="n" s="5">
        <f>U60</f>
        <v>0.0</v>
      </c>
      <c r="X60" t="n" s="5">
        <f>50297.09</f>
        <v>0.0</v>
      </c>
      <c r="Y60" s="4"/>
      <c r="Z60" s="4"/>
      <c r="AA60" s="4"/>
      <c r="AB60" t="n" s="5">
        <f>412.00</f>
        <v>0.0</v>
      </c>
      <c r="AC60" s="4"/>
      <c r="AD60" t="n" s="5">
        <f>6554.93</f>
        <v>0.0</v>
      </c>
      <c r="AE60" s="4"/>
      <c r="AF60" t="n" s="5">
        <f>7420.13</f>
        <v>0.0</v>
      </c>
      <c r="AG60" s="4"/>
      <c r="AH60" t="n" s="5">
        <f>7471.63</f>
        <v>0.0</v>
      </c>
      <c r="AI60" s="4"/>
      <c r="AJ60" t="n" s="5">
        <f>28329.98</f>
        <v>0.0</v>
      </c>
      <c r="AK60" s="4"/>
      <c r="AL60" t="n" s="5">
        <f>29689.58</f>
        <v>0.0</v>
      </c>
      <c r="AM60" s="4"/>
      <c r="AN60" t="n" s="5">
        <f>29690.08</f>
        <v>0.0</v>
      </c>
      <c r="AO60" s="4"/>
      <c r="AP60" t="n" s="5">
        <f>AN60</f>
        <v>0.0</v>
      </c>
      <c r="AQ60" t="n" s="5">
        <f>AO60</f>
        <v>0.0</v>
      </c>
      <c r="AR60" t="n" s="5">
        <f>AP60</f>
        <v>0.0</v>
      </c>
      <c r="AS60" t="n" s="5">
        <f>AQ60</f>
        <v>0.0</v>
      </c>
      <c r="AT60" t="n" s="5">
        <f>33089.08</f>
        <v>0.0</v>
      </c>
      <c r="AU60" s="4"/>
      <c r="AV60" t="n" s="5">
        <f>AT60</f>
        <v>0.0</v>
      </c>
      <c r="AW60" t="n" s="5">
        <f>AU60</f>
        <v>0.0</v>
      </c>
      <c r="AX60" t="n" s="5">
        <f>8000.00</f>
        <v>0.0</v>
      </c>
      <c r="AY60" s="4"/>
      <c r="AZ60" t="n" s="5">
        <f>12449.60</f>
        <v>0.0</v>
      </c>
      <c r="BA60" s="4"/>
      <c r="BB60" t="n" s="5">
        <f>AZ60</f>
        <v>0.0</v>
      </c>
      <c r="BC60" t="n" s="5">
        <f>BA60</f>
        <v>0.0</v>
      </c>
      <c r="BD60" t="n" s="5">
        <f>BB60</f>
        <v>0.0</v>
      </c>
      <c r="BE60" t="n" s="5">
        <f>BC60</f>
        <v>0.0</v>
      </c>
      <c r="BF60" t="n" s="5">
        <f>BD60</f>
        <v>0.0</v>
      </c>
      <c r="BG60" t="n" s="5">
        <f>BE60</f>
        <v>0.0</v>
      </c>
    </row>
    <row r="61">
      <c r="A61" t="s" s="3">
        <v>85</v>
      </c>
      <c r="B61" s="4"/>
      <c r="C61" t="n" s="5">
        <f>9278.20</f>
        <v>0.0</v>
      </c>
      <c r="D61" s="4"/>
      <c r="E61" t="n" s="5">
        <f>18454.30</f>
        <v>0.0</v>
      </c>
      <c r="F61" s="4"/>
      <c r="G61" t="n" s="5">
        <f>27508.49</f>
        <v>0.0</v>
      </c>
      <c r="H61" s="4"/>
      <c r="I61" t="n" s="5">
        <f>41510.56</f>
        <v>0.0</v>
      </c>
      <c r="J61" s="4"/>
      <c r="K61" t="n" s="5">
        <f>49910.99</f>
        <v>0.0</v>
      </c>
      <c r="L61" s="4"/>
      <c r="M61" t="n" s="5">
        <f>57645.36</f>
        <v>0.0</v>
      </c>
      <c r="N61" s="4"/>
      <c r="O61" t="n" s="5">
        <f>65283.52</f>
        <v>0.0</v>
      </c>
      <c r="P61" s="4"/>
      <c r="Q61" t="n" s="5">
        <f>71949.16</f>
        <v>0.0</v>
      </c>
      <c r="R61" s="4"/>
      <c r="S61" t="n" s="5">
        <f>77871.91</f>
        <v>0.0</v>
      </c>
      <c r="T61" s="4"/>
      <c r="U61" t="n" s="5">
        <f>88154.02</f>
        <v>0.0</v>
      </c>
      <c r="V61" s="4"/>
      <c r="W61" t="n" s="5">
        <f>94080.82</f>
        <v>0.0</v>
      </c>
      <c r="X61" s="4"/>
      <c r="Y61" t="n" s="5">
        <f>103864.20</f>
        <v>0.0</v>
      </c>
      <c r="Z61" s="4"/>
      <c r="AA61" t="n" s="5">
        <f>8596.21</f>
        <v>0.0</v>
      </c>
      <c r="AB61" s="4"/>
      <c r="AC61" t="n" s="5">
        <f>20522.70</f>
        <v>0.0</v>
      </c>
      <c r="AD61" s="4"/>
      <c r="AE61" t="n" s="5">
        <f>33067.82</f>
        <v>0.0</v>
      </c>
      <c r="AF61" s="4"/>
      <c r="AG61" t="n" s="5">
        <f>51152.46</f>
        <v>0.0</v>
      </c>
      <c r="AH61" s="4"/>
      <c r="AI61" t="n" s="5">
        <f>66146.11</f>
        <v>0.0</v>
      </c>
      <c r="AJ61" s="4"/>
      <c r="AK61" t="n" s="5">
        <f>81137.60</f>
        <v>0.0</v>
      </c>
      <c r="AL61" s="4"/>
      <c r="AM61" t="n" s="5">
        <f>93790.10</f>
        <v>0.0</v>
      </c>
      <c r="AN61" s="4"/>
      <c r="AO61" t="n" s="5">
        <f>109487.32</f>
        <v>0.0</v>
      </c>
      <c r="AP61" s="4"/>
      <c r="AQ61" t="n" s="5">
        <f>133016.84</f>
        <v>0.0</v>
      </c>
      <c r="AR61" s="4"/>
      <c r="AS61" t="n" s="5">
        <f>148266.73</f>
        <v>0.0</v>
      </c>
      <c r="AT61" s="4"/>
      <c r="AU61" t="n" s="5">
        <f>162101.72</f>
        <v>0.0</v>
      </c>
      <c r="AV61" s="4"/>
      <c r="AW61" t="n" s="5">
        <f>182401.65</f>
        <v>0.0</v>
      </c>
      <c r="AX61" s="4"/>
      <c r="AY61" t="n" s="5">
        <f>19708.48</f>
        <v>0.0</v>
      </c>
      <c r="AZ61" s="4"/>
      <c r="BA61" t="n" s="5">
        <f>40673.03</f>
        <v>0.0</v>
      </c>
      <c r="BB61" s="4"/>
      <c r="BC61" t="n" s="5">
        <f>69602.20</f>
        <v>0.0</v>
      </c>
      <c r="BD61" s="4"/>
      <c r="BE61" t="n" s="5">
        <f>90004.92</f>
        <v>0.0</v>
      </c>
      <c r="BF61" s="4"/>
      <c r="BG61" t="n" s="5">
        <f>107004.36</f>
        <v>0.0</v>
      </c>
    </row>
    <row r="62">
      <c r="A62" t="s" s="3">
        <v>86</v>
      </c>
      <c r="B62" s="4"/>
      <c r="C62" t="n" s="5">
        <f>49.28</f>
        <v>0.0</v>
      </c>
      <c r="D62" s="4"/>
      <c r="E62" t="n" s="5">
        <f>1221.39</f>
        <v>0.0</v>
      </c>
      <c r="F62" t="n" s="5">
        <f>D62</f>
        <v>0.0</v>
      </c>
      <c r="G62" t="n" s="5">
        <f>E62</f>
        <v>0.0</v>
      </c>
      <c r="H62" t="n" s="5">
        <f>F62</f>
        <v>0.0</v>
      </c>
      <c r="I62" t="n" s="5">
        <f>G62</f>
        <v>0.0</v>
      </c>
      <c r="J62" s="4"/>
      <c r="K62" t="n" s="5">
        <f>2565.81</f>
        <v>0.0</v>
      </c>
      <c r="L62" t="n" s="5">
        <f>J62</f>
        <v>0.0</v>
      </c>
      <c r="M62" t="n" s="5">
        <f>K62</f>
        <v>0.0</v>
      </c>
      <c r="N62" t="n" s="5">
        <f>L62</f>
        <v>0.0</v>
      </c>
      <c r="O62" t="n" s="5">
        <f>M62</f>
        <v>0.0</v>
      </c>
      <c r="P62" s="4"/>
      <c r="Q62" t="n" s="5">
        <f>3239.47</f>
        <v>0.0</v>
      </c>
      <c r="R62" t="n" s="5">
        <f>P62</f>
        <v>0.0</v>
      </c>
      <c r="S62" t="n" s="5">
        <f>Q62</f>
        <v>0.0</v>
      </c>
      <c r="T62" t="n" s="5">
        <f>R62</f>
        <v>0.0</v>
      </c>
      <c r="U62" t="n" s="5">
        <f>S62</f>
        <v>0.0</v>
      </c>
      <c r="V62" t="n" s="5">
        <f>T62</f>
        <v>0.0</v>
      </c>
      <c r="W62" t="n" s="5">
        <f>U62</f>
        <v>0.0</v>
      </c>
      <c r="X62" t="n" s="5">
        <f>V62</f>
        <v>0.0</v>
      </c>
      <c r="Y62" t="n" s="5">
        <f>W62</f>
        <v>0.0</v>
      </c>
      <c r="Z62" s="4"/>
      <c r="AA62" s="4"/>
      <c r="AB62" t="n" s="5">
        <f>Z62</f>
        <v>0.0</v>
      </c>
      <c r="AC62" t="n" s="5">
        <f>AA62</f>
        <v>0.0</v>
      </c>
      <c r="AD62" s="4"/>
      <c r="AE62" t="n" s="5">
        <f>266.88</f>
        <v>0.0</v>
      </c>
      <c r="AF62" t="n" s="5">
        <f>AD62</f>
        <v>0.0</v>
      </c>
      <c r="AG62" t="n" s="5">
        <f>AE62</f>
        <v>0.0</v>
      </c>
      <c r="AH62" t="n" s="5">
        <f>AF62</f>
        <v>0.0</v>
      </c>
      <c r="AI62" t="n" s="5">
        <f>AG62</f>
        <v>0.0</v>
      </c>
      <c r="AJ62" t="n" s="5">
        <f>AH62</f>
        <v>0.0</v>
      </c>
      <c r="AK62" t="n" s="5">
        <f>AI62</f>
        <v>0.0</v>
      </c>
      <c r="AL62" t="n" s="5">
        <f>AJ62</f>
        <v>0.0</v>
      </c>
      <c r="AM62" t="n" s="5">
        <f>AK62</f>
        <v>0.0</v>
      </c>
      <c r="AN62" t="n" s="5">
        <f>AL62</f>
        <v>0.0</v>
      </c>
      <c r="AO62" t="n" s="5">
        <f>AM62</f>
        <v>0.0</v>
      </c>
      <c r="AP62" t="n" s="5">
        <f>AN62</f>
        <v>0.0</v>
      </c>
      <c r="AQ62" t="n" s="5">
        <f>AO62</f>
        <v>0.0</v>
      </c>
      <c r="AR62" t="n" s="5">
        <f>AP62</f>
        <v>0.0</v>
      </c>
      <c r="AS62" t="n" s="5">
        <f>AQ62</f>
        <v>0.0</v>
      </c>
      <c r="AT62" t="n" s="5">
        <f>AR62</f>
        <v>0.0</v>
      </c>
      <c r="AU62" t="n" s="5">
        <f>AS62</f>
        <v>0.0</v>
      </c>
      <c r="AV62" t="n" s="5">
        <f>AT62</f>
        <v>0.0</v>
      </c>
      <c r="AW62" t="n" s="5">
        <f>AU62</f>
        <v>0.0</v>
      </c>
      <c r="AX62" s="4"/>
      <c r="AY62" s="4"/>
      <c r="AZ62" t="n" s="5">
        <f>AX62</f>
        <v>0.0</v>
      </c>
      <c r="BA62" t="n" s="5">
        <f>AY62</f>
        <v>0.0</v>
      </c>
      <c r="BB62" s="4"/>
      <c r="BC62" t="n" s="5">
        <f>406.41</f>
        <v>0.0</v>
      </c>
      <c r="BD62" t="n" s="5">
        <f>BB62</f>
        <v>0.0</v>
      </c>
      <c r="BE62" t="n" s="5">
        <f>BC62</f>
        <v>0.0</v>
      </c>
      <c r="BF62" s="4"/>
      <c r="BG62" t="n" s="5">
        <f>236.24</f>
        <v>0.0</v>
      </c>
    </row>
    <row r="63">
      <c r="A63" t="s" s="3">
        <v>87</v>
      </c>
      <c r="B63" t="n" s="5">
        <f>13099.85</f>
        <v>0.0</v>
      </c>
      <c r="C63" s="4"/>
      <c r="D63" t="n" s="5">
        <f>24309.82</f>
        <v>0.0</v>
      </c>
      <c r="E63" s="4"/>
      <c r="F63" t="n" s="5">
        <f>38867.72</f>
        <v>0.0</v>
      </c>
      <c r="G63" s="4"/>
      <c r="H63" t="n" s="5">
        <f>77214.69</f>
        <v>0.0</v>
      </c>
      <c r="I63" s="4"/>
      <c r="J63" t="n" s="5">
        <f>93231.71</f>
        <v>0.0</v>
      </c>
      <c r="K63" s="4"/>
      <c r="L63" t="n" s="5">
        <f>106582.20</f>
        <v>0.0</v>
      </c>
      <c r="M63" s="4"/>
      <c r="N63" t="n" s="5">
        <f>138499.87</f>
        <v>0.0</v>
      </c>
      <c r="O63" s="4"/>
      <c r="P63" t="n" s="5">
        <f>150890.70</f>
        <v>0.0</v>
      </c>
      <c r="Q63" s="4"/>
      <c r="R63" t="n" s="5">
        <f>164741.27</f>
        <v>0.0</v>
      </c>
      <c r="S63" s="4"/>
      <c r="T63" t="n" s="5">
        <f>186052.28</f>
        <v>0.0</v>
      </c>
      <c r="U63" s="4"/>
      <c r="V63" t="n" s="5">
        <f>199118.48</f>
        <v>0.0</v>
      </c>
      <c r="W63" s="4"/>
      <c r="X63" t="n" s="5">
        <f>222910.11</f>
        <v>0.0</v>
      </c>
      <c r="Y63" s="4"/>
      <c r="Z63" t="n" s="5">
        <f>19442.99</f>
        <v>0.0</v>
      </c>
      <c r="AA63" s="4"/>
      <c r="AB63" t="n" s="5">
        <f>53691.42</f>
        <v>0.0</v>
      </c>
      <c r="AC63" s="4"/>
      <c r="AD63" t="n" s="5">
        <f>96202.98</f>
        <v>0.0</v>
      </c>
      <c r="AE63" s="4"/>
      <c r="AF63" t="n" s="5">
        <f>115351.24</f>
        <v>0.0</v>
      </c>
      <c r="AG63" s="4"/>
      <c r="AH63" t="n" s="5">
        <f>126782.84</f>
        <v>0.0</v>
      </c>
      <c r="AI63" s="4"/>
      <c r="AJ63" t="n" s="5">
        <f>160631.89</f>
        <v>0.0</v>
      </c>
      <c r="AK63" s="4"/>
      <c r="AL63" t="n" s="5">
        <f>176358.39</f>
        <v>0.0</v>
      </c>
      <c r="AM63" s="4"/>
      <c r="AN63" t="n" s="5">
        <f>190901.89</f>
        <v>0.0</v>
      </c>
      <c r="AO63" s="4"/>
      <c r="AP63" t="n" s="5">
        <f>214531.15</f>
        <v>0.0</v>
      </c>
      <c r="AQ63" s="4"/>
      <c r="AR63" t="n" s="5">
        <f>233989.59</f>
        <v>0.0</v>
      </c>
      <c r="AS63" s="4"/>
      <c r="AT63" t="n" s="5">
        <f>245713.19</f>
        <v>0.0</v>
      </c>
      <c r="AU63" s="4"/>
      <c r="AV63" t="n" s="5">
        <f>269038.62</f>
        <v>0.0</v>
      </c>
      <c r="AW63" s="4"/>
      <c r="AX63" t="n" s="5">
        <f>21290.97</f>
        <v>0.0</v>
      </c>
      <c r="AY63" s="4"/>
      <c r="AZ63" t="n" s="5">
        <f>41969.35</f>
        <v>0.0</v>
      </c>
      <c r="BA63" s="4"/>
      <c r="BB63" t="n" s="5">
        <f>65307.44</f>
        <v>0.0</v>
      </c>
      <c r="BC63" s="4"/>
      <c r="BD63" t="n" s="5">
        <f>90129.62</f>
        <v>0.0</v>
      </c>
      <c r="BE63" s="4"/>
      <c r="BF63" t="n" s="5">
        <f>91811.98</f>
        <v>0.0</v>
      </c>
      <c r="BG63" s="4"/>
    </row>
    <row r="64">
      <c r="A64" t="s" s="3">
        <v>88</v>
      </c>
      <c r="B64" t="n" s="5">
        <f>3021.53</f>
        <v>0.0</v>
      </c>
      <c r="C64" s="4"/>
      <c r="D64" t="n" s="5">
        <f>6192.09</f>
        <v>0.0</v>
      </c>
      <c r="E64" s="4"/>
      <c r="F64" t="n" s="5">
        <f>9496.93</f>
        <v>0.0</v>
      </c>
      <c r="G64" s="4"/>
      <c r="H64" t="n" s="5">
        <f>13951.65</f>
        <v>0.0</v>
      </c>
      <c r="I64" s="4"/>
      <c r="J64" t="n" s="5">
        <f>19204.19</f>
        <v>0.0</v>
      </c>
      <c r="K64" s="4"/>
      <c r="L64" t="n" s="5">
        <f>22673.69</f>
        <v>0.0</v>
      </c>
      <c r="M64" s="4"/>
      <c r="N64" t="n" s="5">
        <f>27023.76</f>
        <v>0.0</v>
      </c>
      <c r="O64" s="4"/>
      <c r="P64" t="n" s="5">
        <f>29705.62</f>
        <v>0.0</v>
      </c>
      <c r="Q64" s="4"/>
      <c r="R64" t="n" s="5">
        <f>32096.14</f>
        <v>0.0</v>
      </c>
      <c r="S64" s="4"/>
      <c r="T64" t="n" s="5">
        <f>36210.98</f>
        <v>0.0</v>
      </c>
      <c r="U64" s="4"/>
      <c r="V64" t="n" s="5">
        <f>38355.68</f>
        <v>0.0</v>
      </c>
      <c r="W64" s="4"/>
      <c r="X64" t="n" s="5">
        <f>42434.37</f>
        <v>0.0</v>
      </c>
      <c r="Y64" s="4"/>
      <c r="Z64" t="n" s="5">
        <f>3621.15</f>
        <v>0.0</v>
      </c>
      <c r="AA64" s="4"/>
      <c r="AB64" t="n" s="5">
        <f>8112.20</f>
        <v>0.0</v>
      </c>
      <c r="AC64" s="4"/>
      <c r="AD64" t="n" s="5">
        <f>13744.03</f>
        <v>0.0</v>
      </c>
      <c r="AE64" s="4"/>
      <c r="AF64" t="n" s="5">
        <f>24975.04</f>
        <v>0.0</v>
      </c>
      <c r="AG64" s="4"/>
      <c r="AH64" t="n" s="5">
        <f>31184.58</f>
        <v>0.0</v>
      </c>
      <c r="AI64" s="4"/>
      <c r="AJ64" t="n" s="5">
        <f>36949.57</f>
        <v>0.0</v>
      </c>
      <c r="AK64" s="4"/>
      <c r="AL64" t="n" s="5">
        <f>41515.10</f>
        <v>0.0</v>
      </c>
      <c r="AM64" s="4"/>
      <c r="AN64" t="n" s="5">
        <f>50423.22</f>
        <v>0.0</v>
      </c>
      <c r="AO64" s="4"/>
      <c r="AP64" t="n" s="5">
        <f>61521.89</f>
        <v>0.0</v>
      </c>
      <c r="AQ64" s="4"/>
      <c r="AR64" t="n" s="5">
        <f>67242.43</f>
        <v>0.0</v>
      </c>
      <c r="AS64" s="4"/>
      <c r="AT64" t="n" s="5">
        <f>73347.93</f>
        <v>0.0</v>
      </c>
      <c r="AU64" s="4"/>
      <c r="AV64" t="n" s="5">
        <f>79378.79</f>
        <v>0.0</v>
      </c>
      <c r="AW64" s="4"/>
      <c r="AX64" t="n" s="5">
        <f>12727.67</f>
        <v>0.0</v>
      </c>
      <c r="AY64" s="4"/>
      <c r="AZ64" t="n" s="5">
        <f>22539.91</f>
        <v>0.0</v>
      </c>
      <c r="BA64" s="4"/>
      <c r="BB64" t="n" s="5">
        <f>28669.92</f>
        <v>0.0</v>
      </c>
      <c r="BC64" s="4"/>
      <c r="BD64" t="n" s="5">
        <f>38746.83</f>
        <v>0.0</v>
      </c>
      <c r="BE64" s="4"/>
      <c r="BF64" t="n" s="5">
        <f>46428.97</f>
        <v>0.0</v>
      </c>
      <c r="BG64" s="4"/>
    </row>
    <row r="65">
      <c r="A65" t="s" s="3">
        <v>89</v>
      </c>
      <c r="B65" t="n" s="5">
        <f>192258.93</f>
        <v>0.0</v>
      </c>
      <c r="C65" s="4"/>
      <c r="D65" t="n" s="5">
        <f>354425.38</f>
        <v>0.0</v>
      </c>
      <c r="E65" s="4"/>
      <c r="F65" t="n" s="5">
        <f>558522.47</f>
        <v>0.0</v>
      </c>
      <c r="G65" s="4"/>
      <c r="H65" t="n" s="5">
        <f>780491.70</f>
        <v>0.0</v>
      </c>
      <c r="I65" s="4"/>
      <c r="J65" t="n" s="5">
        <f>981381.85</f>
        <v>0.0</v>
      </c>
      <c r="K65" s="4"/>
      <c r="L65" t="n" s="5">
        <f>1179622.56</f>
        <v>0.0</v>
      </c>
      <c r="M65" s="4"/>
      <c r="N65" t="n" s="5">
        <f>1377637.34</f>
        <v>0.0</v>
      </c>
      <c r="O65" s="4"/>
      <c r="P65" t="n" s="5">
        <f>1571183.49</f>
        <v>0.0</v>
      </c>
      <c r="Q65" s="4"/>
      <c r="R65" t="n" s="5">
        <f>1774463.40</f>
        <v>0.0</v>
      </c>
      <c r="S65" s="4"/>
      <c r="T65" t="n" s="5">
        <f>2001730.36</f>
        <v>0.0</v>
      </c>
      <c r="U65" s="4"/>
      <c r="V65" t="n" s="5">
        <f>2226202.71</f>
        <v>0.0</v>
      </c>
      <c r="W65" s="4"/>
      <c r="X65" t="n" s="5">
        <f>2474094.44</f>
        <v>0.0</v>
      </c>
      <c r="Y65" s="4"/>
      <c r="Z65" t="n" s="5">
        <f>248721.27</f>
        <v>0.0</v>
      </c>
      <c r="AA65" s="4"/>
      <c r="AB65" t="n" s="5">
        <f>529479.56</f>
        <v>0.0</v>
      </c>
      <c r="AC65" s="4"/>
      <c r="AD65" t="n" s="5">
        <f>855073.03</f>
        <v>0.0</v>
      </c>
      <c r="AE65" s="4"/>
      <c r="AF65" t="n" s="5">
        <f>1153224.28</f>
        <v>0.0</v>
      </c>
      <c r="AG65" s="4"/>
      <c r="AH65" t="n" s="5">
        <f>1437727.63</f>
        <v>0.0</v>
      </c>
      <c r="AI65" s="4"/>
      <c r="AJ65" t="n" s="5">
        <f>1712721.81</f>
        <v>0.0</v>
      </c>
      <c r="AK65" s="4"/>
      <c r="AL65" t="n" s="5">
        <f>1990397.44</f>
        <v>0.0</v>
      </c>
      <c r="AM65" s="4"/>
      <c r="AN65" t="n" s="5">
        <f>2337491.14</f>
        <v>0.0</v>
      </c>
      <c r="AO65" s="4"/>
      <c r="AP65" t="n" s="5">
        <f>2650904.61</f>
        <v>0.0</v>
      </c>
      <c r="AQ65" s="4"/>
      <c r="AR65" t="n" s="5">
        <f>2969556.47</f>
        <v>0.0</v>
      </c>
      <c r="AS65" s="4"/>
      <c r="AT65" t="n" s="5">
        <f>3296553.38</f>
        <v>0.0</v>
      </c>
      <c r="AU65" s="4"/>
      <c r="AV65" t="n" s="5">
        <f>3653736.83</f>
        <v>0.0</v>
      </c>
      <c r="AW65" s="4"/>
      <c r="AX65" t="n" s="5">
        <f>379033.90</f>
        <v>0.0</v>
      </c>
      <c r="AY65" s="4"/>
      <c r="AZ65" t="n" s="5">
        <f>742275.39</f>
        <v>0.0</v>
      </c>
      <c r="BA65" s="4"/>
      <c r="BB65" t="n" s="5">
        <f>1142417.37</f>
        <v>0.0</v>
      </c>
      <c r="BC65" s="4"/>
      <c r="BD65" t="n" s="5">
        <f>1449803.84</f>
        <v>0.0</v>
      </c>
      <c r="BE65" s="4"/>
      <c r="BF65" t="n" s="5">
        <f>1801489.55</f>
        <v>0.0</v>
      </c>
      <c r="BG65" s="4"/>
    </row>
    <row r="66">
      <c r="A66" t="s" s="3">
        <v>90</v>
      </c>
      <c r="B66" s="4"/>
      <c r="C66" t="n" s="5">
        <f>19469.86</f>
        <v>0.0</v>
      </c>
      <c r="D66" s="4"/>
      <c r="E66" t="n" s="5">
        <f>39779.44</f>
        <v>0.0</v>
      </c>
      <c r="F66" s="4"/>
      <c r="G66" t="n" s="5">
        <f>75124.65</f>
        <v>0.0</v>
      </c>
      <c r="H66" t="n" s="5">
        <f>F66</f>
        <v>0.0</v>
      </c>
      <c r="I66" t="n" s="5">
        <f>G66</f>
        <v>0.0</v>
      </c>
      <c r="J66" t="n" s="5">
        <f>H66</f>
        <v>0.0</v>
      </c>
      <c r="K66" t="n" s="5">
        <f>I66</f>
        <v>0.0</v>
      </c>
      <c r="L66" t="n" s="5">
        <f>J66</f>
        <v>0.0</v>
      </c>
      <c r="M66" t="n" s="5">
        <f>K66</f>
        <v>0.0</v>
      </c>
      <c r="N66" t="n" s="5">
        <f>L66</f>
        <v>0.0</v>
      </c>
      <c r="O66" t="n" s="5">
        <f>M66</f>
        <v>0.0</v>
      </c>
      <c r="P66" t="n" s="5">
        <f>N66</f>
        <v>0.0</v>
      </c>
      <c r="Q66" t="n" s="5">
        <f>O66</f>
        <v>0.0</v>
      </c>
      <c r="R66" t="n" s="5">
        <f>P66</f>
        <v>0.0</v>
      </c>
      <c r="S66" t="n" s="5">
        <f>Q66</f>
        <v>0.0</v>
      </c>
      <c r="T66" t="n" s="5">
        <f>R66</f>
        <v>0.0</v>
      </c>
      <c r="U66" t="n" s="5">
        <f>S66</f>
        <v>0.0</v>
      </c>
      <c r="V66" t="n" s="5">
        <f>T66</f>
        <v>0.0</v>
      </c>
      <c r="W66" t="n" s="5">
        <f>U66</f>
        <v>0.0</v>
      </c>
      <c r="X66" t="n" s="5">
        <f>V66</f>
        <v>0.0</v>
      </c>
      <c r="Y66" t="n" s="5">
        <f>W66</f>
        <v>0.0</v>
      </c>
      <c r="Z66" s="4"/>
      <c r="AA66" s="4"/>
      <c r="AB66" t="n" s="5">
        <f>Z66</f>
        <v>0.0</v>
      </c>
      <c r="AC66" t="n" s="5">
        <f>AA66</f>
        <v>0.0</v>
      </c>
      <c r="AD66" t="n" s="5">
        <f>AB66</f>
        <v>0.0</v>
      </c>
      <c r="AE66" t="n" s="5">
        <f>AC66</f>
        <v>0.0</v>
      </c>
      <c r="AF66" t="n" s="5">
        <f>AD66</f>
        <v>0.0</v>
      </c>
      <c r="AG66" t="n" s="5">
        <f>AE66</f>
        <v>0.0</v>
      </c>
      <c r="AH66" t="n" s="5">
        <f>AF66</f>
        <v>0.0</v>
      </c>
      <c r="AI66" t="n" s="5">
        <f>AG66</f>
        <v>0.0</v>
      </c>
      <c r="AJ66" t="n" s="5">
        <f>AH66</f>
        <v>0.0</v>
      </c>
      <c r="AK66" t="n" s="5">
        <f>AI66</f>
        <v>0.0</v>
      </c>
      <c r="AL66" t="n" s="5">
        <f>AJ66</f>
        <v>0.0</v>
      </c>
      <c r="AM66" t="n" s="5">
        <f>AK66</f>
        <v>0.0</v>
      </c>
      <c r="AN66" t="n" s="5">
        <f>AL66</f>
        <v>0.0</v>
      </c>
      <c r="AO66" t="n" s="5">
        <f>AM66</f>
        <v>0.0</v>
      </c>
      <c r="AP66" t="n" s="5">
        <f>AN66</f>
        <v>0.0</v>
      </c>
      <c r="AQ66" t="n" s="5">
        <f>AO66</f>
        <v>0.0</v>
      </c>
      <c r="AR66" t="n" s="5">
        <f>AP66</f>
        <v>0.0</v>
      </c>
      <c r="AS66" t="n" s="5">
        <f>AQ66</f>
        <v>0.0</v>
      </c>
      <c r="AT66" t="n" s="5">
        <f>AR66</f>
        <v>0.0</v>
      </c>
      <c r="AU66" t="n" s="5">
        <f>AS66</f>
        <v>0.0</v>
      </c>
      <c r="AV66" t="n" s="5">
        <f>AT66</f>
        <v>0.0</v>
      </c>
      <c r="AW66" t="n" s="5">
        <f>AU66</f>
        <v>0.0</v>
      </c>
      <c r="AX66" s="4"/>
      <c r="AY66" s="4"/>
      <c r="AZ66" t="n" s="5">
        <f>AX66</f>
        <v>0.0</v>
      </c>
      <c r="BA66" t="n" s="5">
        <f>AY66</f>
        <v>0.0</v>
      </c>
      <c r="BB66" t="n" s="5">
        <f>AZ66</f>
        <v>0.0</v>
      </c>
      <c r="BC66" t="n" s="5">
        <f>BA66</f>
        <v>0.0</v>
      </c>
      <c r="BD66" t="n" s="5">
        <f>BB66</f>
        <v>0.0</v>
      </c>
      <c r="BE66" t="n" s="5">
        <f>BC66</f>
        <v>0.0</v>
      </c>
      <c r="BF66" t="n" s="5">
        <f>BD66</f>
        <v>0.0</v>
      </c>
      <c r="BG66" t="n" s="5">
        <f>BE66</f>
        <v>0.0</v>
      </c>
    </row>
    <row r="67">
      <c r="A67" t="s" s="3">
        <v>91</v>
      </c>
      <c r="B67" t="n" s="5">
        <f>4639.10</f>
        <v>0.0</v>
      </c>
      <c r="C67" s="4"/>
      <c r="D67" t="n" s="5">
        <f>9227.16</f>
        <v>0.0</v>
      </c>
      <c r="E67" s="4"/>
      <c r="F67" t="n" s="5">
        <f>13754.26</f>
        <v>0.0</v>
      </c>
      <c r="G67" s="4"/>
      <c r="H67" t="n" s="5">
        <f>20755.30</f>
        <v>0.0</v>
      </c>
      <c r="I67" s="4"/>
      <c r="J67" t="n" s="5">
        <f>24955.52</f>
        <v>0.0</v>
      </c>
      <c r="K67" s="4"/>
      <c r="L67" t="n" s="5">
        <f>28822.71</f>
        <v>0.0</v>
      </c>
      <c r="M67" s="4"/>
      <c r="N67" t="n" s="5">
        <f>32641.79</f>
        <v>0.0</v>
      </c>
      <c r="O67" s="4"/>
      <c r="P67" t="n" s="5">
        <f>35974.61</f>
        <v>0.0</v>
      </c>
      <c r="Q67" s="4"/>
      <c r="R67" t="n" s="5">
        <f>38935.99</f>
        <v>0.0</v>
      </c>
      <c r="S67" s="4"/>
      <c r="T67" t="n" s="5">
        <f>44077.05</f>
        <v>0.0</v>
      </c>
      <c r="U67" s="4"/>
      <c r="V67" t="n" s="5">
        <f>47040.45</f>
        <v>0.0</v>
      </c>
      <c r="W67" s="4"/>
      <c r="X67" t="n" s="5">
        <f>51932.14</f>
        <v>0.0</v>
      </c>
      <c r="Y67" s="4"/>
      <c r="Z67" t="n" s="5">
        <f>4298.11</f>
        <v>0.0</v>
      </c>
      <c r="AA67" s="4"/>
      <c r="AB67" t="n" s="5">
        <f>10261.36</f>
        <v>0.0</v>
      </c>
      <c r="AC67" s="4"/>
      <c r="AD67" t="n" s="5">
        <f>16533.92</f>
        <v>0.0</v>
      </c>
      <c r="AE67" s="4"/>
      <c r="AF67" t="n" s="5">
        <f>25576.25</f>
        <v>0.0</v>
      </c>
      <c r="AG67" s="4"/>
      <c r="AH67" t="n" s="5">
        <f>33073.08</f>
        <v>0.0</v>
      </c>
      <c r="AI67" s="4"/>
      <c r="AJ67" t="n" s="5">
        <f>40568.83</f>
        <v>0.0</v>
      </c>
      <c r="AK67" s="4"/>
      <c r="AL67" t="n" s="5">
        <f>46895.09</f>
        <v>0.0</v>
      </c>
      <c r="AM67" s="4"/>
      <c r="AN67" t="n" s="5">
        <f>54743.71</f>
        <v>0.0</v>
      </c>
      <c r="AO67" s="4"/>
      <c r="AP67" t="n" s="5">
        <f>66508.47</f>
        <v>0.0</v>
      </c>
      <c r="AQ67" s="4"/>
      <c r="AR67" t="n" s="5">
        <f>74133.42</f>
        <v>0.0</v>
      </c>
      <c r="AS67" s="4"/>
      <c r="AT67" t="n" s="5">
        <f>81050.92</f>
        <v>0.0</v>
      </c>
      <c r="AU67" s="4"/>
      <c r="AV67" t="n" s="5">
        <f>90233.78</f>
        <v>0.0</v>
      </c>
      <c r="AW67" s="4"/>
      <c r="AX67" t="n" s="5">
        <f>10821.36</f>
        <v>0.0</v>
      </c>
      <c r="AY67" s="4"/>
      <c r="AZ67" t="n" s="5">
        <f>21303.64</f>
        <v>0.0</v>
      </c>
      <c r="BA67" s="4"/>
      <c r="BB67" t="n" s="5">
        <f>35768.23</f>
        <v>0.0</v>
      </c>
      <c r="BC67" s="4"/>
      <c r="BD67" t="n" s="5">
        <f>45969.60</f>
        <v>0.0</v>
      </c>
      <c r="BE67" s="4"/>
      <c r="BF67" t="n" s="5">
        <f>54469.33</f>
        <v>0.0</v>
      </c>
      <c r="BG67" s="4"/>
    </row>
    <row r="68">
      <c r="A68" t="s" s="3">
        <v>92</v>
      </c>
      <c r="B68" t="n" s="5">
        <f>2722.93</f>
        <v>0.0</v>
      </c>
      <c r="C68" s="4"/>
      <c r="D68" t="n" s="5">
        <f>5391.94</f>
        <v>0.0</v>
      </c>
      <c r="E68" s="4"/>
      <c r="F68" t="n" s="5">
        <f>7894.67</f>
        <v>0.0</v>
      </c>
      <c r="G68" s="4"/>
      <c r="H68" t="n" s="5">
        <f>11831.06</f>
        <v>0.0</v>
      </c>
      <c r="I68" s="4"/>
      <c r="J68" t="n" s="5">
        <f>14721.84</f>
        <v>0.0</v>
      </c>
      <c r="K68" s="4"/>
      <c r="L68" t="n" s="5">
        <f>17603.33</f>
        <v>0.0</v>
      </c>
      <c r="M68" s="4"/>
      <c r="N68" t="n" s="5">
        <f>20842.40</f>
        <v>0.0</v>
      </c>
      <c r="O68" s="4"/>
      <c r="P68" t="n" s="5">
        <f>23554.08</f>
        <v>0.0</v>
      </c>
      <c r="Q68" s="4"/>
      <c r="R68" t="n" s="5">
        <f>24918.44</f>
        <v>0.0</v>
      </c>
      <c r="S68" s="4"/>
      <c r="T68" t="n" s="5">
        <f>29087.70</f>
        <v>0.0</v>
      </c>
      <c r="U68" s="4"/>
      <c r="V68" t="n" s="5">
        <f>32380.58</f>
        <v>0.0</v>
      </c>
      <c r="W68" s="4"/>
      <c r="X68" t="n" s="5">
        <f>36019.34</f>
        <v>0.0</v>
      </c>
      <c r="Y68" s="4"/>
      <c r="Z68" t="n" s="5">
        <f>3486.34</f>
        <v>0.0</v>
      </c>
      <c r="AA68" s="4"/>
      <c r="AB68" t="n" s="5">
        <f>7855.74</f>
        <v>0.0</v>
      </c>
      <c r="AC68" s="4"/>
      <c r="AD68" t="n" s="5">
        <f>12145.29</f>
        <v>0.0</v>
      </c>
      <c r="AE68" s="4"/>
      <c r="AF68" t="n" s="5">
        <f>18831.69</f>
        <v>0.0</v>
      </c>
      <c r="AG68" s="4"/>
      <c r="AH68" t="n" s="5">
        <f>23158.50</f>
        <v>0.0</v>
      </c>
      <c r="AI68" s="4"/>
      <c r="AJ68" t="n" s="5">
        <f>28595.47</f>
        <v>0.0</v>
      </c>
      <c r="AK68" s="4"/>
      <c r="AL68" t="n" s="5">
        <f>33216.13</f>
        <v>0.0</v>
      </c>
      <c r="AM68" s="4"/>
      <c r="AN68" t="n" s="5">
        <f>37871.19</f>
        <v>0.0</v>
      </c>
      <c r="AO68" s="4"/>
      <c r="AP68" t="n" s="5">
        <f>44998.41</f>
        <v>0.0</v>
      </c>
      <c r="AQ68" s="4"/>
      <c r="AR68" t="n" s="5">
        <f>49717.93</f>
        <v>0.0</v>
      </c>
      <c r="AS68" s="4"/>
      <c r="AT68" t="n" s="5">
        <f>54417.33</f>
        <v>0.0</v>
      </c>
      <c r="AU68" s="4"/>
      <c r="AV68" t="n" s="5">
        <f>60067.36</f>
        <v>0.0</v>
      </c>
      <c r="AW68" s="4"/>
      <c r="AX68" t="n" s="5">
        <f>6825.28</f>
        <v>0.0</v>
      </c>
      <c r="AY68" s="4"/>
      <c r="AZ68" t="n" s="5">
        <f>11695.56</f>
        <v>0.0</v>
      </c>
      <c r="BA68" s="4"/>
      <c r="BB68" t="n" s="5">
        <f>17204.54</f>
        <v>0.0</v>
      </c>
      <c r="BC68" s="4"/>
      <c r="BD68" t="n" s="5">
        <f>22374.62</f>
        <v>0.0</v>
      </c>
      <c r="BE68" s="4"/>
      <c r="BF68" t="n" s="5">
        <f>28095.45</f>
        <v>0.0</v>
      </c>
      <c r="BG68" s="4"/>
    </row>
    <row r="69">
      <c r="A69" t="s" s="3">
        <v>93</v>
      </c>
      <c r="B69" t="n" s="5">
        <f>700.00</f>
        <v>0.0</v>
      </c>
      <c r="C69" s="4"/>
      <c r="D69" t="n" s="5">
        <f>1050.00</f>
        <v>0.0</v>
      </c>
      <c r="E69" s="4"/>
      <c r="F69" t="n" s="5">
        <f>1750.00</f>
        <v>0.0</v>
      </c>
      <c r="G69" s="4"/>
      <c r="H69" t="n" s="5">
        <f>3105.00</f>
        <v>0.0</v>
      </c>
      <c r="I69" s="4"/>
      <c r="J69" t="n" s="5">
        <f>3805.00</f>
        <v>0.0</v>
      </c>
      <c r="K69" s="4"/>
      <c r="L69" t="n" s="5">
        <f>4505.00</f>
        <v>0.0</v>
      </c>
      <c r="M69" s="4"/>
      <c r="N69" t="n" s="5">
        <f>5205.00</f>
        <v>0.0</v>
      </c>
      <c r="O69" s="4"/>
      <c r="P69" t="n" s="5">
        <f>5905.00</f>
        <v>0.0</v>
      </c>
      <c r="Q69" s="4"/>
      <c r="R69" t="n" s="5">
        <f>6605.00</f>
        <v>0.0</v>
      </c>
      <c r="S69" s="4"/>
      <c r="T69" t="n" s="5">
        <f>7655.00</f>
        <v>0.0</v>
      </c>
      <c r="U69" s="4"/>
      <c r="V69" t="n" s="5">
        <f>8355.00</f>
        <v>0.0</v>
      </c>
      <c r="W69" s="4"/>
      <c r="X69" t="n" s="5">
        <f>9055.00</f>
        <v>0.0</v>
      </c>
      <c r="Y69" s="4"/>
      <c r="Z69" t="n" s="5">
        <f>700.00</f>
        <v>0.0</v>
      </c>
      <c r="AA69" s="4"/>
      <c r="AB69" t="n" s="5">
        <f>1525.00</f>
        <v>0.0</v>
      </c>
      <c r="AC69" s="4"/>
      <c r="AD69" t="n" s="5">
        <f>2225.00</f>
        <v>0.0</v>
      </c>
      <c r="AE69" s="4"/>
      <c r="AF69" t="n" s="5">
        <f>3275.00</f>
        <v>0.0</v>
      </c>
      <c r="AG69" s="4"/>
      <c r="AH69" t="n" s="5">
        <f>3975.00</f>
        <v>0.0</v>
      </c>
      <c r="AI69" s="4"/>
      <c r="AJ69" t="n" s="5">
        <f>4675.00</f>
        <v>0.0</v>
      </c>
      <c r="AK69" s="4"/>
      <c r="AL69" t="n" s="5">
        <f>5375.00</f>
        <v>0.0</v>
      </c>
      <c r="AM69" s="4"/>
      <c r="AN69" t="n" s="5">
        <f>6075.00</f>
        <v>0.0</v>
      </c>
      <c r="AO69" s="4"/>
      <c r="AP69" t="n" s="5">
        <f>7125.00</f>
        <v>0.0</v>
      </c>
      <c r="AQ69" s="4"/>
      <c r="AR69" t="n" s="5">
        <f>7825.00</f>
        <v>0.0</v>
      </c>
      <c r="AS69" s="4"/>
      <c r="AT69" t="n" s="5">
        <f>8850.00</f>
        <v>0.0</v>
      </c>
      <c r="AU69" s="4"/>
      <c r="AV69" t="n" s="5">
        <f>10212.50</f>
        <v>0.0</v>
      </c>
      <c r="AW69" s="4"/>
      <c r="AX69" t="n" s="5">
        <f>1141.50</f>
        <v>0.0</v>
      </c>
      <c r="AY69" s="4"/>
      <c r="AZ69" t="n" s="5">
        <f>3026.47</f>
        <v>0.0</v>
      </c>
      <c r="BA69" s="4"/>
      <c r="BB69" t="n" s="5">
        <f>4742.05</f>
        <v>0.0</v>
      </c>
      <c r="BC69" s="4"/>
      <c r="BD69" t="n" s="5">
        <f>6242.05</f>
        <v>0.0</v>
      </c>
      <c r="BE69" s="4"/>
      <c r="BF69" t="n" s="5">
        <f>7978.55</f>
        <v>0.0</v>
      </c>
      <c r="BG69" s="4"/>
    </row>
    <row r="70">
      <c r="A70" t="s" s="3">
        <v>94</v>
      </c>
      <c r="B70" t="n" s="5">
        <f>962.95</f>
        <v>0.0</v>
      </c>
      <c r="C70" s="4"/>
      <c r="D70" t="n" s="5">
        <f>2269.31</f>
        <v>0.0</v>
      </c>
      <c r="E70" s="4"/>
      <c r="F70" t="n" s="5">
        <f>3342.38</f>
        <v>0.0</v>
      </c>
      <c r="G70" s="4"/>
      <c r="H70" t="n" s="5">
        <f>4393.06</f>
        <v>0.0</v>
      </c>
      <c r="I70" s="4"/>
      <c r="J70" t="n" s="5">
        <f>5434.58</f>
        <v>0.0</v>
      </c>
      <c r="K70" s="4"/>
      <c r="L70" t="n" s="5">
        <f>6290.17</f>
        <v>0.0</v>
      </c>
      <c r="M70" s="4"/>
      <c r="N70" t="n" s="5">
        <f>7084.11</f>
        <v>0.0</v>
      </c>
      <c r="O70" s="4"/>
      <c r="P70" t="n" s="5">
        <f>8399.55</f>
        <v>0.0</v>
      </c>
      <c r="Q70" s="4"/>
      <c r="R70" t="n" s="5">
        <f>9554.88</f>
        <v>0.0</v>
      </c>
      <c r="S70" s="4"/>
      <c r="T70" t="n" s="5">
        <f>10977.51</f>
        <v>0.0</v>
      </c>
      <c r="U70" s="4"/>
      <c r="V70" t="n" s="5">
        <f>12103.62</f>
        <v>0.0</v>
      </c>
      <c r="W70" s="4"/>
      <c r="X70" t="n" s="5">
        <f>15632.59</f>
        <v>0.0</v>
      </c>
      <c r="Y70" s="4"/>
      <c r="Z70" t="n" s="5">
        <f>5564.14</f>
        <v>0.0</v>
      </c>
      <c r="AA70" s="4"/>
      <c r="AB70" t="n" s="5">
        <f>4428.45</f>
        <v>0.0</v>
      </c>
      <c r="AC70" s="4"/>
      <c r="AD70" t="n" s="5">
        <f>5398.01</f>
        <v>0.0</v>
      </c>
      <c r="AE70" s="4"/>
      <c r="AF70" t="n" s="5">
        <f>8495.77</f>
        <v>0.0</v>
      </c>
      <c r="AG70" s="4"/>
      <c r="AH70" t="n" s="5">
        <f>11461.12</f>
        <v>0.0</v>
      </c>
      <c r="AI70" s="4"/>
      <c r="AJ70" t="n" s="5">
        <f>12458.08</f>
        <v>0.0</v>
      </c>
      <c r="AK70" s="4"/>
      <c r="AL70" t="n" s="5">
        <f>13987.12</f>
        <v>0.0</v>
      </c>
      <c r="AM70" s="4"/>
      <c r="AN70" t="n" s="5">
        <f>19422.32</f>
        <v>0.0</v>
      </c>
      <c r="AO70" s="4"/>
      <c r="AP70" t="n" s="5">
        <f>20489.14</f>
        <v>0.0</v>
      </c>
      <c r="AQ70" s="4"/>
      <c r="AR70" t="n" s="5">
        <f>23102.32</f>
        <v>0.0</v>
      </c>
      <c r="AS70" s="4"/>
      <c r="AT70" t="n" s="5">
        <f>24754.38</f>
        <v>0.0</v>
      </c>
      <c r="AU70" s="4"/>
      <c r="AV70" t="n" s="5">
        <f>28009.52</f>
        <v>0.0</v>
      </c>
      <c r="AW70" s="4"/>
      <c r="AX70" t="n" s="5">
        <f>4344.87</f>
        <v>0.0</v>
      </c>
      <c r="AY70" s="4"/>
      <c r="AZ70" t="n" s="5">
        <f>5796.01</f>
        <v>0.0</v>
      </c>
      <c r="BA70" s="4"/>
      <c r="BB70" t="n" s="5">
        <f>6557.89</f>
        <v>0.0</v>
      </c>
      <c r="BC70" s="4"/>
      <c r="BD70" t="n" s="5">
        <f>9114.94</f>
        <v>0.0</v>
      </c>
      <c r="BE70" s="4"/>
      <c r="BF70" t="n" s="5">
        <f>10209.87</f>
        <v>0.0</v>
      </c>
      <c r="BG70" s="4"/>
    </row>
    <row r="71">
      <c r="A71" t="s" s="3">
        <v>95</v>
      </c>
      <c r="B71" t="n" s="5">
        <f>500.00</f>
        <v>0.0</v>
      </c>
      <c r="C71" s="4"/>
      <c r="D71" t="n" s="5">
        <f>1000.00</f>
        <v>0.0</v>
      </c>
      <c r="E71" s="4"/>
      <c r="F71" t="n" s="5">
        <f>1500.00</f>
        <v>0.0</v>
      </c>
      <c r="G71" s="4"/>
      <c r="H71" t="n" s="5">
        <f>2129.00</f>
        <v>0.0</v>
      </c>
      <c r="I71" s="4"/>
      <c r="J71" t="n" s="5">
        <f>2704.00</f>
        <v>0.0</v>
      </c>
      <c r="K71" s="4"/>
      <c r="L71" t="n" s="5">
        <f>3264.00</f>
        <v>0.0</v>
      </c>
      <c r="M71" s="4"/>
      <c r="N71" t="n" s="5">
        <f>3764.00</f>
        <v>0.0</v>
      </c>
      <c r="O71" s="4"/>
      <c r="P71" t="n" s="5">
        <f>4264.00</f>
        <v>0.0</v>
      </c>
      <c r="Q71" s="4"/>
      <c r="R71" t="n" s="5">
        <f>5131.47</f>
        <v>0.0</v>
      </c>
      <c r="S71" s="4"/>
      <c r="T71" t="n" s="5">
        <f>5631.47</f>
        <v>0.0</v>
      </c>
      <c r="U71" s="4"/>
      <c r="V71" t="n" s="5">
        <f>6631.47</f>
        <v>0.0</v>
      </c>
      <c r="W71" s="4"/>
      <c r="X71" t="n" s="5">
        <f>6631.47</f>
        <v>0.0</v>
      </c>
      <c r="Y71" s="4"/>
      <c r="Z71" t="n" s="5">
        <f>846.00</f>
        <v>0.0</v>
      </c>
      <c r="AA71" s="4"/>
      <c r="AB71" t="n" s="5">
        <f>1346.00</f>
        <v>0.0</v>
      </c>
      <c r="AC71" s="4"/>
      <c r="AD71" t="n" s="5">
        <f>1846.00</f>
        <v>0.0</v>
      </c>
      <c r="AE71" s="4"/>
      <c r="AF71" t="n" s="5">
        <f>2544.00</f>
        <v>0.0</v>
      </c>
      <c r="AG71" s="4"/>
      <c r="AH71" t="n" s="5">
        <f>3114.00</f>
        <v>0.0</v>
      </c>
      <c r="AI71" s="4"/>
      <c r="AJ71" t="n" s="5">
        <f>3674.00</f>
        <v>0.0</v>
      </c>
      <c r="AK71" s="4"/>
      <c r="AL71" t="n" s="5">
        <f>4604.00</f>
        <v>0.0</v>
      </c>
      <c r="AM71" s="4"/>
      <c r="AN71" t="n" s="5">
        <f>4104.00</f>
        <v>0.0</v>
      </c>
      <c r="AO71" s="4"/>
      <c r="AP71" t="n" s="5">
        <f>4680.00</f>
        <v>0.0</v>
      </c>
      <c r="AQ71" s="4"/>
      <c r="AR71" t="n" s="5">
        <f>4434.00</f>
        <v>0.0</v>
      </c>
      <c r="AS71" s="4"/>
      <c r="AT71" t="n" s="5">
        <f>5060.04</f>
        <v>0.0</v>
      </c>
      <c r="AU71" s="4"/>
      <c r="AV71" t="n" s="5">
        <f>5574.27</f>
        <v>0.0</v>
      </c>
      <c r="AW71" s="4"/>
      <c r="AX71" t="n" s="5">
        <f>0.00</f>
        <v>0.0</v>
      </c>
      <c r="AY71" s="4"/>
      <c r="AZ71" t="n" s="5">
        <f>0.00</f>
        <v>0.0</v>
      </c>
      <c r="BA71" s="4"/>
      <c r="BB71" t="n" s="5">
        <f>0.00</f>
        <v>0.0</v>
      </c>
      <c r="BC71" s="4"/>
      <c r="BD71" t="n" s="5">
        <f>BB71</f>
        <v>0.0</v>
      </c>
      <c r="BE71" t="n" s="5">
        <f>BC71</f>
        <v>0.0</v>
      </c>
      <c r="BF71" t="n" s="5">
        <f>BD71</f>
        <v>0.0</v>
      </c>
      <c r="BG71" t="n" s="5">
        <f>BE71</f>
        <v>0.0</v>
      </c>
    </row>
    <row r="72">
      <c r="A72" t="s" s="3">
        <v>96</v>
      </c>
      <c r="B72" t="n" s="5">
        <f>0.00</f>
        <v>0.0</v>
      </c>
      <c r="C72" s="4"/>
      <c r="D72" t="n" s="5">
        <f>300.00</f>
        <v>0.0</v>
      </c>
      <c r="E72" s="4"/>
      <c r="F72" t="n" s="5">
        <f>858.18</f>
        <v>0.0</v>
      </c>
      <c r="G72" s="4"/>
      <c r="H72" t="n" s="5">
        <f>1314.79</f>
        <v>0.0</v>
      </c>
      <c r="I72" s="4"/>
      <c r="J72" t="n" s="5">
        <f>1396.79</f>
        <v>0.0</v>
      </c>
      <c r="K72" s="4"/>
      <c r="L72" t="n" s="5">
        <f>1396.79</f>
        <v>0.0</v>
      </c>
      <c r="M72" s="4"/>
      <c r="N72" t="n" s="5">
        <f>1896.79</f>
        <v>0.0</v>
      </c>
      <c r="O72" s="4"/>
      <c r="P72" t="n" s="5">
        <f>1946.79</f>
        <v>0.0</v>
      </c>
      <c r="Q72" s="4"/>
      <c r="R72" t="n" s="5">
        <f>1946.79</f>
        <v>0.0</v>
      </c>
      <c r="S72" s="4"/>
      <c r="T72" t="n" s="5">
        <f>2621.79</f>
        <v>0.0</v>
      </c>
      <c r="U72" s="4"/>
      <c r="V72" t="n" s="5">
        <f>2780.74</f>
        <v>0.0</v>
      </c>
      <c r="W72" s="4"/>
      <c r="X72" t="n" s="5">
        <f>2780.74</f>
        <v>0.0</v>
      </c>
      <c r="Y72" s="4"/>
      <c r="Z72" t="n" s="5">
        <f>0.00</f>
        <v>0.0</v>
      </c>
      <c r="AA72" s="4"/>
      <c r="AB72" t="n" s="5">
        <f>0.00</f>
        <v>0.0</v>
      </c>
      <c r="AC72" s="4"/>
      <c r="AD72" t="n" s="5">
        <f>440.04</f>
        <v>0.0</v>
      </c>
      <c r="AE72" s="4"/>
      <c r="AF72" t="n" s="5">
        <f>440.04</f>
        <v>0.0</v>
      </c>
      <c r="AG72" s="4"/>
      <c r="AH72" t="n" s="5">
        <f>906.18</f>
        <v>0.0</v>
      </c>
      <c r="AI72" s="4"/>
      <c r="AJ72" t="n" s="5">
        <f>946.18</f>
        <v>0.0</v>
      </c>
      <c r="AK72" s="4"/>
      <c r="AL72" t="n" s="5">
        <f>946.18</f>
        <v>0.0</v>
      </c>
      <c r="AM72" s="4"/>
      <c r="AN72" t="n" s="5">
        <f>946.18</f>
        <v>0.0</v>
      </c>
      <c r="AO72" s="4"/>
      <c r="AP72" t="n" s="5">
        <f>946.18</f>
        <v>0.0</v>
      </c>
      <c r="AQ72" s="4"/>
      <c r="AR72" t="n" s="5">
        <f>946.18</f>
        <v>0.0</v>
      </c>
      <c r="AS72" s="4"/>
      <c r="AT72" t="n" s="5">
        <f>946.18</f>
        <v>0.0</v>
      </c>
      <c r="AU72" s="4"/>
      <c r="AV72" t="n" s="5">
        <f>1018.17</f>
        <v>0.0</v>
      </c>
      <c r="AW72" s="4"/>
      <c r="AX72" t="n" s="5">
        <f>0.00</f>
        <v>0.0</v>
      </c>
      <c r="AY72" s="4"/>
      <c r="AZ72" t="n" s="5">
        <f>0.00</f>
        <v>0.0</v>
      </c>
      <c r="BA72" s="4"/>
      <c r="BB72" t="n" s="5">
        <f>0.00</f>
        <v>0.0</v>
      </c>
      <c r="BC72" s="4"/>
      <c r="BD72" t="n" s="5">
        <f>BB72</f>
        <v>0.0</v>
      </c>
      <c r="BE72" t="n" s="5">
        <f>BC72</f>
        <v>0.0</v>
      </c>
      <c r="BF72" t="n" s="5">
        <f>BD72</f>
        <v>0.0</v>
      </c>
      <c r="BG72" t="n" s="5">
        <f>BE72</f>
        <v>0.0</v>
      </c>
    </row>
    <row r="73">
      <c r="A73" t="s" s="3">
        <v>97</v>
      </c>
      <c r="B73" t="n" s="5">
        <f>10963.90</f>
        <v>0.0</v>
      </c>
      <c r="C73" s="4"/>
      <c r="D73" t="n" s="5">
        <f>21852.96</f>
        <v>0.0</v>
      </c>
      <c r="E73" s="4"/>
      <c r="F73" t="n" s="5">
        <f>33092.33</f>
        <v>0.0</v>
      </c>
      <c r="G73" s="4"/>
      <c r="H73" t="n" s="5">
        <f>38607.51</f>
        <v>0.0</v>
      </c>
      <c r="I73" s="4"/>
      <c r="J73" t="n" s="5">
        <f>48388.91</f>
        <v>0.0</v>
      </c>
      <c r="K73" s="4"/>
      <c r="L73" t="n" s="5">
        <f>59851.37</f>
        <v>0.0</v>
      </c>
      <c r="M73" s="4"/>
      <c r="N73" t="n" s="5">
        <f>71058.07</f>
        <v>0.0</v>
      </c>
      <c r="O73" s="4"/>
      <c r="P73" t="n" s="5">
        <f>82753.12</f>
        <v>0.0</v>
      </c>
      <c r="Q73" s="4"/>
      <c r="R73" t="n" s="5">
        <f>81975.59</f>
        <v>0.0</v>
      </c>
      <c r="S73" s="4"/>
      <c r="T73" t="n" s="5">
        <f>94453.69</f>
        <v>0.0</v>
      </c>
      <c r="U73" s="4"/>
      <c r="V73" t="n" s="5">
        <f>108921.43</f>
        <v>0.0</v>
      </c>
      <c r="W73" s="4"/>
      <c r="X73" t="n" s="5">
        <f>115106.49</f>
        <v>0.0</v>
      </c>
      <c r="Y73" s="4"/>
      <c r="Z73" t="n" s="5">
        <f>12251.33</f>
        <v>0.0</v>
      </c>
      <c r="AA73" s="4"/>
      <c r="AB73" t="n" s="5">
        <f>23493.53</f>
        <v>0.0</v>
      </c>
      <c r="AC73" s="4"/>
      <c r="AD73" t="n" s="5">
        <f>36431.64</f>
        <v>0.0</v>
      </c>
      <c r="AE73" s="4"/>
      <c r="AF73" t="n" s="5">
        <f>36334.39</f>
        <v>0.0</v>
      </c>
      <c r="AG73" s="4"/>
      <c r="AH73" t="n" s="5">
        <f>48877.22</f>
        <v>0.0</v>
      </c>
      <c r="AI73" s="4"/>
      <c r="AJ73" t="n" s="5">
        <f>64735.43</f>
        <v>0.0</v>
      </c>
      <c r="AK73" s="4"/>
      <c r="AL73" t="n" s="5">
        <f>78415.11</f>
        <v>0.0</v>
      </c>
      <c r="AM73" s="4"/>
      <c r="AN73" t="n" s="5">
        <f>95070.04</f>
        <v>0.0</v>
      </c>
      <c r="AO73" s="4"/>
      <c r="AP73" t="n" s="5">
        <f>98783.15</f>
        <v>0.0</v>
      </c>
      <c r="AQ73" s="4"/>
      <c r="AR73" t="n" s="5">
        <f>112636.75</f>
        <v>0.0</v>
      </c>
      <c r="AS73" s="4"/>
      <c r="AT73" t="n" s="5">
        <f>125898.90</f>
        <v>0.0</v>
      </c>
      <c r="AU73" s="4"/>
      <c r="AV73" t="n" s="5">
        <f>138169.39</f>
        <v>0.0</v>
      </c>
      <c r="AW73" s="4"/>
      <c r="AX73" t="n" s="5">
        <f>9014.00</f>
        <v>0.0</v>
      </c>
      <c r="AY73" s="4"/>
      <c r="AZ73" t="n" s="5">
        <f>27688.34</f>
        <v>0.0</v>
      </c>
      <c r="BA73" s="4"/>
      <c r="BB73" t="n" s="5">
        <f>42032.14</f>
        <v>0.0</v>
      </c>
      <c r="BC73" s="4"/>
      <c r="BD73" t="n" s="5">
        <f>59714.00</f>
        <v>0.0</v>
      </c>
      <c r="BE73" s="4"/>
      <c r="BF73" t="n" s="5">
        <f>72258.06</f>
        <v>0.0</v>
      </c>
      <c r="BG73" s="4"/>
    </row>
    <row r="74">
      <c r="A74" t="s" s="3">
        <v>98</v>
      </c>
      <c r="B74" t="n" s="5">
        <f>571.33</f>
        <v>0.0</v>
      </c>
      <c r="C74" s="4"/>
      <c r="D74" t="n" s="5">
        <f>1348.60</f>
        <v>0.0</v>
      </c>
      <c r="E74" s="4"/>
      <c r="F74" t="n" s="5">
        <f>2161.79</f>
        <v>0.0</v>
      </c>
      <c r="G74" s="4"/>
      <c r="H74" t="n" s="5">
        <f>2582.05</f>
        <v>0.0</v>
      </c>
      <c r="I74" s="4"/>
      <c r="J74" t="n" s="5">
        <f>3103.32</f>
        <v>0.0</v>
      </c>
      <c r="K74" s="4"/>
      <c r="L74" t="n" s="5">
        <f>3928.50</f>
        <v>0.0</v>
      </c>
      <c r="M74" s="4"/>
      <c r="N74" t="n" s="5">
        <f>4519.13</f>
        <v>0.0</v>
      </c>
      <c r="O74" s="4"/>
      <c r="P74" t="n" s="5">
        <f>4941.50</f>
        <v>0.0</v>
      </c>
      <c r="Q74" s="4"/>
      <c r="R74" t="n" s="5">
        <f>5375.13</f>
        <v>0.0</v>
      </c>
      <c r="S74" s="4"/>
      <c r="T74" t="n" s="5">
        <f>6056.57</f>
        <v>0.0</v>
      </c>
      <c r="U74" s="4"/>
      <c r="V74" t="n" s="5">
        <f>6796.23</f>
        <v>0.0</v>
      </c>
      <c r="W74" s="4"/>
      <c r="X74" t="n" s="5">
        <f>8157.09</f>
        <v>0.0</v>
      </c>
      <c r="Y74" s="4"/>
      <c r="Z74" t="n" s="5">
        <f>1531.59</f>
        <v>0.0</v>
      </c>
      <c r="AA74" s="4"/>
      <c r="AB74" t="n" s="5">
        <f>3125.60</f>
        <v>0.0</v>
      </c>
      <c r="AC74" s="4"/>
      <c r="AD74" t="n" s="5">
        <f>3384.12</f>
        <v>0.0</v>
      </c>
      <c r="AE74" s="4"/>
      <c r="AF74" t="n" s="5">
        <f>4949.59</f>
        <v>0.0</v>
      </c>
      <c r="AG74" s="4"/>
      <c r="AH74" t="n" s="5">
        <f>AF74</f>
        <v>0.0</v>
      </c>
      <c r="AI74" t="n" s="5">
        <f>AG74</f>
        <v>0.0</v>
      </c>
      <c r="AJ74" t="n" s="5">
        <f>5958.93</f>
        <v>0.0</v>
      </c>
      <c r="AK74" s="4"/>
      <c r="AL74" t="n" s="5">
        <f>7030.30</f>
        <v>0.0</v>
      </c>
      <c r="AM74" s="4"/>
      <c r="AN74" t="n" s="5">
        <f>7975.42</f>
        <v>0.0</v>
      </c>
      <c r="AO74" s="4"/>
      <c r="AP74" t="n" s="5">
        <f>8857.08</f>
        <v>0.0</v>
      </c>
      <c r="AQ74" s="4"/>
      <c r="AR74" t="n" s="5">
        <f>9678.58</f>
        <v>0.0</v>
      </c>
      <c r="AS74" s="4"/>
      <c r="AT74" t="n" s="5">
        <f>9785.04</f>
        <v>0.0</v>
      </c>
      <c r="AU74" s="4"/>
      <c r="AV74" t="n" s="5">
        <f>10780.40</f>
        <v>0.0</v>
      </c>
      <c r="AW74" s="4"/>
      <c r="AX74" t="n" s="5">
        <f>103.56</f>
        <v>0.0</v>
      </c>
      <c r="AY74" s="4"/>
      <c r="AZ74" t="n" s="5">
        <f>AX74</f>
        <v>0.0</v>
      </c>
      <c r="BA74" t="n" s="5">
        <f>AY74</f>
        <v>0.0</v>
      </c>
      <c r="BB74" t="n" s="5">
        <f>174.84</f>
        <v>0.0</v>
      </c>
      <c r="BC74" s="4"/>
      <c r="BD74" t="n" s="5">
        <f>220.72</f>
        <v>0.0</v>
      </c>
      <c r="BE74" s="4"/>
      <c r="BF74" t="n" s="5">
        <f>314.08</f>
        <v>0.0</v>
      </c>
      <c r="BG74" s="4"/>
    </row>
    <row r="75">
      <c r="A75" t="s" s="3">
        <v>99</v>
      </c>
      <c r="B75" t="n" s="5">
        <f>1361.11</f>
        <v>0.0</v>
      </c>
      <c r="C75" s="4"/>
      <c r="D75" t="n" s="5">
        <f>2505.45</f>
        <v>0.0</v>
      </c>
      <c r="E75" s="4"/>
      <c r="F75" t="n" s="5">
        <f>3868.41</f>
        <v>0.0</v>
      </c>
      <c r="G75" s="4"/>
      <c r="H75" t="n" s="5">
        <f>8935.97</f>
        <v>0.0</v>
      </c>
      <c r="I75" s="4"/>
      <c r="J75" t="n" s="5">
        <f>8239.13</f>
        <v>0.0</v>
      </c>
      <c r="K75" s="4"/>
      <c r="L75" t="n" s="5">
        <f>9567.66</f>
        <v>0.0</v>
      </c>
      <c r="M75" s="4"/>
      <c r="N75" t="n" s="5">
        <f>10657.64</f>
        <v>0.0</v>
      </c>
      <c r="O75" s="4"/>
      <c r="P75" t="n" s="5">
        <f>11745.53</f>
        <v>0.0</v>
      </c>
      <c r="Q75" s="4"/>
      <c r="R75" t="n" s="5">
        <f>11950.55</f>
        <v>0.0</v>
      </c>
      <c r="S75" s="4"/>
      <c r="T75" t="n" s="5">
        <f>18010.98</f>
        <v>0.0</v>
      </c>
      <c r="U75" s="4"/>
      <c r="V75" t="n" s="5">
        <f>18068.39</f>
        <v>0.0</v>
      </c>
      <c r="W75" s="4"/>
      <c r="X75" t="n" s="5">
        <f>23687.25</f>
        <v>0.0</v>
      </c>
      <c r="Y75" s="4"/>
      <c r="Z75" t="n" s="5">
        <f>1686.32</f>
        <v>0.0</v>
      </c>
      <c r="AA75" s="4"/>
      <c r="AB75" t="n" s="5">
        <f>2936.49</f>
        <v>0.0</v>
      </c>
      <c r="AC75" s="4"/>
      <c r="AD75" t="n" s="5">
        <f>3920.12</f>
        <v>0.0</v>
      </c>
      <c r="AE75" s="4"/>
      <c r="AF75" t="n" s="5">
        <f>6057.17</f>
        <v>0.0</v>
      </c>
      <c r="AG75" s="4"/>
      <c r="AH75" t="n" s="5">
        <f>9040.56</f>
        <v>0.0</v>
      </c>
      <c r="AI75" s="4"/>
      <c r="AJ75" t="n" s="5">
        <f>10111.84</f>
        <v>0.0</v>
      </c>
      <c r="AK75" s="4"/>
      <c r="AL75" t="n" s="5">
        <f>11633.27</f>
        <v>0.0</v>
      </c>
      <c r="AM75" s="4"/>
      <c r="AN75" t="n" s="5">
        <f>12128.95</f>
        <v>0.0</v>
      </c>
      <c r="AO75" s="4"/>
      <c r="AP75" t="n" s="5">
        <f>17707.28</f>
        <v>0.0</v>
      </c>
      <c r="AQ75" s="4"/>
      <c r="AR75" t="n" s="5">
        <f>19871.41</f>
        <v>0.0</v>
      </c>
      <c r="AS75" s="4"/>
      <c r="AT75" t="n" s="5">
        <f>21097.95</f>
        <v>0.0</v>
      </c>
      <c r="AU75" s="4"/>
      <c r="AV75" t="n" s="5">
        <f>24511.00</f>
        <v>0.0</v>
      </c>
      <c r="AW75" s="4"/>
      <c r="AX75" t="n" s="5">
        <f>0.00</f>
        <v>0.0</v>
      </c>
      <c r="AY75" s="4"/>
      <c r="AZ75" t="n" s="5">
        <f>0.00</f>
        <v>0.0</v>
      </c>
      <c r="BA75" s="4"/>
      <c r="BB75" t="n" s="5">
        <f>634.97</f>
        <v>0.0</v>
      </c>
      <c r="BC75" s="4"/>
      <c r="BD75" t="n" s="5">
        <f>634.97</f>
        <v>0.0</v>
      </c>
      <c r="BE75" s="4"/>
      <c r="BF75" t="n" s="5">
        <f>2066.57</f>
        <v>0.0</v>
      </c>
      <c r="BG75" s="4"/>
    </row>
    <row r="76">
      <c r="A76" t="s" s="3">
        <v>100</v>
      </c>
      <c r="B76" s="4"/>
      <c r="C76" s="4"/>
      <c r="D76" t="n" s="5">
        <f>B76</f>
        <v>0.0</v>
      </c>
      <c r="E76" t="n" s="5">
        <f>C76</f>
        <v>0.0</v>
      </c>
      <c r="F76" t="n" s="5">
        <f>D76</f>
        <v>0.0</v>
      </c>
      <c r="G76" t="n" s="5">
        <f>E76</f>
        <v>0.0</v>
      </c>
      <c r="H76" t="n" s="5">
        <f>F76</f>
        <v>0.0</v>
      </c>
      <c r="I76" t="n" s="5">
        <f>G76</f>
        <v>0.0</v>
      </c>
      <c r="J76" t="n" s="5">
        <f>H76</f>
        <v>0.0</v>
      </c>
      <c r="K76" t="n" s="5">
        <f>I76</f>
        <v>0.0</v>
      </c>
      <c r="L76" t="n" s="5">
        <f>J76</f>
        <v>0.0</v>
      </c>
      <c r="M76" t="n" s="5">
        <f>K76</f>
        <v>0.0</v>
      </c>
      <c r="N76" t="n" s="5">
        <f>L76</f>
        <v>0.0</v>
      </c>
      <c r="O76" t="n" s="5">
        <f>M76</f>
        <v>0.0</v>
      </c>
      <c r="P76" t="n" s="5">
        <f>N76</f>
        <v>0.0</v>
      </c>
      <c r="Q76" t="n" s="5">
        <f>O76</f>
        <v>0.0</v>
      </c>
      <c r="R76" t="n" s="5">
        <f>P76</f>
        <v>0.0</v>
      </c>
      <c r="S76" t="n" s="5">
        <f>Q76</f>
        <v>0.0</v>
      </c>
      <c r="T76" t="n" s="5">
        <f>R76</f>
        <v>0.0</v>
      </c>
      <c r="U76" t="n" s="5">
        <f>S76</f>
        <v>0.0</v>
      </c>
      <c r="V76" t="n" s="5">
        <f>T76</f>
        <v>0.0</v>
      </c>
      <c r="W76" t="n" s="5">
        <f>U76</f>
        <v>0.0</v>
      </c>
      <c r="X76" t="n" s="5">
        <f>V76</f>
        <v>0.0</v>
      </c>
      <c r="Y76" t="n" s="5">
        <f>W76</f>
        <v>0.0</v>
      </c>
      <c r="Z76" t="n" s="5">
        <f>1055.94</f>
        <v>0.0</v>
      </c>
      <c r="AA76" s="4"/>
      <c r="AB76" t="n" s="5">
        <f>Z76</f>
        <v>0.0</v>
      </c>
      <c r="AC76" t="n" s="5">
        <f>AA76</f>
        <v>0.0</v>
      </c>
      <c r="AD76" t="n" s="5">
        <f>AB76</f>
        <v>0.0</v>
      </c>
      <c r="AE76" t="n" s="5">
        <f>AC76</f>
        <v>0.0</v>
      </c>
      <c r="AF76" t="n" s="5">
        <f>AD76</f>
        <v>0.0</v>
      </c>
      <c r="AG76" t="n" s="5">
        <f>AE76</f>
        <v>0.0</v>
      </c>
      <c r="AH76" t="n" s="5">
        <f>AF76</f>
        <v>0.0</v>
      </c>
      <c r="AI76" t="n" s="5">
        <f>AG76</f>
        <v>0.0</v>
      </c>
      <c r="AJ76" t="n" s="5">
        <f>AH76</f>
        <v>0.0</v>
      </c>
      <c r="AK76" t="n" s="5">
        <f>AI76</f>
        <v>0.0</v>
      </c>
      <c r="AL76" t="n" s="5">
        <f>AJ76</f>
        <v>0.0</v>
      </c>
      <c r="AM76" t="n" s="5">
        <f>AK76</f>
        <v>0.0</v>
      </c>
      <c r="AN76" t="n" s="5">
        <f>AL76</f>
        <v>0.0</v>
      </c>
      <c r="AO76" t="n" s="5">
        <f>AM76</f>
        <v>0.0</v>
      </c>
      <c r="AP76" t="n" s="5">
        <f>AN76</f>
        <v>0.0</v>
      </c>
      <c r="AQ76" t="n" s="5">
        <f>AO76</f>
        <v>0.0</v>
      </c>
      <c r="AR76" t="n" s="5">
        <f>AP76</f>
        <v>0.0</v>
      </c>
      <c r="AS76" t="n" s="5">
        <f>AQ76</f>
        <v>0.0</v>
      </c>
      <c r="AT76" t="n" s="5">
        <f>AR76</f>
        <v>0.0</v>
      </c>
      <c r="AU76" t="n" s="5">
        <f>AS76</f>
        <v>0.0</v>
      </c>
      <c r="AV76" t="n" s="5">
        <f>AT76</f>
        <v>0.0</v>
      </c>
      <c r="AW76" t="n" s="5">
        <f>AU76</f>
        <v>0.0</v>
      </c>
      <c r="AX76" s="4"/>
      <c r="AY76" s="4"/>
      <c r="AZ76" t="n" s="5">
        <f>AX76</f>
        <v>0.0</v>
      </c>
      <c r="BA76" t="n" s="5">
        <f>AY76</f>
        <v>0.0</v>
      </c>
      <c r="BB76" t="n" s="5">
        <f>AZ76</f>
        <v>0.0</v>
      </c>
      <c r="BC76" t="n" s="5">
        <f>BA76</f>
        <v>0.0</v>
      </c>
      <c r="BD76" t="n" s="5">
        <f>BB76</f>
        <v>0.0</v>
      </c>
      <c r="BE76" t="n" s="5">
        <f>BC76</f>
        <v>0.0</v>
      </c>
      <c r="BF76" t="n" s="5">
        <f>BD76</f>
        <v>0.0</v>
      </c>
      <c r="BG76" t="n" s="5">
        <f>BE76</f>
        <v>0.0</v>
      </c>
    </row>
    <row r="77">
      <c r="A77" t="s" s="3">
        <v>101</v>
      </c>
      <c r="B77" s="4"/>
      <c r="C77" t="n" s="5">
        <f>317.31</f>
        <v>0.0</v>
      </c>
      <c r="D77" t="n" s="5">
        <f>5393.89</f>
        <v>0.0</v>
      </c>
      <c r="E77" s="4"/>
      <c r="F77" t="n" s="5">
        <f>9530.23</f>
        <v>0.0</v>
      </c>
      <c r="G77" s="4"/>
      <c r="H77" t="n" s="5">
        <f>16602.26</f>
        <v>0.0</v>
      </c>
      <c r="I77" s="4"/>
      <c r="J77" t="n" s="5">
        <f>18778.44</f>
        <v>0.0</v>
      </c>
      <c r="K77" s="4"/>
      <c r="L77" t="n" s="5">
        <f>14429.11</f>
        <v>0.0</v>
      </c>
      <c r="M77" s="4"/>
      <c r="N77" t="n" s="5">
        <f>20272.29</f>
        <v>0.0</v>
      </c>
      <c r="O77" s="4"/>
      <c r="P77" t="n" s="5">
        <f>22445.11</f>
        <v>0.0</v>
      </c>
      <c r="Q77" s="4"/>
      <c r="R77" t="n" s="5">
        <f>24233.72</f>
        <v>0.0</v>
      </c>
      <c r="S77" s="4"/>
      <c r="T77" t="n" s="5">
        <f>24009.19</f>
        <v>0.0</v>
      </c>
      <c r="U77" s="4"/>
      <c r="V77" t="n" s="5">
        <f>24428.05</f>
        <v>0.0</v>
      </c>
      <c r="W77" s="4"/>
      <c r="X77" t="n" s="5">
        <f>11498.69</f>
        <v>0.0</v>
      </c>
      <c r="Y77" s="4"/>
      <c r="Z77" s="4"/>
      <c r="AA77" s="4"/>
      <c r="AB77" t="n" s="5">
        <f>2511.50</f>
        <v>0.0</v>
      </c>
      <c r="AC77" s="4"/>
      <c r="AD77" t="n" s="5">
        <f>677.08</f>
        <v>0.0</v>
      </c>
      <c r="AE77" s="4"/>
      <c r="AF77" s="4"/>
      <c r="AG77" t="n" s="5">
        <f>36.32</f>
        <v>0.0</v>
      </c>
      <c r="AH77" t="n" s="5">
        <f>AF77</f>
        <v>0.0</v>
      </c>
      <c r="AI77" t="n" s="5">
        <f>AG77</f>
        <v>0.0</v>
      </c>
      <c r="AJ77" t="n" s="5">
        <f>7098.82</f>
        <v>0.0</v>
      </c>
      <c r="AK77" s="4"/>
      <c r="AL77" t="n" s="5">
        <f>7678.73</f>
        <v>0.0</v>
      </c>
      <c r="AM77" s="4"/>
      <c r="AN77" t="n" s="5">
        <f>3511.75</f>
        <v>0.0</v>
      </c>
      <c r="AO77" s="4"/>
      <c r="AP77" t="n" s="5">
        <f>AN77</f>
        <v>0.0</v>
      </c>
      <c r="AQ77" t="n" s="5">
        <f>AO77</f>
        <v>0.0</v>
      </c>
      <c r="AR77" t="n" s="5">
        <f>AP77</f>
        <v>0.0</v>
      </c>
      <c r="AS77" t="n" s="5">
        <f>AQ77</f>
        <v>0.0</v>
      </c>
      <c r="AT77" t="n" s="5">
        <f>AR77</f>
        <v>0.0</v>
      </c>
      <c r="AU77" t="n" s="5">
        <f>AS77</f>
        <v>0.0</v>
      </c>
      <c r="AV77" t="n" s="5">
        <f>AT77</f>
        <v>0.0</v>
      </c>
      <c r="AW77" t="n" s="5">
        <f>AU77</f>
        <v>0.0</v>
      </c>
      <c r="AX77" s="4"/>
      <c r="AY77" s="4"/>
      <c r="AZ77" t="n" s="5">
        <f>AX77</f>
        <v>0.0</v>
      </c>
      <c r="BA77" t="n" s="5">
        <f>AY77</f>
        <v>0.0</v>
      </c>
      <c r="BB77" t="n" s="5">
        <f>AZ77</f>
        <v>0.0</v>
      </c>
      <c r="BC77" t="n" s="5">
        <f>BA77</f>
        <v>0.0</v>
      </c>
      <c r="BD77" t="n" s="5">
        <f>BB77</f>
        <v>0.0</v>
      </c>
      <c r="BE77" t="n" s="5">
        <f>BC77</f>
        <v>0.0</v>
      </c>
      <c r="BF77" t="n" s="5">
        <f>BD77</f>
        <v>0.0</v>
      </c>
      <c r="BG77" t="n" s="5">
        <f>BE77</f>
        <v>0.0</v>
      </c>
    </row>
    <row r="78">
      <c r="A78" t="s" s="3">
        <v>102</v>
      </c>
      <c r="B78" s="4"/>
      <c r="C78" s="4"/>
      <c r="D78" t="n" s="5">
        <f>B78</f>
        <v>0.0</v>
      </c>
      <c r="E78" t="n" s="5">
        <f>C78</f>
        <v>0.0</v>
      </c>
      <c r="F78" t="n" s="5">
        <f>D78</f>
        <v>0.0</v>
      </c>
      <c r="G78" t="n" s="5">
        <f>E78</f>
        <v>0.0</v>
      </c>
      <c r="H78" t="n" s="5">
        <f>860.92</f>
        <v>0.0</v>
      </c>
      <c r="I78" s="4"/>
      <c r="J78" t="n" s="5">
        <f>H78</f>
        <v>0.0</v>
      </c>
      <c r="K78" t="n" s="5">
        <f>I78</f>
        <v>0.0</v>
      </c>
      <c r="L78" t="n" s="5">
        <f>J78</f>
        <v>0.0</v>
      </c>
      <c r="M78" t="n" s="5">
        <f>K78</f>
        <v>0.0</v>
      </c>
      <c r="N78" t="n" s="5">
        <f>L78</f>
        <v>0.0</v>
      </c>
      <c r="O78" t="n" s="5">
        <f>M78</f>
        <v>0.0</v>
      </c>
      <c r="P78" t="n" s="5">
        <f>N78</f>
        <v>0.0</v>
      </c>
      <c r="Q78" t="n" s="5">
        <f>O78</f>
        <v>0.0</v>
      </c>
      <c r="R78" t="n" s="5">
        <f>P78</f>
        <v>0.0</v>
      </c>
      <c r="S78" t="n" s="5">
        <f>Q78</f>
        <v>0.0</v>
      </c>
      <c r="T78" t="n" s="5">
        <f>R78</f>
        <v>0.0</v>
      </c>
      <c r="U78" t="n" s="5">
        <f>S78</f>
        <v>0.0</v>
      </c>
      <c r="V78" t="n" s="5">
        <f>T78</f>
        <v>0.0</v>
      </c>
      <c r="W78" t="n" s="5">
        <f>U78</f>
        <v>0.0</v>
      </c>
      <c r="X78" t="n" s="5">
        <f>V78</f>
        <v>0.0</v>
      </c>
      <c r="Y78" t="n" s="5">
        <f>W78</f>
        <v>0.0</v>
      </c>
      <c r="Z78" s="4"/>
      <c r="AA78" s="4"/>
      <c r="AB78" t="n" s="5">
        <f>Z78</f>
        <v>0.0</v>
      </c>
      <c r="AC78" t="n" s="5">
        <f>AA78</f>
        <v>0.0</v>
      </c>
      <c r="AD78" t="n" s="5">
        <f>AB78</f>
        <v>0.0</v>
      </c>
      <c r="AE78" t="n" s="5">
        <f>AC78</f>
        <v>0.0</v>
      </c>
      <c r="AF78" t="n" s="5">
        <f>AD78</f>
        <v>0.0</v>
      </c>
      <c r="AG78" t="n" s="5">
        <f>AE78</f>
        <v>0.0</v>
      </c>
      <c r="AH78" t="n" s="5">
        <f>AF78</f>
        <v>0.0</v>
      </c>
      <c r="AI78" t="n" s="5">
        <f>AG78</f>
        <v>0.0</v>
      </c>
      <c r="AJ78" t="n" s="5">
        <f>AH78</f>
        <v>0.0</v>
      </c>
      <c r="AK78" t="n" s="5">
        <f>AI78</f>
        <v>0.0</v>
      </c>
      <c r="AL78" t="n" s="5">
        <f>AJ78</f>
        <v>0.0</v>
      </c>
      <c r="AM78" t="n" s="5">
        <f>AK78</f>
        <v>0.0</v>
      </c>
      <c r="AN78" t="n" s="5">
        <f>AL78</f>
        <v>0.0</v>
      </c>
      <c r="AO78" t="n" s="5">
        <f>AM78</f>
        <v>0.0</v>
      </c>
      <c r="AP78" t="n" s="5">
        <f>AN78</f>
        <v>0.0</v>
      </c>
      <c r="AQ78" t="n" s="5">
        <f>AO78</f>
        <v>0.0</v>
      </c>
      <c r="AR78" t="n" s="5">
        <f>AP78</f>
        <v>0.0</v>
      </c>
      <c r="AS78" t="n" s="5">
        <f>AQ78</f>
        <v>0.0</v>
      </c>
      <c r="AT78" t="n" s="5">
        <f>AR78</f>
        <v>0.0</v>
      </c>
      <c r="AU78" t="n" s="5">
        <f>AS78</f>
        <v>0.0</v>
      </c>
      <c r="AV78" t="n" s="5">
        <f>AT78</f>
        <v>0.0</v>
      </c>
      <c r="AW78" t="n" s="5">
        <f>AU78</f>
        <v>0.0</v>
      </c>
      <c r="AX78" s="4"/>
      <c r="AY78" s="4"/>
      <c r="AZ78" t="n" s="5">
        <f>AX78</f>
        <v>0.0</v>
      </c>
      <c r="BA78" t="n" s="5">
        <f>AY78</f>
        <v>0.0</v>
      </c>
      <c r="BB78" t="n" s="5">
        <f>AZ78</f>
        <v>0.0</v>
      </c>
      <c r="BC78" t="n" s="5">
        <f>BA78</f>
        <v>0.0</v>
      </c>
      <c r="BD78" t="n" s="5">
        <f>BB78</f>
        <v>0.0</v>
      </c>
      <c r="BE78" t="n" s="5">
        <f>BC78</f>
        <v>0.0</v>
      </c>
      <c r="BF78" t="n" s="5">
        <f>BD78</f>
        <v>0.0</v>
      </c>
      <c r="BG78" t="n" s="5">
        <f>BE78</f>
        <v>0.0</v>
      </c>
    </row>
    <row r="79">
      <c r="A79" t="s" s="3">
        <v>103</v>
      </c>
      <c r="B79" t="n" s="5">
        <f>577.28</f>
        <v>0.0</v>
      </c>
      <c r="C79" s="4"/>
      <c r="D79" t="n" s="5">
        <f>1132.29</f>
        <v>0.0</v>
      </c>
      <c r="E79" s="4"/>
      <c r="F79" t="n" s="5">
        <f>1731.34</f>
        <v>0.0</v>
      </c>
      <c r="G79" s="4"/>
      <c r="H79" t="n" s="5">
        <f>2695.21</f>
        <v>0.0</v>
      </c>
      <c r="I79" s="4"/>
      <c r="J79" t="n" s="5">
        <f>3012.22</f>
        <v>0.0</v>
      </c>
      <c r="K79" s="4"/>
      <c r="L79" t="n" s="5">
        <f>3180.36</f>
        <v>0.0</v>
      </c>
      <c r="M79" s="4"/>
      <c r="N79" t="n" s="5">
        <f>3379.45</f>
        <v>0.0</v>
      </c>
      <c r="O79" s="4"/>
      <c r="P79" t="n" s="5">
        <f>2240.99</f>
        <v>0.0</v>
      </c>
      <c r="Q79" s="4"/>
      <c r="R79" t="n" s="5">
        <f>2412.98</f>
        <v>0.0</v>
      </c>
      <c r="S79" s="4"/>
      <c r="T79" t="n" s="5">
        <f>2667.67</f>
        <v>0.0</v>
      </c>
      <c r="U79" s="4"/>
      <c r="V79" t="n" s="5">
        <f>2857.41</f>
        <v>0.0</v>
      </c>
      <c r="W79" s="4"/>
      <c r="X79" t="n" s="5">
        <f>3075.20</f>
        <v>0.0</v>
      </c>
      <c r="Y79" s="4"/>
      <c r="Z79" t="n" s="5">
        <f>211.42</f>
        <v>0.0</v>
      </c>
      <c r="AA79" s="4"/>
      <c r="AB79" t="n" s="5">
        <f>467.00</f>
        <v>0.0</v>
      </c>
      <c r="AC79" s="4"/>
      <c r="AD79" t="n" s="5">
        <f>738.96</f>
        <v>0.0</v>
      </c>
      <c r="AE79" s="4"/>
      <c r="AF79" t="n" s="5">
        <f>1079.11</f>
        <v>0.0</v>
      </c>
      <c r="AG79" s="4"/>
      <c r="AH79" t="n" s="5">
        <f>1200.62</f>
        <v>0.0</v>
      </c>
      <c r="AI79" s="4"/>
      <c r="AJ79" t="n" s="5">
        <f>1053.55</f>
        <v>0.0</v>
      </c>
      <c r="AK79" s="4"/>
      <c r="AL79" t="n" s="5">
        <f>1358.86</f>
        <v>0.0</v>
      </c>
      <c r="AM79" s="4"/>
      <c r="AN79" t="n" s="5">
        <f>1623.62</f>
        <v>0.0</v>
      </c>
      <c r="AO79" s="4"/>
      <c r="AP79" t="n" s="5">
        <f>2049.98</f>
        <v>0.0</v>
      </c>
      <c r="AQ79" s="4"/>
      <c r="AR79" t="n" s="5">
        <f>2329.33</f>
        <v>0.0</v>
      </c>
      <c r="AS79" s="4"/>
      <c r="AT79" t="n" s="5">
        <f>2605.00</f>
        <v>0.0</v>
      </c>
      <c r="AU79" s="4"/>
      <c r="AV79" t="n" s="5">
        <f>2908.10</f>
        <v>0.0</v>
      </c>
      <c r="AW79" s="4"/>
      <c r="AX79" t="n" s="5">
        <f>471.92</f>
        <v>0.0</v>
      </c>
      <c r="AY79" s="4"/>
      <c r="AZ79" t="n" s="5">
        <f>787.75</f>
        <v>0.0</v>
      </c>
      <c r="BA79" s="4"/>
      <c r="BB79" t="n" s="5">
        <f>1139.70</f>
        <v>0.0</v>
      </c>
      <c r="BC79" s="4"/>
      <c r="BD79" t="n" s="5">
        <f>1431.10</f>
        <v>0.0</v>
      </c>
      <c r="BE79" s="4"/>
      <c r="BF79" t="n" s="5">
        <f>1587.09</f>
        <v>0.0</v>
      </c>
      <c r="BG79" s="4"/>
    </row>
    <row r="80">
      <c r="A80" t="s" s="3">
        <v>104</v>
      </c>
      <c r="B80" s="4"/>
      <c r="C80" s="4"/>
      <c r="D80" t="n" s="5">
        <f>B80</f>
        <v>0.0</v>
      </c>
      <c r="E80" t="n" s="5">
        <f>C80</f>
        <v>0.0</v>
      </c>
      <c r="F80" t="n" s="5">
        <f>D80</f>
        <v>0.0</v>
      </c>
      <c r="G80" t="n" s="5">
        <f>E80</f>
        <v>0.0</v>
      </c>
      <c r="H80" t="n" s="5">
        <f>F80</f>
        <v>0.0</v>
      </c>
      <c r="I80" t="n" s="5">
        <f>G80</f>
        <v>0.0</v>
      </c>
      <c r="J80" t="n" s="5">
        <f>H80</f>
        <v>0.0</v>
      </c>
      <c r="K80" t="n" s="5">
        <f>I80</f>
        <v>0.0</v>
      </c>
      <c r="L80" t="n" s="5">
        <f>J80</f>
        <v>0.0</v>
      </c>
      <c r="M80" t="n" s="5">
        <f>K80</f>
        <v>0.0</v>
      </c>
      <c r="N80" t="n" s="5">
        <f>L80</f>
        <v>0.0</v>
      </c>
      <c r="O80" t="n" s="5">
        <f>M80</f>
        <v>0.0</v>
      </c>
      <c r="P80" t="n" s="5">
        <f>N80</f>
        <v>0.0</v>
      </c>
      <c r="Q80" t="n" s="5">
        <f>O80</f>
        <v>0.0</v>
      </c>
      <c r="R80" t="n" s="5">
        <f>P80</f>
        <v>0.0</v>
      </c>
      <c r="S80" t="n" s="5">
        <f>Q80</f>
        <v>0.0</v>
      </c>
      <c r="T80" t="n" s="5">
        <f>R80</f>
        <v>0.0</v>
      </c>
      <c r="U80" t="n" s="5">
        <f>S80</f>
        <v>0.0</v>
      </c>
      <c r="V80" t="n" s="5">
        <f>T80</f>
        <v>0.0</v>
      </c>
      <c r="W80" t="n" s="5">
        <f>U80</f>
        <v>0.0</v>
      </c>
      <c r="X80" t="n" s="5">
        <f>V80</f>
        <v>0.0</v>
      </c>
      <c r="Y80" t="n" s="5">
        <f>W80</f>
        <v>0.0</v>
      </c>
      <c r="Z80" s="4"/>
      <c r="AA80" s="4"/>
      <c r="AB80" t="n" s="5">
        <f>Z80</f>
        <v>0.0</v>
      </c>
      <c r="AC80" t="n" s="5">
        <f>AA80</f>
        <v>0.0</v>
      </c>
      <c r="AD80" t="n" s="5">
        <f>AB80</f>
        <v>0.0</v>
      </c>
      <c r="AE80" t="n" s="5">
        <f>AC80</f>
        <v>0.0</v>
      </c>
      <c r="AF80" t="n" s="5">
        <f>AD80</f>
        <v>0.0</v>
      </c>
      <c r="AG80" t="n" s="5">
        <f>AE80</f>
        <v>0.0</v>
      </c>
      <c r="AH80" t="n" s="5">
        <f>AF80</f>
        <v>0.0</v>
      </c>
      <c r="AI80" t="n" s="5">
        <f>AG80</f>
        <v>0.0</v>
      </c>
      <c r="AJ80" t="n" s="5">
        <f>AH80</f>
        <v>0.0</v>
      </c>
      <c r="AK80" t="n" s="5">
        <f>AI80</f>
        <v>0.0</v>
      </c>
      <c r="AL80" t="n" s="5">
        <f>AJ80</f>
        <v>0.0</v>
      </c>
      <c r="AM80" t="n" s="5">
        <f>AK80</f>
        <v>0.0</v>
      </c>
      <c r="AN80" t="n" s="5">
        <f>AL80</f>
        <v>0.0</v>
      </c>
      <c r="AO80" t="n" s="5">
        <f>AM80</f>
        <v>0.0</v>
      </c>
      <c r="AP80" t="n" s="5">
        <f>AN80</f>
        <v>0.0</v>
      </c>
      <c r="AQ80" t="n" s="5">
        <f>AO80</f>
        <v>0.0</v>
      </c>
      <c r="AR80" t="n" s="5">
        <f>AP80</f>
        <v>0.0</v>
      </c>
      <c r="AS80" t="n" s="5">
        <f>AQ80</f>
        <v>0.0</v>
      </c>
      <c r="AT80" t="n" s="5">
        <f>AR80</f>
        <v>0.0</v>
      </c>
      <c r="AU80" t="n" s="5">
        <f>AS80</f>
        <v>0.0</v>
      </c>
      <c r="AV80" t="n" s="5">
        <f>1485.34</f>
        <v>0.0</v>
      </c>
      <c r="AW80" s="4"/>
      <c r="AX80" t="n" s="5">
        <f>4021.01</f>
        <v>0.0</v>
      </c>
      <c r="AY80" s="4"/>
      <c r="AZ80" t="n" s="5">
        <f>4800.63</f>
        <v>0.0</v>
      </c>
      <c r="BA80" s="4"/>
      <c r="BB80" t="n" s="5">
        <f>6741.29</f>
        <v>0.0</v>
      </c>
      <c r="BC80" s="4"/>
      <c r="BD80" t="n" s="5">
        <f>11790.58</f>
        <v>0.0</v>
      </c>
      <c r="BE80" s="4"/>
      <c r="BF80" t="n" s="5">
        <f>17798.77</f>
        <v>0.0</v>
      </c>
      <c r="BG80" s="4"/>
    </row>
    <row r="81">
      <c r="A81" t="s" s="3">
        <v>105</v>
      </c>
      <c r="B81" s="4"/>
      <c r="C81" s="4"/>
      <c r="D81" t="n" s="5">
        <f>B81</f>
        <v>0.0</v>
      </c>
      <c r="E81" t="n" s="5">
        <f>C81</f>
        <v>0.0</v>
      </c>
      <c r="F81" t="n" s="5">
        <f>D81</f>
        <v>0.0</v>
      </c>
      <c r="G81" t="n" s="5">
        <f>E81</f>
        <v>0.0</v>
      </c>
      <c r="H81" t="n" s="5">
        <f>F81</f>
        <v>0.0</v>
      </c>
      <c r="I81" t="n" s="5">
        <f>G81</f>
        <v>0.0</v>
      </c>
      <c r="J81" t="n" s="5">
        <f>H81</f>
        <v>0.0</v>
      </c>
      <c r="K81" t="n" s="5">
        <f>I81</f>
        <v>0.0</v>
      </c>
      <c r="L81" s="4"/>
      <c r="M81" t="n" s="5">
        <f>7516.78</f>
        <v>0.0</v>
      </c>
      <c r="N81" s="4"/>
      <c r="O81" t="n" s="5">
        <f>14002.74</f>
        <v>0.0</v>
      </c>
      <c r="P81" s="4"/>
      <c r="Q81" t="n" s="5">
        <f>20585.99</f>
        <v>0.0</v>
      </c>
      <c r="R81" s="4"/>
      <c r="S81" t="n" s="5">
        <f>27267.99</f>
        <v>0.0</v>
      </c>
      <c r="T81" s="4"/>
      <c r="U81" t="n" s="5">
        <f>34050.22</f>
        <v>0.0</v>
      </c>
      <c r="V81" s="4"/>
      <c r="W81" t="n" s="5">
        <f>40934.18</f>
        <v>0.0</v>
      </c>
      <c r="X81" s="4"/>
      <c r="Y81" t="n" s="5">
        <f>47921.40</f>
        <v>0.0</v>
      </c>
      <c r="Z81" s="4"/>
      <c r="AA81" t="n" s="5">
        <f>7092.03</f>
        <v>0.0</v>
      </c>
      <c r="AB81" s="4"/>
      <c r="AC81" t="n" s="5">
        <f>14290.44</f>
        <v>0.0</v>
      </c>
      <c r="AD81" t="n" s="5">
        <f>AB81</f>
        <v>0.0</v>
      </c>
      <c r="AE81" t="n" s="5">
        <f>AC81</f>
        <v>0.0</v>
      </c>
      <c r="AF81" t="n" s="5">
        <f>AD81</f>
        <v>0.0</v>
      </c>
      <c r="AG81" t="n" s="5">
        <f>AE81</f>
        <v>0.0</v>
      </c>
      <c r="AH81" t="n" s="5">
        <f>AF81</f>
        <v>0.0</v>
      </c>
      <c r="AI81" t="n" s="5">
        <f>AG81</f>
        <v>0.0</v>
      </c>
      <c r="AJ81" t="n" s="5">
        <f>AH81</f>
        <v>0.0</v>
      </c>
      <c r="AK81" t="n" s="5">
        <f>AI81</f>
        <v>0.0</v>
      </c>
      <c r="AL81" t="n" s="5">
        <f>AJ81</f>
        <v>0.0</v>
      </c>
      <c r="AM81" t="n" s="5">
        <f>AK81</f>
        <v>0.0</v>
      </c>
      <c r="AN81" t="n" s="5">
        <f>AL81</f>
        <v>0.0</v>
      </c>
      <c r="AO81" t="n" s="5">
        <f>AM81</f>
        <v>0.0</v>
      </c>
      <c r="AP81" t="n" s="5">
        <f>AN81</f>
        <v>0.0</v>
      </c>
      <c r="AQ81" t="n" s="5">
        <f>AO81</f>
        <v>0.0</v>
      </c>
      <c r="AR81" t="n" s="5">
        <f>AP81</f>
        <v>0.0</v>
      </c>
      <c r="AS81" t="n" s="5">
        <f>AQ81</f>
        <v>0.0</v>
      </c>
      <c r="AT81" s="4"/>
      <c r="AU81" t="n" s="5">
        <f>19759.09</f>
        <v>0.0</v>
      </c>
      <c r="AV81" t="n" s="5">
        <f>AT81</f>
        <v>0.0</v>
      </c>
      <c r="AW81" t="n" s="5">
        <f>AU81</f>
        <v>0.0</v>
      </c>
      <c r="AX81" s="4"/>
      <c r="AY81" s="4"/>
      <c r="AZ81" t="n" s="5">
        <f>AX81</f>
        <v>0.0</v>
      </c>
      <c r="BA81" t="n" s="5">
        <f>AY81</f>
        <v>0.0</v>
      </c>
      <c r="BB81" t="n" s="5">
        <f>AZ81</f>
        <v>0.0</v>
      </c>
      <c r="BC81" t="n" s="5">
        <f>BA81</f>
        <v>0.0</v>
      </c>
      <c r="BD81" t="n" s="5">
        <f>BB81</f>
        <v>0.0</v>
      </c>
      <c r="BE81" t="n" s="5">
        <f>BC81</f>
        <v>0.0</v>
      </c>
      <c r="BF81" t="n" s="5">
        <f>BD81</f>
        <v>0.0</v>
      </c>
      <c r="BG81" t="n" s="5">
        <f>BE81</f>
        <v>0.0</v>
      </c>
    </row>
    <row r="82">
      <c r="A82" t="s" s="3">
        <v>106</v>
      </c>
      <c r="B82" s="4"/>
      <c r="C82" t="n" s="5">
        <f>11.50</f>
        <v>0.0</v>
      </c>
      <c r="D82" s="4"/>
      <c r="E82" t="n" s="5">
        <f>21.88</f>
        <v>0.0</v>
      </c>
      <c r="F82" s="4"/>
      <c r="G82" t="n" s="5">
        <f>33.38</f>
        <v>0.0</v>
      </c>
      <c r="H82" s="4"/>
      <c r="I82" t="n" s="5">
        <f>43.39</f>
        <v>0.0</v>
      </c>
      <c r="J82" t="n" s="5">
        <f>H82</f>
        <v>0.0</v>
      </c>
      <c r="K82" t="n" s="5">
        <f>I82</f>
        <v>0.0</v>
      </c>
      <c r="L82" t="n" s="5">
        <f>J82</f>
        <v>0.0</v>
      </c>
      <c r="M82" t="n" s="5">
        <f>K82</f>
        <v>0.0</v>
      </c>
      <c r="N82" t="n" s="5">
        <f>L82</f>
        <v>0.0</v>
      </c>
      <c r="O82" t="n" s="5">
        <f>M82</f>
        <v>0.0</v>
      </c>
      <c r="P82" t="n" s="5">
        <f>N82</f>
        <v>0.0</v>
      </c>
      <c r="Q82" t="n" s="5">
        <f>O82</f>
        <v>0.0</v>
      </c>
      <c r="R82" t="n" s="5">
        <f>P82</f>
        <v>0.0</v>
      </c>
      <c r="S82" t="n" s="5">
        <f>Q82</f>
        <v>0.0</v>
      </c>
      <c r="T82" t="n" s="5">
        <f>R82</f>
        <v>0.0</v>
      </c>
      <c r="U82" t="n" s="5">
        <f>S82</f>
        <v>0.0</v>
      </c>
      <c r="V82" t="n" s="5">
        <f>T82</f>
        <v>0.0</v>
      </c>
      <c r="W82" t="n" s="5">
        <f>U82</f>
        <v>0.0</v>
      </c>
      <c r="X82" t="n" s="5">
        <f>V82</f>
        <v>0.0</v>
      </c>
      <c r="Y82" t="n" s="5">
        <f>W82</f>
        <v>0.0</v>
      </c>
      <c r="Z82" s="4"/>
      <c r="AA82" s="4"/>
      <c r="AB82" t="n" s="5">
        <f>Z82</f>
        <v>0.0</v>
      </c>
      <c r="AC82" t="n" s="5">
        <f>AA82</f>
        <v>0.0</v>
      </c>
      <c r="AD82" t="n" s="5">
        <f>AB82</f>
        <v>0.0</v>
      </c>
      <c r="AE82" t="n" s="5">
        <f>AC82</f>
        <v>0.0</v>
      </c>
      <c r="AF82" t="n" s="5">
        <f>AD82</f>
        <v>0.0</v>
      </c>
      <c r="AG82" t="n" s="5">
        <f>AE82</f>
        <v>0.0</v>
      </c>
      <c r="AH82" t="n" s="5">
        <f>AF82</f>
        <v>0.0</v>
      </c>
      <c r="AI82" t="n" s="5">
        <f>AG82</f>
        <v>0.0</v>
      </c>
      <c r="AJ82" t="n" s="5">
        <f>AH82</f>
        <v>0.0</v>
      </c>
      <c r="AK82" t="n" s="5">
        <f>AI82</f>
        <v>0.0</v>
      </c>
      <c r="AL82" t="n" s="5">
        <f>AJ82</f>
        <v>0.0</v>
      </c>
      <c r="AM82" t="n" s="5">
        <f>AK82</f>
        <v>0.0</v>
      </c>
      <c r="AN82" t="n" s="5">
        <f>AL82</f>
        <v>0.0</v>
      </c>
      <c r="AO82" t="n" s="5">
        <f>AM82</f>
        <v>0.0</v>
      </c>
      <c r="AP82" t="n" s="5">
        <f>AN82</f>
        <v>0.0</v>
      </c>
      <c r="AQ82" t="n" s="5">
        <f>AO82</f>
        <v>0.0</v>
      </c>
      <c r="AR82" t="n" s="5">
        <f>AP82</f>
        <v>0.0</v>
      </c>
      <c r="AS82" t="n" s="5">
        <f>AQ82</f>
        <v>0.0</v>
      </c>
      <c r="AT82" t="n" s="5">
        <f>AR82</f>
        <v>0.0</v>
      </c>
      <c r="AU82" t="n" s="5">
        <f>AS82</f>
        <v>0.0</v>
      </c>
      <c r="AV82" t="n" s="5">
        <f>AT82</f>
        <v>0.0</v>
      </c>
      <c r="AW82" t="n" s="5">
        <f>AU82</f>
        <v>0.0</v>
      </c>
      <c r="AX82" s="4"/>
      <c r="AY82" s="4"/>
      <c r="AZ82" t="n" s="5">
        <f>AX82</f>
        <v>0.0</v>
      </c>
      <c r="BA82" t="n" s="5">
        <f>AY82</f>
        <v>0.0</v>
      </c>
      <c r="BB82" t="n" s="5">
        <f>AZ82</f>
        <v>0.0</v>
      </c>
      <c r="BC82" t="n" s="5">
        <f>BA82</f>
        <v>0.0</v>
      </c>
      <c r="BD82" t="n" s="5">
        <f>BB82</f>
        <v>0.0</v>
      </c>
      <c r="BE82" t="n" s="5">
        <f>BC82</f>
        <v>0.0</v>
      </c>
      <c r="BF82" t="n" s="5">
        <f>BD82</f>
        <v>0.0</v>
      </c>
      <c r="BG82" t="n" s="5">
        <f>BE82</f>
        <v>0.0</v>
      </c>
    </row>
    <row r="83">
      <c r="A83" t="s" s="3">
        <v>107</v>
      </c>
      <c r="B83" s="4"/>
      <c r="C83" s="4"/>
      <c r="D83" t="n" s="5">
        <f>B83</f>
        <v>0.0</v>
      </c>
      <c r="E83" t="n" s="5">
        <f>C83</f>
        <v>0.0</v>
      </c>
      <c r="F83" t="n" s="5">
        <f>D83</f>
        <v>0.0</v>
      </c>
      <c r="G83" t="n" s="5">
        <f>E83</f>
        <v>0.0</v>
      </c>
      <c r="H83" t="n" s="5">
        <f>F83</f>
        <v>0.0</v>
      </c>
      <c r="I83" t="n" s="5">
        <f>G83</f>
        <v>0.0</v>
      </c>
      <c r="J83" t="n" s="5">
        <f>H83</f>
        <v>0.0</v>
      </c>
      <c r="K83" t="n" s="5">
        <f>I83</f>
        <v>0.0</v>
      </c>
      <c r="L83" t="n" s="5">
        <f>J83</f>
        <v>0.0</v>
      </c>
      <c r="M83" t="n" s="5">
        <f>K83</f>
        <v>0.0</v>
      </c>
      <c r="N83" t="n" s="5">
        <f>L83</f>
        <v>0.0</v>
      </c>
      <c r="O83" t="n" s="5">
        <f>M83</f>
        <v>0.0</v>
      </c>
      <c r="P83" t="n" s="5">
        <f>N83</f>
        <v>0.0</v>
      </c>
      <c r="Q83" t="n" s="5">
        <f>O83</f>
        <v>0.0</v>
      </c>
      <c r="R83" t="n" s="5">
        <f>P83</f>
        <v>0.0</v>
      </c>
      <c r="S83" t="n" s="5">
        <f>Q83</f>
        <v>0.0</v>
      </c>
      <c r="T83" t="n" s="5">
        <f>R83</f>
        <v>0.0</v>
      </c>
      <c r="U83" t="n" s="5">
        <f>S83</f>
        <v>0.0</v>
      </c>
      <c r="V83" t="n" s="5">
        <f>T83</f>
        <v>0.0</v>
      </c>
      <c r="W83" t="n" s="5">
        <f>U83</f>
        <v>0.0</v>
      </c>
      <c r="X83" t="n" s="5">
        <f>V83</f>
        <v>0.0</v>
      </c>
      <c r="Y83" t="n" s="5">
        <f>W83</f>
        <v>0.0</v>
      </c>
      <c r="Z83" s="4"/>
      <c r="AA83" s="4"/>
      <c r="AB83" t="n" s="5">
        <f>Z83</f>
        <v>0.0</v>
      </c>
      <c r="AC83" t="n" s="5">
        <f>AA83</f>
        <v>0.0</v>
      </c>
      <c r="AD83" t="n" s="5">
        <f>AB83</f>
        <v>0.0</v>
      </c>
      <c r="AE83" t="n" s="5">
        <f>AC83</f>
        <v>0.0</v>
      </c>
      <c r="AF83" t="n" s="5">
        <f>AD83</f>
        <v>0.0</v>
      </c>
      <c r="AG83" t="n" s="5">
        <f>AE83</f>
        <v>0.0</v>
      </c>
      <c r="AH83" t="n" s="5">
        <f>AF83</f>
        <v>0.0</v>
      </c>
      <c r="AI83" t="n" s="5">
        <f>AG83</f>
        <v>0.0</v>
      </c>
      <c r="AJ83" t="n" s="5">
        <f>AH83</f>
        <v>0.0</v>
      </c>
      <c r="AK83" t="n" s="5">
        <f>AI83</f>
        <v>0.0</v>
      </c>
      <c r="AL83" t="n" s="5">
        <f>AJ83</f>
        <v>0.0</v>
      </c>
      <c r="AM83" t="n" s="5">
        <f>AK83</f>
        <v>0.0</v>
      </c>
      <c r="AN83" t="n" s="5">
        <f>AL83</f>
        <v>0.0</v>
      </c>
      <c r="AO83" t="n" s="5">
        <f>AM83</f>
        <v>0.0</v>
      </c>
      <c r="AP83" t="n" s="5">
        <f>AN83</f>
        <v>0.0</v>
      </c>
      <c r="AQ83" t="n" s="5">
        <f>AO83</f>
        <v>0.0</v>
      </c>
      <c r="AR83" t="n" s="5">
        <f>AP83</f>
        <v>0.0</v>
      </c>
      <c r="AS83" t="n" s="5">
        <f>AQ83</f>
        <v>0.0</v>
      </c>
      <c r="AT83" t="n" s="5">
        <f>AR83</f>
        <v>0.0</v>
      </c>
      <c r="AU83" t="n" s="5">
        <f>AS83</f>
        <v>0.0</v>
      </c>
      <c r="AV83" t="n" s="5">
        <f>AT83</f>
        <v>0.0</v>
      </c>
      <c r="AW83" t="n" s="5">
        <f>AU83</f>
        <v>0.0</v>
      </c>
      <c r="AX83" s="4"/>
      <c r="AY83" s="4"/>
      <c r="AZ83" t="n" s="5">
        <f>AX83</f>
        <v>0.0</v>
      </c>
      <c r="BA83" t="n" s="5">
        <f>AY83</f>
        <v>0.0</v>
      </c>
      <c r="BB83" t="n" s="5">
        <f>AZ83</f>
        <v>0.0</v>
      </c>
      <c r="BC83" t="n" s="5">
        <f>BA83</f>
        <v>0.0</v>
      </c>
      <c r="BD83" s="4"/>
      <c r="BE83" t="n" s="5">
        <f>11000.00</f>
        <v>0.0</v>
      </c>
      <c r="BF83" t="n" s="5">
        <f>BD83</f>
        <v>0.0</v>
      </c>
      <c r="BG83" t="n" s="5">
        <f>BE83</f>
        <v>0.0</v>
      </c>
    </row>
    <row r="84">
      <c r="A84" t="s" s="3">
        <v>108</v>
      </c>
      <c r="B84" t="n" s="5">
        <f>0.00</f>
        <v>0.0</v>
      </c>
      <c r="C84" s="4"/>
      <c r="D84" t="n" s="5">
        <f>0.00</f>
        <v>0.0</v>
      </c>
      <c r="E84" s="4"/>
      <c r="F84" t="n" s="5">
        <f>0.00</f>
        <v>0.0</v>
      </c>
      <c r="G84" s="4"/>
      <c r="H84" t="n" s="5">
        <f>0.00</f>
        <v>0.0</v>
      </c>
      <c r="I84" s="4"/>
      <c r="J84" t="n" s="5">
        <f>0.00</f>
        <v>0.0</v>
      </c>
      <c r="K84" s="4"/>
      <c r="L84" t="n" s="5">
        <f>0.00</f>
        <v>0.0</v>
      </c>
      <c r="M84" s="4"/>
      <c r="N84" t="n" s="5">
        <f>0.00</f>
        <v>0.0</v>
      </c>
      <c r="O84" s="4"/>
      <c r="P84" t="n" s="5">
        <f>0.00</f>
        <v>0.0</v>
      </c>
      <c r="Q84" s="4"/>
      <c r="R84" t="n" s="5">
        <f>0.00</f>
        <v>0.0</v>
      </c>
      <c r="S84" s="4"/>
      <c r="T84" t="n" s="5">
        <f>0.00</f>
        <v>0.0</v>
      </c>
      <c r="U84" s="4"/>
      <c r="V84" s="4"/>
      <c r="W84" t="n" s="5">
        <f>0.01</f>
        <v>0.0</v>
      </c>
      <c r="X84" t="n" s="5">
        <f>0.00</f>
        <v>0.0</v>
      </c>
      <c r="Y84" s="4"/>
      <c r="Z84" t="n" s="5">
        <f>0.00</f>
        <v>0.0</v>
      </c>
      <c r="AA84" s="4"/>
      <c r="AB84" t="n" s="5">
        <f>0.00</f>
        <v>0.0</v>
      </c>
      <c r="AC84" s="4"/>
      <c r="AD84" t="n" s="5">
        <f>0.00</f>
        <v>0.0</v>
      </c>
      <c r="AE84" s="4"/>
      <c r="AF84" t="n" s="5">
        <f>0.00</f>
        <v>0.0</v>
      </c>
      <c r="AG84" s="4"/>
      <c r="AH84" t="n" s="5">
        <f>0.00</f>
        <v>0.0</v>
      </c>
      <c r="AI84" s="4"/>
      <c r="AJ84" t="n" s="5">
        <f>0.00</f>
        <v>0.0</v>
      </c>
      <c r="AK84" s="4"/>
      <c r="AL84" t="n" s="5">
        <f>0.00</f>
        <v>0.0</v>
      </c>
      <c r="AM84" s="4"/>
      <c r="AN84" t="n" s="5">
        <f>0.00</f>
        <v>0.0</v>
      </c>
      <c r="AO84" s="4"/>
      <c r="AP84" t="n" s="5">
        <f>0.00</f>
        <v>0.0</v>
      </c>
      <c r="AQ84" s="4"/>
      <c r="AR84" t="n" s="5">
        <f>0.00</f>
        <v>0.0</v>
      </c>
      <c r="AS84" s="4"/>
      <c r="AT84" t="n" s="5">
        <f>0.00</f>
        <v>0.0</v>
      </c>
      <c r="AU84" s="4"/>
      <c r="AV84" t="n" s="5">
        <f>0.00</f>
        <v>0.0</v>
      </c>
      <c r="AW84" s="4"/>
      <c r="AX84" t="n" s="5">
        <f>0.00</f>
        <v>0.0</v>
      </c>
      <c r="AY84" s="4"/>
      <c r="AZ84" t="n" s="5">
        <f>0.00</f>
        <v>0.0</v>
      </c>
      <c r="BA84" s="4"/>
      <c r="BB84" t="n" s="5">
        <f>0.00</f>
        <v>0.0</v>
      </c>
      <c r="BC84" s="4"/>
      <c r="BD84" t="n" s="5">
        <f>0.00</f>
        <v>0.0</v>
      </c>
      <c r="BE84" s="4"/>
      <c r="BF84" t="n" s="5">
        <f>0.00</f>
        <v>0.0</v>
      </c>
      <c r="BG84" s="4"/>
    </row>
    <row r="85">
      <c r="A85" t="s" s="3">
        <v>109</v>
      </c>
      <c r="B85" t="n" s="5">
        <f>3323.38</f>
        <v>0.0</v>
      </c>
      <c r="C85" s="4"/>
      <c r="D85" t="n" s="5">
        <f>6156.29</f>
        <v>0.0</v>
      </c>
      <c r="E85" s="4"/>
      <c r="F85" t="n" s="5">
        <f>10020.92</f>
        <v>0.0</v>
      </c>
      <c r="G85" s="4"/>
      <c r="H85" t="n" s="5">
        <f>14046.73</f>
        <v>0.0</v>
      </c>
      <c r="I85" s="4"/>
      <c r="J85" t="n" s="5">
        <f>16808.26</f>
        <v>0.0</v>
      </c>
      <c r="K85" s="4"/>
      <c r="L85" t="n" s="5">
        <f>19575.33</f>
        <v>0.0</v>
      </c>
      <c r="M85" s="4"/>
      <c r="N85" t="n" s="5">
        <f>22201.88</f>
        <v>0.0</v>
      </c>
      <c r="O85" s="4"/>
      <c r="P85" t="n" s="5">
        <f>24498.35</f>
        <v>0.0</v>
      </c>
      <c r="Q85" s="4"/>
      <c r="R85" t="n" s="5">
        <f>27213.56</f>
        <v>0.0</v>
      </c>
      <c r="S85" s="4"/>
      <c r="T85" t="n" s="5">
        <f>29723.48</f>
        <v>0.0</v>
      </c>
      <c r="U85" s="4"/>
      <c r="V85" t="n" s="5">
        <f>31834.50</f>
        <v>0.0</v>
      </c>
      <c r="W85" s="4"/>
      <c r="X85" t="n" s="5">
        <f>509754.31</f>
        <v>0.0</v>
      </c>
      <c r="Y85" s="4"/>
      <c r="Z85" t="n" s="5">
        <f>2646.19</f>
        <v>0.0</v>
      </c>
      <c r="AA85" s="4"/>
      <c r="AB85" t="n" s="5">
        <f>6996.05</f>
        <v>0.0</v>
      </c>
      <c r="AC85" s="4"/>
      <c r="AD85" t="n" s="5">
        <f>11567.60</f>
        <v>0.0</v>
      </c>
      <c r="AE85" s="4"/>
      <c r="AF85" t="n" s="5">
        <f>15795.91</f>
        <v>0.0</v>
      </c>
      <c r="AG85" s="4"/>
      <c r="AH85" t="n" s="5">
        <f>20862.63</f>
        <v>0.0</v>
      </c>
      <c r="AI85" s="4"/>
      <c r="AJ85" t="n" s="5">
        <f>26381.80</f>
        <v>0.0</v>
      </c>
      <c r="AK85" s="4"/>
      <c r="AL85" t="n" s="5">
        <f>30835.05</f>
        <v>0.0</v>
      </c>
      <c r="AM85" s="4"/>
      <c r="AN85" t="n" s="5">
        <f>36927.05</f>
        <v>0.0</v>
      </c>
      <c r="AO85" s="4"/>
      <c r="AP85" t="n" s="5">
        <f>40427.05</f>
        <v>0.0</v>
      </c>
      <c r="AQ85" s="4"/>
      <c r="AR85" t="n" s="5">
        <f>AP85</f>
        <v>0.0</v>
      </c>
      <c r="AS85" t="n" s="5">
        <f>AQ85</f>
        <v>0.0</v>
      </c>
      <c r="AT85" t="n" s="5">
        <f>AR85</f>
        <v>0.0</v>
      </c>
      <c r="AU85" t="n" s="5">
        <f>AS85</f>
        <v>0.0</v>
      </c>
      <c r="AV85" t="n" s="5">
        <f>51044.41</f>
        <v>0.0</v>
      </c>
      <c r="AW85" s="4"/>
      <c r="AX85" t="n" s="5">
        <f>25000.00</f>
        <v>0.0</v>
      </c>
      <c r="AY85" s="4"/>
      <c r="AZ85" t="n" s="5">
        <f>35000.00</f>
        <v>0.0</v>
      </c>
      <c r="BA85" s="4"/>
      <c r="BB85" t="n" s="5">
        <f>63741.01</f>
        <v>0.0</v>
      </c>
      <c r="BC85" s="4"/>
      <c r="BD85" t="n" s="5">
        <f>BB85</f>
        <v>0.0</v>
      </c>
      <c r="BE85" t="n" s="5">
        <f>BC85</f>
        <v>0.0</v>
      </c>
      <c r="BF85" t="n" s="5">
        <f>BD85</f>
        <v>0.0</v>
      </c>
      <c r="BG85" t="n" s="5">
        <f>BE85</f>
        <v>0.0</v>
      </c>
    </row>
    <row r="86">
      <c r="A86" t="s" s="3">
        <v>110</v>
      </c>
      <c r="B86" t="n" s="5">
        <f>4787.70</f>
        <v>0.0</v>
      </c>
      <c r="C86" s="4"/>
      <c r="D86" t="n" s="5">
        <f>7670.40</f>
        <v>0.0</v>
      </c>
      <c r="E86" s="4"/>
      <c r="F86" t="n" s="5">
        <f>11550.12</f>
        <v>0.0</v>
      </c>
      <c r="G86" s="4"/>
      <c r="H86" t="n" s="5">
        <f>13208.71</f>
        <v>0.0</v>
      </c>
      <c r="I86" s="4"/>
      <c r="J86" t="n" s="5">
        <f>21047.73</f>
        <v>0.0</v>
      </c>
      <c r="K86" s="4"/>
      <c r="L86" t="n" s="5">
        <f>23941.67</f>
        <v>0.0</v>
      </c>
      <c r="M86" s="4"/>
      <c r="N86" t="n" s="5">
        <f>21415.55</f>
        <v>0.0</v>
      </c>
      <c r="O86" s="4"/>
      <c r="P86" t="n" s="5">
        <f>25246.07</f>
        <v>0.0</v>
      </c>
      <c r="Q86" s="4"/>
      <c r="R86" t="n" s="5">
        <f>28075.05</f>
        <v>0.0</v>
      </c>
      <c r="S86" s="4"/>
      <c r="T86" t="n" s="5">
        <f>29190.46</f>
        <v>0.0</v>
      </c>
      <c r="U86" s="4"/>
      <c r="V86" t="n" s="5">
        <f>34648.03</f>
        <v>0.0</v>
      </c>
      <c r="W86" s="4"/>
      <c r="X86" t="n" s="5">
        <f>39433.53</f>
        <v>0.0</v>
      </c>
      <c r="Y86" s="4"/>
      <c r="Z86" t="n" s="5">
        <f>2051.71</f>
        <v>0.0</v>
      </c>
      <c r="AA86" s="4"/>
      <c r="AB86" t="n" s="5">
        <f>8259.86</f>
        <v>0.0</v>
      </c>
      <c r="AC86" s="4"/>
      <c r="AD86" t="n" s="5">
        <f>15774.69</f>
        <v>0.0</v>
      </c>
      <c r="AE86" s="4"/>
      <c r="AF86" t="n" s="5">
        <f>14070.97</f>
        <v>0.0</v>
      </c>
      <c r="AG86" s="4"/>
      <c r="AH86" t="n" s="5">
        <f>22204.30</f>
        <v>0.0</v>
      </c>
      <c r="AI86" s="4"/>
      <c r="AJ86" t="n" s="5">
        <f>31587.03</f>
        <v>0.0</v>
      </c>
      <c r="AK86" s="4"/>
      <c r="AL86" t="n" s="5">
        <f>28002.70</f>
        <v>0.0</v>
      </c>
      <c r="AM86" s="4"/>
      <c r="AN86" t="n" s="5">
        <f>37469.65</f>
        <v>0.0</v>
      </c>
      <c r="AO86" s="4"/>
      <c r="AP86" t="n" s="5">
        <f>47932.76</f>
        <v>0.0</v>
      </c>
      <c r="AQ86" s="4"/>
      <c r="AR86" t="n" s="5">
        <f>44026.26</f>
        <v>0.0</v>
      </c>
      <c r="AS86" s="4"/>
      <c r="AT86" t="n" s="5">
        <f>76095.57</f>
        <v>0.0</v>
      </c>
      <c r="AU86" s="4"/>
      <c r="AV86" t="n" s="5">
        <f>109094.84</f>
        <v>0.0</v>
      </c>
      <c r="AW86" s="4"/>
      <c r="AX86" t="n" s="5">
        <f>17297.27</f>
        <v>0.0</v>
      </c>
      <c r="AY86" s="4"/>
      <c r="AZ86" t="n" s="5">
        <f>13999.59</f>
        <v>0.0</v>
      </c>
      <c r="BA86" s="4"/>
      <c r="BB86" t="n" s="5">
        <f>39004.76</f>
        <v>0.0</v>
      </c>
      <c r="BC86" s="4"/>
      <c r="BD86" t="n" s="5">
        <f>45837.14</f>
        <v>0.0</v>
      </c>
      <c r="BE86" s="4"/>
      <c r="BF86" t="n" s="5">
        <f>59583.84</f>
        <v>0.0</v>
      </c>
      <c r="BG86" s="4"/>
    </row>
    <row r="87">
      <c r="A87" t="s" s="3">
        <v>111</v>
      </c>
      <c r="B87" t="n" s="5">
        <f>13221.04</f>
        <v>0.0</v>
      </c>
      <c r="C87" s="4"/>
      <c r="D87" t="n" s="5">
        <f>27442.33</f>
        <v>0.0</v>
      </c>
      <c r="E87" s="4"/>
      <c r="F87" t="n" s="5">
        <f>47366.37</f>
        <v>0.0</v>
      </c>
      <c r="G87" s="4"/>
      <c r="H87" t="n" s="5">
        <f>58715.06</f>
        <v>0.0</v>
      </c>
      <c r="I87" s="4"/>
      <c r="J87" t="n" s="5">
        <f>72229.55</f>
        <v>0.0</v>
      </c>
      <c r="K87" s="4"/>
      <c r="L87" t="n" s="5">
        <f>87918.82</f>
        <v>0.0</v>
      </c>
      <c r="M87" s="4"/>
      <c r="N87" t="n" s="5">
        <f>104531.32</f>
        <v>0.0</v>
      </c>
      <c r="O87" s="4"/>
      <c r="P87" t="n" s="5">
        <f>118821.13</f>
        <v>0.0</v>
      </c>
      <c r="Q87" s="4"/>
      <c r="R87" t="n" s="5">
        <f>128564.01</f>
        <v>0.0</v>
      </c>
      <c r="S87" s="4"/>
      <c r="T87" t="n" s="5">
        <f>137432.08</f>
        <v>0.0</v>
      </c>
      <c r="U87" s="4"/>
      <c r="V87" t="n" s="5">
        <f>153411.43</f>
        <v>0.0</v>
      </c>
      <c r="W87" s="4"/>
      <c r="X87" t="n" s="5">
        <f>174029.16</f>
        <v>0.0</v>
      </c>
      <c r="Y87" s="4"/>
      <c r="Z87" t="n" s="5">
        <f>20583.76</f>
        <v>0.0</v>
      </c>
      <c r="AA87" s="4"/>
      <c r="AB87" t="n" s="5">
        <f>43916.63</f>
        <v>0.0</v>
      </c>
      <c r="AC87" s="4"/>
      <c r="AD87" t="n" s="5">
        <f>83452.56</f>
        <v>0.0</v>
      </c>
      <c r="AE87" s="4"/>
      <c r="AF87" t="n" s="5">
        <f>112800.83</f>
        <v>0.0</v>
      </c>
      <c r="AG87" s="4"/>
      <c r="AH87" t="n" s="5">
        <f>140157.06</f>
        <v>0.0</v>
      </c>
      <c r="AI87" s="4"/>
      <c r="AJ87" t="n" s="5">
        <f>187426.96</f>
        <v>0.0</v>
      </c>
      <c r="AK87" s="4"/>
      <c r="AL87" t="n" s="5">
        <f>199114.84</f>
        <v>0.0</v>
      </c>
      <c r="AM87" s="4"/>
      <c r="AN87" t="n" s="5">
        <f>219781.94</f>
        <v>0.0</v>
      </c>
      <c r="AO87" s="4"/>
      <c r="AP87" t="n" s="5">
        <f>246579.97</f>
        <v>0.0</v>
      </c>
      <c r="AQ87" s="4"/>
      <c r="AR87" t="n" s="5">
        <f>264230.55</f>
        <v>0.0</v>
      </c>
      <c r="AS87" s="4"/>
      <c r="AT87" t="n" s="5">
        <f>279195.01</f>
        <v>0.0</v>
      </c>
      <c r="AU87" s="4"/>
      <c r="AV87" t="n" s="5">
        <f>289604.94</f>
        <v>0.0</v>
      </c>
      <c r="AW87" s="4"/>
      <c r="AX87" t="n" s="5">
        <f>24468.30</f>
        <v>0.0</v>
      </c>
      <c r="AY87" s="4"/>
      <c r="AZ87" t="n" s="5">
        <f>52987.60</f>
        <v>0.0</v>
      </c>
      <c r="BA87" s="4"/>
      <c r="BB87" t="n" s="5">
        <f>73554.22</f>
        <v>0.0</v>
      </c>
      <c r="BC87" s="4"/>
      <c r="BD87" t="n" s="5">
        <f>92125.68</f>
        <v>0.0</v>
      </c>
      <c r="BE87" s="4"/>
      <c r="BF87" t="n" s="5">
        <f>114188.03</f>
        <v>0.0</v>
      </c>
      <c r="BG87" s="4"/>
    </row>
    <row r="88">
      <c r="A88" t="s" s="3">
        <v>112</v>
      </c>
      <c r="B88" t="n" s="5">
        <f>1813.94</f>
        <v>0.0</v>
      </c>
      <c r="C88" s="4"/>
      <c r="D88" t="n" s="5">
        <f>2884.14</f>
        <v>0.0</v>
      </c>
      <c r="E88" s="4"/>
      <c r="F88" t="n" s="5">
        <f>4605.82</f>
        <v>0.0</v>
      </c>
      <c r="G88" s="4"/>
      <c r="H88" t="n" s="5">
        <f>6016.12</f>
        <v>0.0</v>
      </c>
      <c r="I88" s="4"/>
      <c r="J88" t="n" s="5">
        <f>8324.98</f>
        <v>0.0</v>
      </c>
      <c r="K88" s="4"/>
      <c r="L88" t="n" s="5">
        <f>9586.14</f>
        <v>0.0</v>
      </c>
      <c r="M88" s="4"/>
      <c r="N88" t="n" s="5">
        <f>10677.26</f>
        <v>0.0</v>
      </c>
      <c r="O88" s="4"/>
      <c r="P88" t="n" s="5">
        <f>11522.62</f>
        <v>0.0</v>
      </c>
      <c r="Q88" s="4"/>
      <c r="R88" t="n" s="5">
        <f>12649.68</f>
        <v>0.0</v>
      </c>
      <c r="S88" s="4"/>
      <c r="T88" t="n" s="5">
        <f>14676.04</f>
        <v>0.0</v>
      </c>
      <c r="U88" s="4"/>
      <c r="V88" t="n" s="5">
        <f>16184.17</f>
        <v>0.0</v>
      </c>
      <c r="W88" s="4"/>
      <c r="X88" t="n" s="5">
        <f>16965.64</f>
        <v>0.0</v>
      </c>
      <c r="Y88" s="4"/>
      <c r="Z88" t="n" s="5">
        <f>1559.07</f>
        <v>0.0</v>
      </c>
      <c r="AA88" s="4"/>
      <c r="AB88" t="n" s="5">
        <f>3600.95</f>
        <v>0.0</v>
      </c>
      <c r="AC88" s="4"/>
      <c r="AD88" t="n" s="5">
        <f>5589.92</f>
        <v>0.0</v>
      </c>
      <c r="AE88" s="4"/>
      <c r="AF88" t="n" s="5">
        <f>8639.48</f>
        <v>0.0</v>
      </c>
      <c r="AG88" s="4"/>
      <c r="AH88" t="n" s="5">
        <f>11181.23</f>
        <v>0.0</v>
      </c>
      <c r="AI88" s="4"/>
      <c r="AJ88" t="n" s="5">
        <f>14315.45</f>
        <v>0.0</v>
      </c>
      <c r="AK88" s="4"/>
      <c r="AL88" t="n" s="5">
        <f>16488.26</f>
        <v>0.0</v>
      </c>
      <c r="AM88" s="4"/>
      <c r="AN88" t="n" s="5">
        <f>19833.24</f>
        <v>0.0</v>
      </c>
      <c r="AO88" s="4"/>
      <c r="AP88" t="n" s="5">
        <f>23710.62</f>
        <v>0.0</v>
      </c>
      <c r="AQ88" s="4"/>
      <c r="AR88" t="n" s="5">
        <f>25425.57</f>
        <v>0.0</v>
      </c>
      <c r="AS88" s="4"/>
      <c r="AT88" t="n" s="5">
        <f>26211.14</f>
        <v>0.0</v>
      </c>
      <c r="AU88" s="4"/>
      <c r="AV88" t="n" s="5">
        <f>37673.43</f>
        <v>0.0</v>
      </c>
      <c r="AW88" s="4"/>
      <c r="AX88" t="n" s="5">
        <f>1803.75</f>
        <v>0.0</v>
      </c>
      <c r="AY88" s="4"/>
      <c r="AZ88" t="n" s="5">
        <f>6849.69</f>
        <v>0.0</v>
      </c>
      <c r="BA88" s="4"/>
      <c r="BB88" t="n" s="5">
        <f>10327.04</f>
        <v>0.0</v>
      </c>
      <c r="BC88" s="4"/>
      <c r="BD88" t="n" s="5">
        <f>12600.23</f>
        <v>0.0</v>
      </c>
      <c r="BE88" s="4"/>
      <c r="BF88" t="n" s="5">
        <f>14455.37</f>
        <v>0.0</v>
      </c>
      <c r="BG88" s="4"/>
    </row>
    <row r="89">
      <c r="A89" t="s" s="3">
        <v>113</v>
      </c>
      <c r="B89" t="n" s="5">
        <f>6300.28</f>
        <v>0.0</v>
      </c>
      <c r="C89" s="4"/>
      <c r="D89" t="n" s="5">
        <f>12600.56</f>
        <v>0.0</v>
      </c>
      <c r="E89" s="4"/>
      <c r="F89" t="n" s="5">
        <f>18900.84</f>
        <v>0.0</v>
      </c>
      <c r="G89" s="4"/>
      <c r="H89" t="n" s="5">
        <f>27465.60</f>
        <v>0.0</v>
      </c>
      <c r="I89" s="4"/>
      <c r="J89" t="n" s="5">
        <f>32880.22</f>
        <v>0.0</v>
      </c>
      <c r="K89" s="4"/>
      <c r="L89" t="n" s="5">
        <f>38294.84</f>
        <v>0.0</v>
      </c>
      <c r="M89" s="4"/>
      <c r="N89" t="n" s="5">
        <f>45016.94</f>
        <v>0.0</v>
      </c>
      <c r="O89" s="4"/>
      <c r="P89" t="n" s="5">
        <f>51739.04</f>
        <v>0.0</v>
      </c>
      <c r="Q89" s="4"/>
      <c r="R89" t="n" s="5">
        <f>58461.14</f>
        <v>0.0</v>
      </c>
      <c r="S89" s="4"/>
      <c r="T89" t="n" s="5">
        <f>68544.29</f>
        <v>0.0</v>
      </c>
      <c r="U89" s="4"/>
      <c r="V89" t="n" s="5">
        <f>75266.39</f>
        <v>0.0</v>
      </c>
      <c r="W89" s="4"/>
      <c r="X89" t="n" s="5">
        <f>81988.49</f>
        <v>0.0</v>
      </c>
      <c r="Y89" s="4"/>
      <c r="Z89" t="n" s="5">
        <f>6049.00</f>
        <v>0.0</v>
      </c>
      <c r="AA89" s="4"/>
      <c r="AB89" t="n" s="5">
        <f>12098.00</f>
        <v>0.0</v>
      </c>
      <c r="AC89" s="4"/>
      <c r="AD89" t="n" s="5">
        <f>18147.00</f>
        <v>0.0</v>
      </c>
      <c r="AE89" s="4"/>
      <c r="AF89" t="n" s="5">
        <f>27571.66</f>
        <v>0.0</v>
      </c>
      <c r="AG89" s="4"/>
      <c r="AH89" t="n" s="5">
        <f>33971.82</f>
        <v>0.0</v>
      </c>
      <c r="AI89" s="4"/>
      <c r="AJ89" t="n" s="5">
        <f>40371.98</f>
        <v>0.0</v>
      </c>
      <c r="AK89" s="4"/>
      <c r="AL89" t="n" s="5">
        <f>46997.94</f>
        <v>0.0</v>
      </c>
      <c r="AM89" s="4"/>
      <c r="AN89" t="n" s="5">
        <f>53623.90</f>
        <v>0.0</v>
      </c>
      <c r="AO89" s="4"/>
      <c r="AP89" t="n" s="5">
        <f>63562.84</f>
        <v>0.0</v>
      </c>
      <c r="AQ89" s="4"/>
      <c r="AR89" t="n" s="5">
        <f>67928.36</f>
        <v>0.0</v>
      </c>
      <c r="AS89" s="4"/>
      <c r="AT89" t="n" s="5">
        <f>72293.88</f>
        <v>0.0</v>
      </c>
      <c r="AU89" s="4"/>
      <c r="AV89" t="n" s="5">
        <f>76659.40</f>
        <v>0.0</v>
      </c>
      <c r="AW89" s="4"/>
      <c r="AX89" t="n" s="5">
        <f>4302.76</f>
        <v>0.0</v>
      </c>
      <c r="AY89" s="4"/>
      <c r="AZ89" t="n" s="5">
        <f>8542.76</f>
        <v>0.0</v>
      </c>
      <c r="BA89" s="4"/>
      <c r="BB89" t="n" s="5">
        <f>13650.76</f>
        <v>0.0</v>
      </c>
      <c r="BC89" s="4"/>
      <c r="BD89" t="n" s="5">
        <f>18050.76</f>
        <v>0.0</v>
      </c>
      <c r="BE89" s="4"/>
      <c r="BF89" t="n" s="5">
        <f>22396.76</f>
        <v>0.0</v>
      </c>
      <c r="BG89" s="4"/>
    </row>
    <row r="90">
      <c r="A90" t="s" s="3">
        <v>114</v>
      </c>
      <c r="B90" t="n" s="5">
        <f>321.53</f>
        <v>0.0</v>
      </c>
      <c r="C90" s="4"/>
      <c r="D90" t="n" s="5">
        <f>554.47</f>
        <v>0.0</v>
      </c>
      <c r="E90" s="4"/>
      <c r="F90" t="n" s="5">
        <f>1023.77</f>
        <v>0.0</v>
      </c>
      <c r="G90" s="4"/>
      <c r="H90" t="n" s="5">
        <f>1513.29</f>
        <v>0.0</v>
      </c>
      <c r="I90" s="4"/>
      <c r="J90" t="n" s="5">
        <f>1575.86</f>
        <v>0.0</v>
      </c>
      <c r="K90" s="4"/>
      <c r="L90" t="n" s="5">
        <f>2368.75</f>
        <v>0.0</v>
      </c>
      <c r="M90" s="4"/>
      <c r="N90" t="n" s="5">
        <f>2570.03</f>
        <v>0.0</v>
      </c>
      <c r="O90" s="4"/>
      <c r="P90" t="n" s="5">
        <f>3501.68</f>
        <v>0.0</v>
      </c>
      <c r="Q90" s="4"/>
      <c r="R90" t="n" s="5">
        <f>4327.51</f>
        <v>0.0</v>
      </c>
      <c r="S90" s="4"/>
      <c r="T90" t="n" s="5">
        <f>4740.98</f>
        <v>0.0</v>
      </c>
      <c r="U90" s="4"/>
      <c r="V90" t="n" s="5">
        <f>5269.38</f>
        <v>0.0</v>
      </c>
      <c r="W90" s="4"/>
      <c r="X90" t="n" s="5">
        <f>12816.04</f>
        <v>0.0</v>
      </c>
      <c r="Y90" s="4"/>
      <c r="Z90" t="n" s="5">
        <f>2031.26</f>
        <v>0.0</v>
      </c>
      <c r="AA90" s="4"/>
      <c r="AB90" t="n" s="5">
        <f>3163.53</f>
        <v>0.0</v>
      </c>
      <c r="AC90" s="4"/>
      <c r="AD90" t="n" s="5">
        <f>5708.27</f>
        <v>0.0</v>
      </c>
      <c r="AE90" s="4"/>
      <c r="AF90" t="n" s="5">
        <f>8552.75</f>
        <v>0.0</v>
      </c>
      <c r="AG90" s="4"/>
      <c r="AH90" t="n" s="5">
        <f>8883.24</f>
        <v>0.0</v>
      </c>
      <c r="AI90" s="4"/>
      <c r="AJ90" t="n" s="5">
        <f>16218.33</f>
        <v>0.0</v>
      </c>
      <c r="AK90" s="4"/>
      <c r="AL90" t="n" s="5">
        <f>16588.43</f>
        <v>0.0</v>
      </c>
      <c r="AM90" s="4"/>
      <c r="AN90" t="n" s="5">
        <f>16595.74</f>
        <v>0.0</v>
      </c>
      <c r="AO90" s="4"/>
      <c r="AP90" t="n" s="5">
        <f>20651.44</f>
        <v>0.0</v>
      </c>
      <c r="AQ90" s="4"/>
      <c r="AR90" t="n" s="5">
        <f>21905.49</f>
        <v>0.0</v>
      </c>
      <c r="AS90" s="4"/>
      <c r="AT90" t="n" s="5">
        <f>23198.54</f>
        <v>0.0</v>
      </c>
      <c r="AU90" s="4"/>
      <c r="AV90" t="n" s="5">
        <f>24949.13</f>
        <v>0.0</v>
      </c>
      <c r="AW90" s="4"/>
      <c r="AX90" t="n" s="5">
        <f>0.00</f>
        <v>0.0</v>
      </c>
      <c r="AY90" s="4"/>
      <c r="AZ90" t="n" s="5">
        <f>0.00</f>
        <v>0.0</v>
      </c>
      <c r="BA90" s="4"/>
      <c r="BB90" t="n" s="5">
        <f>14433.00</f>
        <v>0.0</v>
      </c>
      <c r="BC90" s="4"/>
      <c r="BD90" t="n" s="5">
        <f>BB90</f>
        <v>0.0</v>
      </c>
      <c r="BE90" t="n" s="5">
        <f>BC90</f>
        <v>0.0</v>
      </c>
      <c r="BF90" t="n" s="5">
        <f>14465.19</f>
        <v>0.0</v>
      </c>
      <c r="BG90" s="4"/>
    </row>
    <row r="91">
      <c r="A91" t="s" s="3">
        <v>115</v>
      </c>
      <c r="B91" t="n" s="5">
        <f>712.80</f>
        <v>0.0</v>
      </c>
      <c r="C91" s="4"/>
      <c r="D91" t="n" s="5">
        <f>1740.83</f>
        <v>0.0</v>
      </c>
      <c r="E91" s="4"/>
      <c r="F91" t="n" s="5">
        <f>2852.57</f>
        <v>0.0</v>
      </c>
      <c r="G91" s="4"/>
      <c r="H91" t="n" s="5">
        <f>4437.40</f>
        <v>0.0</v>
      </c>
      <c r="I91" s="4"/>
      <c r="J91" t="n" s="5">
        <f>6556.19</f>
        <v>0.0</v>
      </c>
      <c r="K91" s="4"/>
      <c r="L91" t="n" s="5">
        <f>8242.24</f>
        <v>0.0</v>
      </c>
      <c r="M91" s="4"/>
      <c r="N91" t="n" s="5">
        <f>10378.49</f>
        <v>0.0</v>
      </c>
      <c r="O91" s="4"/>
      <c r="P91" t="n" s="5">
        <f>11504.30</f>
        <v>0.0</v>
      </c>
      <c r="Q91" s="4"/>
      <c r="R91" t="n" s="5">
        <f>12756.91</f>
        <v>0.0</v>
      </c>
      <c r="S91" s="4"/>
      <c r="T91" t="n" s="5">
        <f>16963.54</f>
        <v>0.0</v>
      </c>
      <c r="U91" s="4"/>
      <c r="V91" t="n" s="5">
        <f>19575.97</f>
        <v>0.0</v>
      </c>
      <c r="W91" s="4"/>
      <c r="X91" t="n" s="5">
        <f>22707.44</f>
        <v>0.0</v>
      </c>
      <c r="Y91" s="4"/>
      <c r="Z91" t="n" s="5">
        <f>3520.36</f>
        <v>0.0</v>
      </c>
      <c r="AA91" s="4"/>
      <c r="AB91" t="n" s="5">
        <f>8298.26</f>
        <v>0.0</v>
      </c>
      <c r="AC91" s="4"/>
      <c r="AD91" t="n" s="5">
        <f>11795.95</f>
        <v>0.0</v>
      </c>
      <c r="AE91" s="4"/>
      <c r="AF91" t="n" s="5">
        <f>16396.88</f>
        <v>0.0</v>
      </c>
      <c r="AG91" s="4"/>
      <c r="AH91" t="n" s="5">
        <f>20947.17</f>
        <v>0.0</v>
      </c>
      <c r="AI91" s="4"/>
      <c r="AJ91" t="n" s="5">
        <f>27234.95</f>
        <v>0.0</v>
      </c>
      <c r="AK91" s="4"/>
      <c r="AL91" t="n" s="5">
        <f>32754.09</f>
        <v>0.0</v>
      </c>
      <c r="AM91" s="4"/>
      <c r="AN91" t="n" s="5">
        <f>37889.51</f>
        <v>0.0</v>
      </c>
      <c r="AO91" s="4"/>
      <c r="AP91" t="n" s="5">
        <f>46012.94</f>
        <v>0.0</v>
      </c>
      <c r="AQ91" s="4"/>
      <c r="AR91" t="n" s="5">
        <f>52269.27</f>
        <v>0.0</v>
      </c>
      <c r="AS91" s="4"/>
      <c r="AT91" t="n" s="5">
        <f>58383.71</f>
        <v>0.0</v>
      </c>
      <c r="AU91" s="4"/>
      <c r="AV91" t="n" s="5">
        <f>64102.85</f>
        <v>0.0</v>
      </c>
      <c r="AW91" s="4"/>
      <c r="AX91" t="n" s="5">
        <f>5165.62</f>
        <v>0.0</v>
      </c>
      <c r="AY91" s="4"/>
      <c r="AZ91" t="n" s="5">
        <f>11385.87</f>
        <v>0.0</v>
      </c>
      <c r="BA91" s="4"/>
      <c r="BB91" t="n" s="5">
        <f>20019.82</f>
        <v>0.0</v>
      </c>
      <c r="BC91" s="4"/>
      <c r="BD91" t="n" s="5">
        <f>24161.64</f>
        <v>0.0</v>
      </c>
      <c r="BE91" s="4"/>
      <c r="BF91" t="n" s="5">
        <f>29174.47</f>
        <v>0.0</v>
      </c>
      <c r="BG91" s="4"/>
    </row>
    <row r="92">
      <c r="A92" t="s" s="3">
        <v>116</v>
      </c>
      <c r="B92" t="n" s="5">
        <f>5670.00</f>
        <v>0.0</v>
      </c>
      <c r="C92" s="4"/>
      <c r="D92" t="n" s="5">
        <f>11070.00</f>
        <v>0.0</v>
      </c>
      <c r="E92" s="4"/>
      <c r="F92" t="n" s="5">
        <f>17280.00</f>
        <v>0.0</v>
      </c>
      <c r="G92" s="4"/>
      <c r="H92" t="n" s="5">
        <f>23220.00</f>
        <v>0.0</v>
      </c>
      <c r="I92" s="4"/>
      <c r="J92" t="n" s="5">
        <f>28890.00</f>
        <v>0.0</v>
      </c>
      <c r="K92" s="4"/>
      <c r="L92" t="n" s="5">
        <f>34830.00</f>
        <v>0.0</v>
      </c>
      <c r="M92" s="4"/>
      <c r="N92" t="n" s="5">
        <f>40770.00</f>
        <v>0.0</v>
      </c>
      <c r="O92" s="4"/>
      <c r="P92" t="n" s="5">
        <f>46710.00</f>
        <v>0.0</v>
      </c>
      <c r="Q92" s="4"/>
      <c r="R92" t="n" s="5">
        <f>52650.00</f>
        <v>0.0</v>
      </c>
      <c r="S92" s="4"/>
      <c r="T92" t="n" s="5">
        <f>58320.00</f>
        <v>0.0</v>
      </c>
      <c r="U92" s="4"/>
      <c r="V92" t="n" s="5">
        <f>64260.00</f>
        <v>0.0</v>
      </c>
      <c r="W92" s="4"/>
      <c r="X92" t="n" s="5">
        <f>70470.00</f>
        <v>0.0</v>
      </c>
      <c r="Y92" s="4"/>
      <c r="Z92" t="n" s="5">
        <f>7230.00</f>
        <v>0.0</v>
      </c>
      <c r="AA92" s="4"/>
      <c r="AB92" t="n" s="5">
        <f>13830.00</f>
        <v>0.0</v>
      </c>
      <c r="AC92" s="4"/>
      <c r="AD92" t="n" s="5">
        <f>21420.00</f>
        <v>0.0</v>
      </c>
      <c r="AE92" s="4"/>
      <c r="AF92" t="n" s="5">
        <f>28350.00</f>
        <v>0.0</v>
      </c>
      <c r="AG92" s="4"/>
      <c r="AH92" t="n" s="5">
        <f>35610.00</f>
        <v>0.0</v>
      </c>
      <c r="AI92" s="4"/>
      <c r="AJ92" t="n" s="5">
        <f>42870.00</f>
        <v>0.0</v>
      </c>
      <c r="AK92" s="4"/>
      <c r="AL92" t="n" s="5">
        <f>49800.00</f>
        <v>0.0</v>
      </c>
      <c r="AM92" s="4"/>
      <c r="AN92" t="n" s="5">
        <f>57390.00</f>
        <v>0.0</v>
      </c>
      <c r="AO92" s="4"/>
      <c r="AP92" t="n" s="5">
        <f>64650.00</f>
        <v>0.0</v>
      </c>
      <c r="AQ92" s="4"/>
      <c r="AR92" t="n" s="5">
        <f>71580.00</f>
        <v>0.0</v>
      </c>
      <c r="AS92" s="4"/>
      <c r="AT92" t="n" s="5">
        <f>78840.00</f>
        <v>0.0</v>
      </c>
      <c r="AU92" s="4"/>
      <c r="AV92" t="n" s="5">
        <f>86100.00</f>
        <v>0.0</v>
      </c>
      <c r="AW92" s="4"/>
      <c r="AX92" t="n" s="5">
        <f>7600.00</f>
        <v>0.0</v>
      </c>
      <c r="AY92" s="4"/>
      <c r="AZ92" t="n" s="5">
        <f>14600.00</f>
        <v>0.0</v>
      </c>
      <c r="BA92" s="4"/>
      <c r="BB92" t="n" s="5">
        <f>22650.00</f>
        <v>0.0</v>
      </c>
      <c r="BC92" s="4"/>
      <c r="BD92" t="n" s="5">
        <f>29650.00</f>
        <v>0.0</v>
      </c>
      <c r="BE92" s="4"/>
      <c r="BF92" t="n" s="5">
        <f>37700.00</f>
        <v>0.0</v>
      </c>
      <c r="BG92" s="4"/>
    </row>
    <row r="93">
      <c r="A93" t="s" s="3">
        <v>117</v>
      </c>
      <c r="B93" t="n" s="5">
        <f>19720.00</f>
        <v>0.0</v>
      </c>
      <c r="C93" s="4"/>
      <c r="D93" t="n" s="5">
        <f>38920.00</f>
        <v>0.0</v>
      </c>
      <c r="E93" s="4"/>
      <c r="F93" t="n" s="5">
        <f>60800.00</f>
        <v>0.0</v>
      </c>
      <c r="G93" s="4"/>
      <c r="H93" t="n" s="5">
        <f>80720.00</f>
        <v>0.0</v>
      </c>
      <c r="I93" s="4"/>
      <c r="J93" t="n" s="5">
        <f>102240.00</f>
        <v>0.0</v>
      </c>
      <c r="K93" s="4"/>
      <c r="L93" t="n" s="5">
        <f>123600.00</f>
        <v>0.0</v>
      </c>
      <c r="M93" s="4"/>
      <c r="N93" t="n" s="5">
        <f>143920.00</f>
        <v>0.0</v>
      </c>
      <c r="O93" s="4"/>
      <c r="P93" t="n" s="5">
        <f>162880.00</f>
        <v>0.0</v>
      </c>
      <c r="Q93" s="4"/>
      <c r="R93" t="n" s="5">
        <f>181880.00</f>
        <v>0.0</v>
      </c>
      <c r="S93" s="4"/>
      <c r="T93" t="n" s="5">
        <f>201520.00</f>
        <v>0.0</v>
      </c>
      <c r="U93" s="4"/>
      <c r="V93" t="n" s="5">
        <f>222720.00</f>
        <v>0.0</v>
      </c>
      <c r="W93" s="4"/>
      <c r="X93" t="n" s="5">
        <f>247320.00</f>
        <v>0.0</v>
      </c>
      <c r="Y93" s="4"/>
      <c r="Z93" t="n" s="5">
        <f>31290.00</f>
        <v>0.0</v>
      </c>
      <c r="AA93" s="4"/>
      <c r="AB93" t="n" s="5">
        <f>62735.00</f>
        <v>0.0</v>
      </c>
      <c r="AC93" s="4"/>
      <c r="AD93" t="n" s="5">
        <f>96650.00</f>
        <v>0.0</v>
      </c>
      <c r="AE93" s="4"/>
      <c r="AF93" t="n" s="5">
        <f>126575.00</f>
        <v>0.0</v>
      </c>
      <c r="AG93" s="4"/>
      <c r="AH93" t="n" s="5">
        <f>158400.00</f>
        <v>0.0</v>
      </c>
      <c r="AI93" s="4"/>
      <c r="AJ93" t="n" s="5">
        <f>190700.00</f>
        <v>0.0</v>
      </c>
      <c r="AK93" s="4"/>
      <c r="AL93" t="n" s="5">
        <f>221100.00</f>
        <v>0.0</v>
      </c>
      <c r="AM93" s="4"/>
      <c r="AN93" t="n" s="5">
        <f>255870.00</f>
        <v>0.0</v>
      </c>
      <c r="AO93" s="4"/>
      <c r="AP93" t="n" s="5">
        <f>289500.00</f>
        <v>0.0</v>
      </c>
      <c r="AQ93" s="4"/>
      <c r="AR93" t="n" s="5">
        <f>320897.50</f>
        <v>0.0</v>
      </c>
      <c r="AS93" s="4"/>
      <c r="AT93" t="n" s="5">
        <f>353435.00</f>
        <v>0.0</v>
      </c>
      <c r="AU93" s="4"/>
      <c r="AV93" t="n" s="5">
        <f>390100.00</f>
        <v>0.0</v>
      </c>
      <c r="AW93" s="4"/>
      <c r="AX93" t="n" s="5">
        <f>38300.00</f>
        <v>0.0</v>
      </c>
      <c r="AY93" s="4"/>
      <c r="AZ93" t="n" s="5">
        <f>74300.00</f>
        <v>0.0</v>
      </c>
      <c r="BA93" s="4"/>
      <c r="BB93" t="n" s="5">
        <f>114700.00</f>
        <v>0.0</v>
      </c>
      <c r="BC93" s="4"/>
      <c r="BD93" t="n" s="5">
        <f>146700.00</f>
        <v>0.0</v>
      </c>
      <c r="BE93" s="4"/>
      <c r="BF93" t="n" s="5">
        <f>183500.00</f>
        <v>0.0</v>
      </c>
      <c r="BG93" s="4"/>
    </row>
    <row r="94">
      <c r="A94" t="s" s="3">
        <v>118</v>
      </c>
      <c r="B94" t="n" s="5">
        <f>3348.95</f>
        <v>0.0</v>
      </c>
      <c r="C94" s="4"/>
      <c r="D94" t="n" s="5">
        <f>5610.94</f>
        <v>0.0</v>
      </c>
      <c r="E94" s="4"/>
      <c r="F94" t="n" s="5">
        <f>7561.82</f>
        <v>0.0</v>
      </c>
      <c r="G94" s="4"/>
      <c r="H94" t="n" s="5">
        <f>10713.07</f>
        <v>0.0</v>
      </c>
      <c r="I94" s="4"/>
      <c r="J94" t="n" s="5">
        <f>13276.69</f>
        <v>0.0</v>
      </c>
      <c r="K94" s="4"/>
      <c r="L94" t="n" s="5">
        <f>15484.48</f>
        <v>0.0</v>
      </c>
      <c r="M94" s="4"/>
      <c r="N94" t="n" s="5">
        <f>17781.04</f>
        <v>0.0</v>
      </c>
      <c r="O94" s="4"/>
      <c r="P94" t="n" s="5">
        <f>20025.47</f>
        <v>0.0</v>
      </c>
      <c r="Q94" s="4"/>
      <c r="R94" t="n" s="5">
        <f>21804.60</f>
        <v>0.0</v>
      </c>
      <c r="S94" s="4"/>
      <c r="T94" t="n" s="5">
        <f>23105.20</f>
        <v>0.0</v>
      </c>
      <c r="U94" s="4"/>
      <c r="V94" t="n" s="5">
        <f>24830.74</f>
        <v>0.0</v>
      </c>
      <c r="W94" s="4"/>
      <c r="X94" t="n" s="5">
        <f>26785.29</f>
        <v>0.0</v>
      </c>
      <c r="Y94" s="4"/>
      <c r="Z94" t="n" s="5">
        <f>3622.20</f>
        <v>0.0</v>
      </c>
      <c r="AA94" s="4"/>
      <c r="AB94" t="n" s="5">
        <f>5617.21</f>
        <v>0.0</v>
      </c>
      <c r="AC94" s="4"/>
      <c r="AD94" t="n" s="5">
        <f>8581.17</f>
        <v>0.0</v>
      </c>
      <c r="AE94" s="4"/>
      <c r="AF94" t="n" s="5">
        <f>12961.65</f>
        <v>0.0</v>
      </c>
      <c r="AG94" s="4"/>
      <c r="AH94" t="n" s="5">
        <f>15914.13</f>
        <v>0.0</v>
      </c>
      <c r="AI94" s="4"/>
      <c r="AJ94" t="n" s="5">
        <f>19374.53</f>
        <v>0.0</v>
      </c>
      <c r="AK94" s="4"/>
      <c r="AL94" t="n" s="5">
        <f>23615.08</f>
        <v>0.0</v>
      </c>
      <c r="AM94" s="4"/>
      <c r="AN94" t="n" s="5">
        <f>27331.47</f>
        <v>0.0</v>
      </c>
      <c r="AO94" s="4"/>
      <c r="AP94" t="n" s="5">
        <f>30536.43</f>
        <v>0.0</v>
      </c>
      <c r="AQ94" s="4"/>
      <c r="AR94" t="n" s="5">
        <f>34850.21</f>
        <v>0.0</v>
      </c>
      <c r="AS94" s="4"/>
      <c r="AT94" t="n" s="5">
        <f>35291.09</f>
        <v>0.0</v>
      </c>
      <c r="AU94" s="4"/>
      <c r="AV94" t="n" s="5">
        <f>39841.37</f>
        <v>0.0</v>
      </c>
      <c r="AW94" s="4"/>
      <c r="AX94" t="n" s="5">
        <f>4610.30</f>
        <v>0.0</v>
      </c>
      <c r="AY94" s="4"/>
      <c r="AZ94" t="n" s="5">
        <f>14143.92</f>
        <v>0.0</v>
      </c>
      <c r="BA94" s="4"/>
      <c r="BB94" t="n" s="5">
        <f>19251.70</f>
        <v>0.0</v>
      </c>
      <c r="BC94" s="4"/>
      <c r="BD94" t="n" s="5">
        <f>24153.96</f>
        <v>0.0</v>
      </c>
      <c r="BE94" s="4"/>
      <c r="BF94" t="n" s="5">
        <f>30546.00</f>
        <v>0.0</v>
      </c>
      <c r="BG94" s="4"/>
    </row>
    <row r="95">
      <c r="A95" t="s" s="3">
        <v>119</v>
      </c>
      <c r="B95" s="4"/>
      <c r="C95" s="4"/>
      <c r="D95" t="n" s="5">
        <f>B95</f>
        <v>0.0</v>
      </c>
      <c r="E95" t="n" s="5">
        <f>C95</f>
        <v>0.0</v>
      </c>
      <c r="F95" t="n" s="5">
        <f>D95</f>
        <v>0.0</v>
      </c>
      <c r="G95" t="n" s="5">
        <f>E95</f>
        <v>0.0</v>
      </c>
      <c r="H95" t="n" s="5">
        <f>12.00</f>
        <v>0.0</v>
      </c>
      <c r="I95" s="4"/>
      <c r="J95" t="n" s="5">
        <f>H95</f>
        <v>0.0</v>
      </c>
      <c r="K95" t="n" s="5">
        <f>I95</f>
        <v>0.0</v>
      </c>
      <c r="L95" t="n" s="5">
        <f>J95</f>
        <v>0.0</v>
      </c>
      <c r="M95" t="n" s="5">
        <f>K95</f>
        <v>0.0</v>
      </c>
      <c r="N95" t="n" s="5">
        <f>L95</f>
        <v>0.0</v>
      </c>
      <c r="O95" t="n" s="5">
        <f>M95</f>
        <v>0.0</v>
      </c>
      <c r="P95" t="n" s="5">
        <f>N95</f>
        <v>0.0</v>
      </c>
      <c r="Q95" t="n" s="5">
        <f>O95</f>
        <v>0.0</v>
      </c>
      <c r="R95" t="n" s="5">
        <f>P95</f>
        <v>0.0</v>
      </c>
      <c r="S95" t="n" s="5">
        <f>Q95</f>
        <v>0.0</v>
      </c>
      <c r="T95" t="n" s="5">
        <f>R95</f>
        <v>0.0</v>
      </c>
      <c r="U95" t="n" s="5">
        <f>S95</f>
        <v>0.0</v>
      </c>
      <c r="V95" t="n" s="5">
        <f>T95</f>
        <v>0.0</v>
      </c>
      <c r="W95" t="n" s="5">
        <f>U95</f>
        <v>0.0</v>
      </c>
      <c r="X95" t="n" s="5">
        <f>V95</f>
        <v>0.0</v>
      </c>
      <c r="Y95" t="n" s="5">
        <f>W95</f>
        <v>0.0</v>
      </c>
      <c r="Z95" s="4"/>
      <c r="AA95" s="4"/>
      <c r="AB95" t="n" s="5">
        <f>Z95</f>
        <v>0.0</v>
      </c>
      <c r="AC95" t="n" s="5">
        <f>AA95</f>
        <v>0.0</v>
      </c>
      <c r="AD95" t="n" s="5">
        <f>AB95</f>
        <v>0.0</v>
      </c>
      <c r="AE95" t="n" s="5">
        <f>AC95</f>
        <v>0.0</v>
      </c>
      <c r="AF95" t="n" s="5">
        <f>AD95</f>
        <v>0.0</v>
      </c>
      <c r="AG95" t="n" s="5">
        <f>AE95</f>
        <v>0.0</v>
      </c>
      <c r="AH95" t="n" s="5">
        <f>AF95</f>
        <v>0.0</v>
      </c>
      <c r="AI95" t="n" s="5">
        <f>AG95</f>
        <v>0.0</v>
      </c>
      <c r="AJ95" t="n" s="5">
        <f>AH95</f>
        <v>0.0</v>
      </c>
      <c r="AK95" t="n" s="5">
        <f>AI95</f>
        <v>0.0</v>
      </c>
      <c r="AL95" t="n" s="5">
        <f>AJ95</f>
        <v>0.0</v>
      </c>
      <c r="AM95" t="n" s="5">
        <f>AK95</f>
        <v>0.0</v>
      </c>
      <c r="AN95" t="n" s="5">
        <f>AL95</f>
        <v>0.0</v>
      </c>
      <c r="AO95" t="n" s="5">
        <f>AM95</f>
        <v>0.0</v>
      </c>
      <c r="AP95" t="n" s="5">
        <f>AN95</f>
        <v>0.0</v>
      </c>
      <c r="AQ95" t="n" s="5">
        <f>AO95</f>
        <v>0.0</v>
      </c>
      <c r="AR95" t="n" s="5">
        <f>AP95</f>
        <v>0.0</v>
      </c>
      <c r="AS95" t="n" s="5">
        <f>AQ95</f>
        <v>0.0</v>
      </c>
      <c r="AT95" t="n" s="5">
        <f>AR95</f>
        <v>0.0</v>
      </c>
      <c r="AU95" t="n" s="5">
        <f>AS95</f>
        <v>0.0</v>
      </c>
      <c r="AV95" t="n" s="5">
        <f>AT95</f>
        <v>0.0</v>
      </c>
      <c r="AW95" t="n" s="5">
        <f>AU95</f>
        <v>0.0</v>
      </c>
      <c r="AX95" s="4"/>
      <c r="AY95" s="4"/>
      <c r="AZ95" t="n" s="5">
        <f>AX95</f>
        <v>0.0</v>
      </c>
      <c r="BA95" t="n" s="5">
        <f>AY95</f>
        <v>0.0</v>
      </c>
      <c r="BB95" t="n" s="5">
        <f>AZ95</f>
        <v>0.0</v>
      </c>
      <c r="BC95" t="n" s="5">
        <f>BA95</f>
        <v>0.0</v>
      </c>
      <c r="BD95" t="n" s="5">
        <f>BB95</f>
        <v>0.0</v>
      </c>
      <c r="BE95" t="n" s="5">
        <f>BC95</f>
        <v>0.0</v>
      </c>
      <c r="BF95" t="n" s="5">
        <f>BD95</f>
        <v>0.0</v>
      </c>
      <c r="BG95" t="n" s="5">
        <f>BE95</f>
        <v>0.0</v>
      </c>
    </row>
    <row r="96">
      <c r="A96" t="s" s="3">
        <v>120</v>
      </c>
      <c r="B96" s="4"/>
      <c r="C96" s="4"/>
      <c r="D96" t="n" s="5">
        <f>B96</f>
        <v>0.0</v>
      </c>
      <c r="E96" t="n" s="5">
        <f>C96</f>
        <v>0.0</v>
      </c>
      <c r="F96" t="n" s="5">
        <f>D96</f>
        <v>0.0</v>
      </c>
      <c r="G96" t="n" s="5">
        <f>E96</f>
        <v>0.0</v>
      </c>
      <c r="H96" t="n" s="5">
        <f>5.83</f>
        <v>0.0</v>
      </c>
      <c r="I96" s="4"/>
      <c r="J96" t="n" s="5">
        <f>H96</f>
        <v>0.0</v>
      </c>
      <c r="K96" t="n" s="5">
        <f>I96</f>
        <v>0.0</v>
      </c>
      <c r="L96" t="n" s="5">
        <f>J96</f>
        <v>0.0</v>
      </c>
      <c r="M96" t="n" s="5">
        <f>K96</f>
        <v>0.0</v>
      </c>
      <c r="N96" t="n" s="5">
        <f>L96</f>
        <v>0.0</v>
      </c>
      <c r="O96" t="n" s="5">
        <f>M96</f>
        <v>0.0</v>
      </c>
      <c r="P96" t="n" s="5">
        <f>N96</f>
        <v>0.0</v>
      </c>
      <c r="Q96" t="n" s="5">
        <f>O96</f>
        <v>0.0</v>
      </c>
      <c r="R96" t="n" s="5">
        <f>715.70</f>
        <v>0.0</v>
      </c>
      <c r="S96" s="4"/>
      <c r="T96" t="n" s="5">
        <f>1234.60</f>
        <v>0.0</v>
      </c>
      <c r="U96" s="4"/>
      <c r="V96" t="n" s="5">
        <f>1284.55</f>
        <v>0.0</v>
      </c>
      <c r="W96" s="4"/>
      <c r="X96" t="n" s="5">
        <f>V96</f>
        <v>0.0</v>
      </c>
      <c r="Y96" t="n" s="5">
        <f>W96</f>
        <v>0.0</v>
      </c>
      <c r="Z96" t="n" s="5">
        <f>827.49</f>
        <v>0.0</v>
      </c>
      <c r="AA96" s="4"/>
      <c r="AB96" t="n" s="5">
        <f>Z96</f>
        <v>0.0</v>
      </c>
      <c r="AC96" t="n" s="5">
        <f>AA96</f>
        <v>0.0</v>
      </c>
      <c r="AD96" t="n" s="5">
        <f>AB96</f>
        <v>0.0</v>
      </c>
      <c r="AE96" t="n" s="5">
        <f>AC96</f>
        <v>0.0</v>
      </c>
      <c r="AF96" t="n" s="5">
        <f>AD96</f>
        <v>0.0</v>
      </c>
      <c r="AG96" t="n" s="5">
        <f>AE96</f>
        <v>0.0</v>
      </c>
      <c r="AH96" t="n" s="5">
        <f>AF96</f>
        <v>0.0</v>
      </c>
      <c r="AI96" t="n" s="5">
        <f>AG96</f>
        <v>0.0</v>
      </c>
      <c r="AJ96" t="n" s="5">
        <f>AH96</f>
        <v>0.0</v>
      </c>
      <c r="AK96" t="n" s="5">
        <f>AI96</f>
        <v>0.0</v>
      </c>
      <c r="AL96" t="n" s="5">
        <f>AJ96</f>
        <v>0.0</v>
      </c>
      <c r="AM96" t="n" s="5">
        <f>AK96</f>
        <v>0.0</v>
      </c>
      <c r="AN96" t="n" s="5">
        <f>1055.11</f>
        <v>0.0</v>
      </c>
      <c r="AO96" s="4"/>
      <c r="AP96" t="n" s="5">
        <f>AN96</f>
        <v>0.0</v>
      </c>
      <c r="AQ96" t="n" s="5">
        <f>AO96</f>
        <v>0.0</v>
      </c>
      <c r="AR96" t="n" s="5">
        <f>2109.51</f>
        <v>0.0</v>
      </c>
      <c r="AS96" s="4"/>
      <c r="AT96" t="n" s="5">
        <f>AR96</f>
        <v>0.0</v>
      </c>
      <c r="AU96" t="n" s="5">
        <f>AS96</f>
        <v>0.0</v>
      </c>
      <c r="AV96" t="n" s="5">
        <f>AT96</f>
        <v>0.0</v>
      </c>
      <c r="AW96" t="n" s="5">
        <f>AU96</f>
        <v>0.0</v>
      </c>
      <c r="AX96" s="4"/>
      <c r="AY96" s="4"/>
      <c r="AZ96" t="n" s="5">
        <f>AX96</f>
        <v>0.0</v>
      </c>
      <c r="BA96" t="n" s="5">
        <f>AY96</f>
        <v>0.0</v>
      </c>
      <c r="BB96" t="n" s="5">
        <f>0.00</f>
        <v>0.0</v>
      </c>
      <c r="BC96" s="4"/>
      <c r="BD96" t="n" s="5">
        <f>0.00</f>
        <v>0.0</v>
      </c>
      <c r="BE96" s="4"/>
      <c r="BF96" t="n" s="5">
        <f>BD96</f>
        <v>0.0</v>
      </c>
      <c r="BG96" t="n" s="5">
        <f>BE96</f>
        <v>0.0</v>
      </c>
    </row>
    <row r="97">
      <c r="A97" t="s" s="3">
        <v>121</v>
      </c>
      <c r="B97" s="4"/>
      <c r="C97" s="4"/>
      <c r="D97" t="n" s="5">
        <f>B97</f>
        <v>0.0</v>
      </c>
      <c r="E97" t="n" s="5">
        <f>C97</f>
        <v>0.0</v>
      </c>
      <c r="F97" t="n" s="5">
        <f>1732.25</f>
        <v>0.0</v>
      </c>
      <c r="G97" s="4"/>
      <c r="H97" t="n" s="5">
        <f>2755.50</f>
        <v>0.0</v>
      </c>
      <c r="I97" s="4"/>
      <c r="J97" t="n" s="5">
        <f>H97</f>
        <v>0.0</v>
      </c>
      <c r="K97" t="n" s="5">
        <f>I97</f>
        <v>0.0</v>
      </c>
      <c r="L97" t="n" s="5">
        <f>5180.18</f>
        <v>0.0</v>
      </c>
      <c r="M97" s="4"/>
      <c r="N97" t="n" s="5">
        <f>6193.43</f>
        <v>0.0</v>
      </c>
      <c r="O97" s="4"/>
      <c r="P97" t="n" s="5">
        <f>7429.35</f>
        <v>0.0</v>
      </c>
      <c r="Q97" s="4"/>
      <c r="R97" t="n" s="5">
        <f>8464.26</f>
        <v>0.0</v>
      </c>
      <c r="S97" s="4"/>
      <c r="T97" t="n" s="5">
        <f>9488.34</f>
        <v>0.0</v>
      </c>
      <c r="U97" s="4"/>
      <c r="V97" t="n" s="5">
        <f>10501.59</f>
        <v>0.0</v>
      </c>
      <c r="W97" s="4"/>
      <c r="X97" t="n" s="5">
        <f>11879.89</f>
        <v>0.0</v>
      </c>
      <c r="Y97" s="4"/>
      <c r="Z97" t="n" s="5">
        <f>1288.09</f>
        <v>0.0</v>
      </c>
      <c r="AA97" s="4"/>
      <c r="AB97" t="n" s="5">
        <f>2600.34</f>
        <v>0.0</v>
      </c>
      <c r="AC97" s="4"/>
      <c r="AD97" t="n" s="5">
        <f>3912.59</f>
        <v>0.0</v>
      </c>
      <c r="AE97" s="4"/>
      <c r="AF97" t="n" s="5">
        <f>5319.84</f>
        <v>0.0</v>
      </c>
      <c r="AG97" s="4"/>
      <c r="AH97" t="n" s="5">
        <f>7394.19</f>
        <v>0.0</v>
      </c>
      <c r="AI97" s="4"/>
      <c r="AJ97" t="n" s="5">
        <f>8636.01</f>
        <v>0.0</v>
      </c>
      <c r="AK97" s="4"/>
      <c r="AL97" t="n" s="5">
        <f>10919.24</f>
        <v>0.0</v>
      </c>
      <c r="AM97" s="4"/>
      <c r="AN97" t="n" s="5">
        <f>12231.49</f>
        <v>0.0</v>
      </c>
      <c r="AO97" s="4"/>
      <c r="AP97" t="n" s="5">
        <f>13244.74</f>
        <v>0.0</v>
      </c>
      <c r="AQ97" s="4"/>
      <c r="AR97" t="n" s="5">
        <f>14556.99</f>
        <v>0.0</v>
      </c>
      <c r="AS97" s="4"/>
      <c r="AT97" t="n" s="5">
        <f>15666.58</f>
        <v>0.0</v>
      </c>
      <c r="AU97" s="4"/>
      <c r="AV97" t="n" s="5">
        <f>16987.34</f>
        <v>0.0</v>
      </c>
      <c r="AW97" s="4"/>
      <c r="AX97" t="n" s="5">
        <f>1013.25</f>
        <v>0.0</v>
      </c>
      <c r="AY97" s="4"/>
      <c r="AZ97" t="n" s="5">
        <f>2026.50</f>
        <v>0.0</v>
      </c>
      <c r="BA97" s="4"/>
      <c r="BB97" t="n" s="5">
        <f>3039.75</f>
        <v>0.0</v>
      </c>
      <c r="BC97" s="4"/>
      <c r="BD97" t="n" s="5">
        <f>4143.45</f>
        <v>0.0</v>
      </c>
      <c r="BE97" s="4"/>
      <c r="BF97" t="n" s="5">
        <f>5247.15</f>
        <v>0.0</v>
      </c>
      <c r="BG97" s="4"/>
    </row>
    <row r="98">
      <c r="A98" t="s" s="3">
        <v>122</v>
      </c>
      <c r="B98" s="4"/>
      <c r="C98" s="4"/>
      <c r="D98" t="n" s="5">
        <f>B98</f>
        <v>0.0</v>
      </c>
      <c r="E98" t="n" s="5">
        <f>C98</f>
        <v>0.0</v>
      </c>
      <c r="F98" t="n" s="5">
        <f>D98</f>
        <v>0.0</v>
      </c>
      <c r="G98" t="n" s="5">
        <f>E98</f>
        <v>0.0</v>
      </c>
      <c r="H98" t="n" s="5">
        <f>F98</f>
        <v>0.0</v>
      </c>
      <c r="I98" t="n" s="5">
        <f>G98</f>
        <v>0.0</v>
      </c>
      <c r="J98" t="n" s="5">
        <f>H98</f>
        <v>0.0</v>
      </c>
      <c r="K98" t="n" s="5">
        <f>I98</f>
        <v>0.0</v>
      </c>
      <c r="L98" t="n" s="5">
        <f>J98</f>
        <v>0.0</v>
      </c>
      <c r="M98" t="n" s="5">
        <f>K98</f>
        <v>0.0</v>
      </c>
      <c r="N98" t="n" s="5">
        <f>L98</f>
        <v>0.0</v>
      </c>
      <c r="O98" t="n" s="5">
        <f>M98</f>
        <v>0.0</v>
      </c>
      <c r="P98" t="n" s="5">
        <f>N98</f>
        <v>0.0</v>
      </c>
      <c r="Q98" t="n" s="5">
        <f>O98</f>
        <v>0.0</v>
      </c>
      <c r="R98" t="n" s="5">
        <f>P98</f>
        <v>0.0</v>
      </c>
      <c r="S98" t="n" s="5">
        <f>Q98</f>
        <v>0.0</v>
      </c>
      <c r="T98" t="n" s="5">
        <f>R98</f>
        <v>0.0</v>
      </c>
      <c r="U98" t="n" s="5">
        <f>S98</f>
        <v>0.0</v>
      </c>
      <c r="V98" t="n" s="5">
        <f>T98</f>
        <v>0.0</v>
      </c>
      <c r="W98" t="n" s="5">
        <f>U98</f>
        <v>0.0</v>
      </c>
      <c r="X98" t="n" s="5">
        <f>V98</f>
        <v>0.0</v>
      </c>
      <c r="Y98" t="n" s="5">
        <f>W98</f>
        <v>0.0</v>
      </c>
      <c r="Z98" s="4"/>
      <c r="AA98" s="4"/>
      <c r="AB98" t="n" s="5">
        <f>Z98</f>
        <v>0.0</v>
      </c>
      <c r="AC98" t="n" s="5">
        <f>AA98</f>
        <v>0.0</v>
      </c>
      <c r="AD98" t="n" s="5">
        <f>AB98</f>
        <v>0.0</v>
      </c>
      <c r="AE98" t="n" s="5">
        <f>AC98</f>
        <v>0.0</v>
      </c>
      <c r="AF98" t="n" s="5">
        <f>AD98</f>
        <v>0.0</v>
      </c>
      <c r="AG98" t="n" s="5">
        <f>AE98</f>
        <v>0.0</v>
      </c>
      <c r="AH98" t="n" s="5">
        <f>AF98</f>
        <v>0.0</v>
      </c>
      <c r="AI98" t="n" s="5">
        <f>AG98</f>
        <v>0.0</v>
      </c>
      <c r="AJ98" t="n" s="5">
        <f>AH98</f>
        <v>0.0</v>
      </c>
      <c r="AK98" t="n" s="5">
        <f>AI98</f>
        <v>0.0</v>
      </c>
      <c r="AL98" t="n" s="5">
        <f>AJ98</f>
        <v>0.0</v>
      </c>
      <c r="AM98" t="n" s="5">
        <f>AK98</f>
        <v>0.0</v>
      </c>
      <c r="AN98" t="n" s="5">
        <f>AL98</f>
        <v>0.0</v>
      </c>
      <c r="AO98" t="n" s="5">
        <f>AM98</f>
        <v>0.0</v>
      </c>
      <c r="AP98" t="n" s="5">
        <f>AN98</f>
        <v>0.0</v>
      </c>
      <c r="AQ98" t="n" s="5">
        <f>AO98</f>
        <v>0.0</v>
      </c>
      <c r="AR98" t="n" s="5">
        <f>AP98</f>
        <v>0.0</v>
      </c>
      <c r="AS98" t="n" s="5">
        <f>AQ98</f>
        <v>0.0</v>
      </c>
      <c r="AT98" t="n" s="5">
        <f>150.00</f>
        <v>0.0</v>
      </c>
      <c r="AU98" s="4"/>
      <c r="AV98" t="n" s="5">
        <f>AT98</f>
        <v>0.0</v>
      </c>
      <c r="AW98" t="n" s="5">
        <f>AU98</f>
        <v>0.0</v>
      </c>
      <c r="AX98" s="4"/>
      <c r="AY98" s="4"/>
      <c r="AZ98" t="n" s="5">
        <f>AX98</f>
        <v>0.0</v>
      </c>
      <c r="BA98" t="n" s="5">
        <f>AY98</f>
        <v>0.0</v>
      </c>
      <c r="BB98" t="n" s="5">
        <f>AZ98</f>
        <v>0.0</v>
      </c>
      <c r="BC98" t="n" s="5">
        <f>BA98</f>
        <v>0.0</v>
      </c>
      <c r="BD98" t="n" s="5">
        <f>BB98</f>
        <v>0.0</v>
      </c>
      <c r="BE98" t="n" s="5">
        <f>BC98</f>
        <v>0.0</v>
      </c>
      <c r="BF98" t="n" s="5">
        <f>BD98</f>
        <v>0.0</v>
      </c>
      <c r="BG98" t="n" s="5">
        <f>BE98</f>
        <v>0.0</v>
      </c>
    </row>
    <row r="99">
      <c r="A99" t="s" s="3">
        <v>123</v>
      </c>
      <c r="B99" t="n" s="5">
        <f>311.38</f>
        <v>0.0</v>
      </c>
      <c r="C99" s="4"/>
      <c r="D99" t="n" s="5">
        <f>1525.78</f>
        <v>0.0</v>
      </c>
      <c r="E99" s="4"/>
      <c r="F99" t="n" s="5">
        <f>2697.62</f>
        <v>0.0</v>
      </c>
      <c r="G99" s="4"/>
      <c r="H99" t="n" s="5">
        <f>3705.40</f>
        <v>0.0</v>
      </c>
      <c r="I99" s="4"/>
      <c r="J99" t="n" s="5">
        <f>3931.41</f>
        <v>0.0</v>
      </c>
      <c r="K99" s="4"/>
      <c r="L99" t="n" s="5">
        <f>4228.16</f>
        <v>0.0</v>
      </c>
      <c r="M99" s="4"/>
      <c r="N99" t="n" s="5">
        <f>5277.54</f>
        <v>0.0</v>
      </c>
      <c r="O99" s="4"/>
      <c r="P99" t="n" s="5">
        <f>5359.71</f>
        <v>0.0</v>
      </c>
      <c r="Q99" s="4"/>
      <c r="R99" t="n" s="5">
        <f>6111.58</f>
        <v>0.0</v>
      </c>
      <c r="S99" s="4"/>
      <c r="T99" t="n" s="5">
        <f>6406.76</f>
        <v>0.0</v>
      </c>
      <c r="U99" s="4"/>
      <c r="V99" t="n" s="5">
        <f>6781.51</f>
        <v>0.0</v>
      </c>
      <c r="W99" s="4"/>
      <c r="X99" t="n" s="5">
        <f>7467.08</f>
        <v>0.0</v>
      </c>
      <c r="Y99" s="4"/>
      <c r="Z99" t="n" s="5">
        <f>1357.74</f>
        <v>0.0</v>
      </c>
      <c r="AA99" s="4"/>
      <c r="AB99" t="n" s="5">
        <f>1803.57</f>
        <v>0.0</v>
      </c>
      <c r="AC99" s="4"/>
      <c r="AD99" t="n" s="5">
        <f>2003.57</f>
        <v>0.0</v>
      </c>
      <c r="AE99" s="4"/>
      <c r="AF99" t="n" s="5">
        <f>2798.08</f>
        <v>0.0</v>
      </c>
      <c r="AG99" s="4"/>
      <c r="AH99" t="n" s="5">
        <f>3274.74</f>
        <v>0.0</v>
      </c>
      <c r="AI99" s="4"/>
      <c r="AJ99" t="n" s="5">
        <f>3516.24</f>
        <v>0.0</v>
      </c>
      <c r="AK99" s="4"/>
      <c r="AL99" t="n" s="5">
        <f>4047.79</f>
        <v>0.0</v>
      </c>
      <c r="AM99" s="4"/>
      <c r="AN99" t="n" s="5">
        <f>4180.47</f>
        <v>0.0</v>
      </c>
      <c r="AO99" s="4"/>
      <c r="AP99" t="n" s="5">
        <f>4718.55</f>
        <v>0.0</v>
      </c>
      <c r="AQ99" s="4"/>
      <c r="AR99" t="n" s="5">
        <f>4732.49</f>
        <v>0.0</v>
      </c>
      <c r="AS99" s="4"/>
      <c r="AT99" t="n" s="5">
        <f>5140.61</f>
        <v>0.0</v>
      </c>
      <c r="AU99" s="4"/>
      <c r="AV99" t="n" s="5">
        <f>5379.08</f>
        <v>0.0</v>
      </c>
      <c r="AW99" s="4"/>
      <c r="AX99" t="n" s="5">
        <f>548.11</f>
        <v>0.0</v>
      </c>
      <c r="AY99" s="4"/>
      <c r="AZ99" t="n" s="5">
        <f>711.81</f>
        <v>0.0</v>
      </c>
      <c r="BA99" s="4"/>
      <c r="BB99" t="n" s="5">
        <f>809.14</f>
        <v>0.0</v>
      </c>
      <c r="BC99" s="4"/>
      <c r="BD99" t="n" s="5">
        <f>904.38</f>
        <v>0.0</v>
      </c>
      <c r="BE99" s="4"/>
      <c r="BF99" t="n" s="5">
        <f>1065.24</f>
        <v>0.0</v>
      </c>
      <c r="BG99" s="4"/>
    </row>
    <row r="100">
      <c r="A100" t="s" s="3">
        <v>124</v>
      </c>
      <c r="B100" t="n" s="5">
        <f>0.00</f>
        <v>0.0</v>
      </c>
      <c r="C100" s="4"/>
      <c r="D100" t="n" s="5">
        <f>B100</f>
        <v>0.0</v>
      </c>
      <c r="E100" t="n" s="5">
        <f>C100</f>
        <v>0.0</v>
      </c>
      <c r="F100" t="n" s="5">
        <f>D100</f>
        <v>0.0</v>
      </c>
      <c r="G100" t="n" s="5">
        <f>E100</f>
        <v>0.0</v>
      </c>
      <c r="H100" t="n" s="5">
        <f>F100</f>
        <v>0.0</v>
      </c>
      <c r="I100" t="n" s="5">
        <f>G100</f>
        <v>0.0</v>
      </c>
      <c r="J100" t="n" s="5">
        <f>H100</f>
        <v>0.0</v>
      </c>
      <c r="K100" t="n" s="5">
        <f>I100</f>
        <v>0.0</v>
      </c>
      <c r="L100" t="n" s="5">
        <f>J100</f>
        <v>0.0</v>
      </c>
      <c r="M100" t="n" s="5">
        <f>K100</f>
        <v>0.0</v>
      </c>
      <c r="N100" t="n" s="5">
        <f>L100</f>
        <v>0.0</v>
      </c>
      <c r="O100" t="n" s="5">
        <f>M100</f>
        <v>0.0</v>
      </c>
      <c r="P100" t="n" s="5">
        <f>N100</f>
        <v>0.0</v>
      </c>
      <c r="Q100" t="n" s="5">
        <f>O100</f>
        <v>0.0</v>
      </c>
      <c r="R100" t="n" s="5">
        <f>P100</f>
        <v>0.0</v>
      </c>
      <c r="S100" t="n" s="5">
        <f>Q100</f>
        <v>0.0</v>
      </c>
      <c r="T100" t="n" s="5">
        <f>R100</f>
        <v>0.0</v>
      </c>
      <c r="U100" t="n" s="5">
        <f>S100</f>
        <v>0.0</v>
      </c>
      <c r="V100" t="n" s="5">
        <f>T100</f>
        <v>0.0</v>
      </c>
      <c r="W100" t="n" s="5">
        <f>U100</f>
        <v>0.0</v>
      </c>
      <c r="X100" t="n" s="5">
        <f>V100</f>
        <v>0.0</v>
      </c>
      <c r="Y100" t="n" s="5">
        <f>W100</f>
        <v>0.0</v>
      </c>
      <c r="Z100" s="4"/>
      <c r="AA100" s="4"/>
      <c r="AB100" t="n" s="5">
        <f>Z100</f>
        <v>0.0</v>
      </c>
      <c r="AC100" t="n" s="5">
        <f>AA100</f>
        <v>0.0</v>
      </c>
      <c r="AD100" t="n" s="5">
        <f>AB100</f>
        <v>0.0</v>
      </c>
      <c r="AE100" t="n" s="5">
        <f>AC100</f>
        <v>0.0</v>
      </c>
      <c r="AF100" t="n" s="5">
        <f>AD100</f>
        <v>0.0</v>
      </c>
      <c r="AG100" t="n" s="5">
        <f>AE100</f>
        <v>0.0</v>
      </c>
      <c r="AH100" t="n" s="5">
        <f>AF100</f>
        <v>0.0</v>
      </c>
      <c r="AI100" t="n" s="5">
        <f>AG100</f>
        <v>0.0</v>
      </c>
      <c r="AJ100" t="n" s="5">
        <f>AH100</f>
        <v>0.0</v>
      </c>
      <c r="AK100" t="n" s="5">
        <f>AI100</f>
        <v>0.0</v>
      </c>
      <c r="AL100" t="n" s="5">
        <f>AJ100</f>
        <v>0.0</v>
      </c>
      <c r="AM100" t="n" s="5">
        <f>AK100</f>
        <v>0.0</v>
      </c>
      <c r="AN100" t="n" s="5">
        <f>AL100</f>
        <v>0.0</v>
      </c>
      <c r="AO100" t="n" s="5">
        <f>AM100</f>
        <v>0.0</v>
      </c>
      <c r="AP100" t="n" s="5">
        <f>AN100</f>
        <v>0.0</v>
      </c>
      <c r="AQ100" t="n" s="5">
        <f>AO100</f>
        <v>0.0</v>
      </c>
      <c r="AR100" t="n" s="5">
        <f>AP100</f>
        <v>0.0</v>
      </c>
      <c r="AS100" t="n" s="5">
        <f>AQ100</f>
        <v>0.0</v>
      </c>
      <c r="AT100" t="n" s="5">
        <f>AR100</f>
        <v>0.0</v>
      </c>
      <c r="AU100" t="n" s="5">
        <f>AS100</f>
        <v>0.0</v>
      </c>
      <c r="AV100" t="n" s="5">
        <f>AT100</f>
        <v>0.0</v>
      </c>
      <c r="AW100" t="n" s="5">
        <f>AU100</f>
        <v>0.0</v>
      </c>
      <c r="AX100" s="4"/>
      <c r="AY100" s="4"/>
      <c r="AZ100" t="n" s="5">
        <f>AX100</f>
        <v>0.0</v>
      </c>
      <c r="BA100" t="n" s="5">
        <f>AY100</f>
        <v>0.0</v>
      </c>
      <c r="BB100" t="n" s="5">
        <f>AZ100</f>
        <v>0.0</v>
      </c>
      <c r="BC100" t="n" s="5">
        <f>BA100</f>
        <v>0.0</v>
      </c>
      <c r="BD100" t="n" s="5">
        <f>BB100</f>
        <v>0.0</v>
      </c>
      <c r="BE100" t="n" s="5">
        <f>BC100</f>
        <v>0.0</v>
      </c>
      <c r="BF100" t="n" s="5">
        <f>BD100</f>
        <v>0.0</v>
      </c>
      <c r="BG100" t="n" s="5">
        <f>BE100</f>
        <v>0.0</v>
      </c>
    </row>
    <row r="101">
      <c r="A101" t="s" s="3">
        <v>125</v>
      </c>
      <c r="B101" s="4"/>
      <c r="C101" s="4"/>
      <c r="D101" t="n" s="5">
        <f>B101</f>
        <v>0.0</v>
      </c>
      <c r="E101" t="n" s="5">
        <f>C101</f>
        <v>0.0</v>
      </c>
      <c r="F101" t="n" s="5">
        <f>D101</f>
        <v>0.0</v>
      </c>
      <c r="G101" t="n" s="5">
        <f>E101</f>
        <v>0.0</v>
      </c>
      <c r="H101" t="n" s="5">
        <f>F101</f>
        <v>0.0</v>
      </c>
      <c r="I101" t="n" s="5">
        <f>G101</f>
        <v>0.0</v>
      </c>
      <c r="J101" t="n" s="5">
        <f>H101</f>
        <v>0.0</v>
      </c>
      <c r="K101" t="n" s="5">
        <f>I101</f>
        <v>0.0</v>
      </c>
      <c r="L101" t="n" s="5">
        <f>J101</f>
        <v>0.0</v>
      </c>
      <c r="M101" t="n" s="5">
        <f>K101</f>
        <v>0.0</v>
      </c>
      <c r="N101" t="n" s="5">
        <f>L101</f>
        <v>0.0</v>
      </c>
      <c r="O101" t="n" s="5">
        <f>M101</f>
        <v>0.0</v>
      </c>
      <c r="P101" t="n" s="5">
        <f>N101</f>
        <v>0.0</v>
      </c>
      <c r="Q101" t="n" s="5">
        <f>O101</f>
        <v>0.0</v>
      </c>
      <c r="R101" t="n" s="5">
        <f>P101</f>
        <v>0.0</v>
      </c>
      <c r="S101" t="n" s="5">
        <f>Q101</f>
        <v>0.0</v>
      </c>
      <c r="T101" t="n" s="5">
        <f>R101</f>
        <v>0.0</v>
      </c>
      <c r="U101" t="n" s="5">
        <f>S101</f>
        <v>0.0</v>
      </c>
      <c r="V101" t="n" s="5">
        <f>T101</f>
        <v>0.0</v>
      </c>
      <c r="W101" t="n" s="5">
        <f>U101</f>
        <v>0.0</v>
      </c>
      <c r="X101" t="n" s="5">
        <f>V101</f>
        <v>0.0</v>
      </c>
      <c r="Y101" t="n" s="5">
        <f>W101</f>
        <v>0.0</v>
      </c>
      <c r="Z101" s="4"/>
      <c r="AA101" s="4"/>
      <c r="AB101" t="n" s="5">
        <f>Z101</f>
        <v>0.0</v>
      </c>
      <c r="AC101" t="n" s="5">
        <f>AA101</f>
        <v>0.0</v>
      </c>
      <c r="AD101" t="n" s="5">
        <f>AB101</f>
        <v>0.0</v>
      </c>
      <c r="AE101" t="n" s="5">
        <f>AC101</f>
        <v>0.0</v>
      </c>
      <c r="AF101" t="n" s="5">
        <f>AD101</f>
        <v>0.0</v>
      </c>
      <c r="AG101" t="n" s="5">
        <f>AE101</f>
        <v>0.0</v>
      </c>
      <c r="AH101" t="n" s="5">
        <f>AF101</f>
        <v>0.0</v>
      </c>
      <c r="AI101" t="n" s="5">
        <f>AG101</f>
        <v>0.0</v>
      </c>
      <c r="AJ101" t="n" s="5">
        <f>AH101</f>
        <v>0.0</v>
      </c>
      <c r="AK101" t="n" s="5">
        <f>AI101</f>
        <v>0.0</v>
      </c>
      <c r="AL101" t="n" s="5">
        <f>AJ101</f>
        <v>0.0</v>
      </c>
      <c r="AM101" t="n" s="5">
        <f>AK101</f>
        <v>0.0</v>
      </c>
      <c r="AN101" t="n" s="5">
        <f>AL101</f>
        <v>0.0</v>
      </c>
      <c r="AO101" t="n" s="5">
        <f>AM101</f>
        <v>0.0</v>
      </c>
      <c r="AP101" t="n" s="5">
        <f>AN101</f>
        <v>0.0</v>
      </c>
      <c r="AQ101" t="n" s="5">
        <f>AO101</f>
        <v>0.0</v>
      </c>
      <c r="AR101" t="n" s="5">
        <f>AP101</f>
        <v>0.0</v>
      </c>
      <c r="AS101" t="n" s="5">
        <f>AQ101</f>
        <v>0.0</v>
      </c>
      <c r="AT101" t="n" s="5">
        <f>AR101</f>
        <v>0.0</v>
      </c>
      <c r="AU101" t="n" s="5">
        <f>AS101</f>
        <v>0.0</v>
      </c>
      <c r="AV101" t="n" s="5">
        <f>AT101</f>
        <v>0.0</v>
      </c>
      <c r="AW101" t="n" s="5">
        <f>AU101</f>
        <v>0.0</v>
      </c>
      <c r="AX101" s="4"/>
      <c r="AY101" s="4"/>
      <c r="AZ101" t="n" s="5">
        <f>AX101</f>
        <v>0.0</v>
      </c>
      <c r="BA101" t="n" s="5">
        <f>AY101</f>
        <v>0.0</v>
      </c>
      <c r="BB101" t="n" s="5">
        <f>AZ101</f>
        <v>0.0</v>
      </c>
      <c r="BC101" t="n" s="5">
        <f>BA101</f>
        <v>0.0</v>
      </c>
      <c r="BD101" t="n" s="5">
        <f>BB101</f>
        <v>0.0</v>
      </c>
      <c r="BE101" t="n" s="5">
        <f>BC101</f>
        <v>0.0</v>
      </c>
      <c r="BF101" t="n" s="5">
        <f>2000.64</f>
        <v>0.0</v>
      </c>
      <c r="BG101" s="4"/>
    </row>
    <row r="102">
      <c r="A102" t="s" s="3">
        <v>126</v>
      </c>
      <c r="B102" t="n" s="5">
        <f>245.72</f>
        <v>0.0</v>
      </c>
      <c r="C102" s="4"/>
      <c r="D102" t="n" s="5">
        <f>837.72</f>
        <v>0.0</v>
      </c>
      <c r="E102" s="4"/>
      <c r="F102" t="n" s="5">
        <f>D102</f>
        <v>0.0</v>
      </c>
      <c r="G102" t="n" s="5">
        <f>E102</f>
        <v>0.0</v>
      </c>
      <c r="H102" t="n" s="5">
        <f>F102</f>
        <v>0.0</v>
      </c>
      <c r="I102" t="n" s="5">
        <f>G102</f>
        <v>0.0</v>
      </c>
      <c r="J102" t="n" s="5">
        <f>H102</f>
        <v>0.0</v>
      </c>
      <c r="K102" t="n" s="5">
        <f>I102</f>
        <v>0.0</v>
      </c>
      <c r="L102" t="n" s="5">
        <f>1948.98</f>
        <v>0.0</v>
      </c>
      <c r="M102" s="4"/>
      <c r="N102" t="n" s="5">
        <f>1973.94</f>
        <v>0.0</v>
      </c>
      <c r="O102" s="4"/>
      <c r="P102" t="n" s="5">
        <f>N102</f>
        <v>0.0</v>
      </c>
      <c r="Q102" t="n" s="5">
        <f>O102</f>
        <v>0.0</v>
      </c>
      <c r="R102" t="n" s="5">
        <f>P102</f>
        <v>0.0</v>
      </c>
      <c r="S102" t="n" s="5">
        <f>Q102</f>
        <v>0.0</v>
      </c>
      <c r="T102" t="n" s="5">
        <f>4623.78</f>
        <v>0.0</v>
      </c>
      <c r="U102" s="4"/>
      <c r="V102" t="n" s="5">
        <f>T102</f>
        <v>0.0</v>
      </c>
      <c r="W102" t="n" s="5">
        <f>U102</f>
        <v>0.0</v>
      </c>
      <c r="X102" t="n" s="5">
        <f>4830.50</f>
        <v>0.0</v>
      </c>
      <c r="Y102" s="4"/>
      <c r="Z102" s="4"/>
      <c r="AA102" s="4"/>
      <c r="AB102" t="n" s="5">
        <f>Z102</f>
        <v>0.0</v>
      </c>
      <c r="AC102" t="n" s="5">
        <f>AA102</f>
        <v>0.0</v>
      </c>
      <c r="AD102" t="n" s="5">
        <f>AB102</f>
        <v>0.0</v>
      </c>
      <c r="AE102" t="n" s="5">
        <f>AC102</f>
        <v>0.0</v>
      </c>
      <c r="AF102" t="n" s="5">
        <f>AD102</f>
        <v>0.0</v>
      </c>
      <c r="AG102" t="n" s="5">
        <f>AE102</f>
        <v>0.0</v>
      </c>
      <c r="AH102" t="n" s="5">
        <f>AF102</f>
        <v>0.0</v>
      </c>
      <c r="AI102" t="n" s="5">
        <f>AG102</f>
        <v>0.0</v>
      </c>
      <c r="AJ102" t="n" s="5">
        <f>AH102</f>
        <v>0.0</v>
      </c>
      <c r="AK102" t="n" s="5">
        <f>AI102</f>
        <v>0.0</v>
      </c>
      <c r="AL102" t="n" s="5">
        <f>AJ102</f>
        <v>0.0</v>
      </c>
      <c r="AM102" t="n" s="5">
        <f>AK102</f>
        <v>0.0</v>
      </c>
      <c r="AN102" t="n" s="5">
        <f>AL102</f>
        <v>0.0</v>
      </c>
      <c r="AO102" t="n" s="5">
        <f>AM102</f>
        <v>0.0</v>
      </c>
      <c r="AP102" t="n" s="5">
        <f>AN102</f>
        <v>0.0</v>
      </c>
      <c r="AQ102" t="n" s="5">
        <f>AO102</f>
        <v>0.0</v>
      </c>
      <c r="AR102" t="n" s="5">
        <f>AP102</f>
        <v>0.0</v>
      </c>
      <c r="AS102" t="n" s="5">
        <f>AQ102</f>
        <v>0.0</v>
      </c>
      <c r="AT102" t="n" s="5">
        <f>AR102</f>
        <v>0.0</v>
      </c>
      <c r="AU102" t="n" s="5">
        <f>AS102</f>
        <v>0.0</v>
      </c>
      <c r="AV102" t="n" s="5">
        <f>AT102</f>
        <v>0.0</v>
      </c>
      <c r="AW102" t="n" s="5">
        <f>AU102</f>
        <v>0.0</v>
      </c>
      <c r="AX102" s="4"/>
      <c r="AY102" s="4"/>
      <c r="AZ102" t="n" s="5">
        <f>AX102</f>
        <v>0.0</v>
      </c>
      <c r="BA102" t="n" s="5">
        <f>AY102</f>
        <v>0.0</v>
      </c>
      <c r="BB102" t="n" s="5">
        <f>0.00</f>
        <v>0.0</v>
      </c>
      <c r="BC102" s="4"/>
      <c r="BD102" t="n" s="5">
        <f>0.00</f>
        <v>0.0</v>
      </c>
      <c r="BE102" s="4"/>
      <c r="BF102" t="n" s="5">
        <f>BD102</f>
        <v>0.0</v>
      </c>
      <c r="BG102" t="n" s="5">
        <f>BE102</f>
        <v>0.0</v>
      </c>
    </row>
    <row r="103">
      <c r="A103" t="s" s="3">
        <v>127</v>
      </c>
      <c r="B103" s="4"/>
      <c r="C103" s="4"/>
      <c r="D103" t="n" s="5">
        <f>B103</f>
        <v>0.0</v>
      </c>
      <c r="E103" t="n" s="5">
        <f>C103</f>
        <v>0.0</v>
      </c>
      <c r="F103" t="n" s="5">
        <f>D103</f>
        <v>0.0</v>
      </c>
      <c r="G103" t="n" s="5">
        <f>E103</f>
        <v>0.0</v>
      </c>
      <c r="H103" t="n" s="5">
        <f>F103</f>
        <v>0.0</v>
      </c>
      <c r="I103" t="n" s="5">
        <f>G103</f>
        <v>0.0</v>
      </c>
      <c r="J103" t="n" s="5">
        <f>H103</f>
        <v>0.0</v>
      </c>
      <c r="K103" t="n" s="5">
        <f>I103</f>
        <v>0.0</v>
      </c>
      <c r="L103" t="n" s="5">
        <f>J103</f>
        <v>0.0</v>
      </c>
      <c r="M103" t="n" s="5">
        <f>K103</f>
        <v>0.0</v>
      </c>
      <c r="N103" t="n" s="5">
        <f>L103</f>
        <v>0.0</v>
      </c>
      <c r="O103" t="n" s="5">
        <f>M103</f>
        <v>0.0</v>
      </c>
      <c r="P103" t="n" s="5">
        <f>N103</f>
        <v>0.0</v>
      </c>
      <c r="Q103" t="n" s="5">
        <f>O103</f>
        <v>0.0</v>
      </c>
      <c r="R103" t="n" s="5">
        <f>P103</f>
        <v>0.0</v>
      </c>
      <c r="S103" t="n" s="5">
        <f>Q103</f>
        <v>0.0</v>
      </c>
      <c r="T103" t="n" s="5">
        <f>R103</f>
        <v>0.0</v>
      </c>
      <c r="U103" t="n" s="5">
        <f>S103</f>
        <v>0.0</v>
      </c>
      <c r="V103" t="n" s="5">
        <f>T103</f>
        <v>0.0</v>
      </c>
      <c r="W103" t="n" s="5">
        <f>U103</f>
        <v>0.0</v>
      </c>
      <c r="X103" t="n" s="5">
        <f>V103</f>
        <v>0.0</v>
      </c>
      <c r="Y103" t="n" s="5">
        <f>W103</f>
        <v>0.0</v>
      </c>
      <c r="Z103" t="n" s="5">
        <f>312.00</f>
        <v>0.0</v>
      </c>
      <c r="AA103" s="4"/>
      <c r="AB103" t="n" s="5">
        <f>Z103</f>
        <v>0.0</v>
      </c>
      <c r="AC103" t="n" s="5">
        <f>AA103</f>
        <v>0.0</v>
      </c>
      <c r="AD103" t="n" s="5">
        <f>AB103</f>
        <v>0.0</v>
      </c>
      <c r="AE103" t="n" s="5">
        <f>AC103</f>
        <v>0.0</v>
      </c>
      <c r="AF103" t="n" s="5">
        <f>16466.00</f>
        <v>0.0</v>
      </c>
      <c r="AG103" s="4"/>
      <c r="AH103" t="n" s="5">
        <f>AF103</f>
        <v>0.0</v>
      </c>
      <c r="AI103" t="n" s="5">
        <f>AG103</f>
        <v>0.0</v>
      </c>
      <c r="AJ103" t="n" s="5">
        <f>AH103</f>
        <v>0.0</v>
      </c>
      <c r="AK103" t="n" s="5">
        <f>AI103</f>
        <v>0.0</v>
      </c>
      <c r="AL103" t="n" s="5">
        <f>AJ103</f>
        <v>0.0</v>
      </c>
      <c r="AM103" t="n" s="5">
        <f>AK103</f>
        <v>0.0</v>
      </c>
      <c r="AN103" t="n" s="5">
        <f>AL103</f>
        <v>0.0</v>
      </c>
      <c r="AO103" t="n" s="5">
        <f>AM103</f>
        <v>0.0</v>
      </c>
      <c r="AP103" t="n" s="5">
        <f>AN103</f>
        <v>0.0</v>
      </c>
      <c r="AQ103" t="n" s="5">
        <f>AO103</f>
        <v>0.0</v>
      </c>
      <c r="AR103" t="n" s="5">
        <f>15913.48</f>
        <v>0.0</v>
      </c>
      <c r="AS103" s="4"/>
      <c r="AT103" t="n" s="5">
        <f>AR103</f>
        <v>0.0</v>
      </c>
      <c r="AU103" t="n" s="5">
        <f>AS103</f>
        <v>0.0</v>
      </c>
      <c r="AV103" t="n" s="5">
        <f>AT103</f>
        <v>0.0</v>
      </c>
      <c r="AW103" t="n" s="5">
        <f>AU103</f>
        <v>0.0</v>
      </c>
      <c r="AX103" s="4"/>
      <c r="AY103" s="4"/>
      <c r="AZ103" t="n" s="5">
        <f>AX103</f>
        <v>0.0</v>
      </c>
      <c r="BA103" t="n" s="5">
        <f>AY103</f>
        <v>0.0</v>
      </c>
      <c r="BB103" t="n" s="5">
        <f>AZ103</f>
        <v>0.0</v>
      </c>
      <c r="BC103" t="n" s="5">
        <f>BA103</f>
        <v>0.0</v>
      </c>
      <c r="BD103" t="n" s="5">
        <f>BB103</f>
        <v>0.0</v>
      </c>
      <c r="BE103" t="n" s="5">
        <f>BC103</f>
        <v>0.0</v>
      </c>
      <c r="BF103" t="n" s="5">
        <f>22727.00</f>
        <v>0.0</v>
      </c>
      <c r="BG103" s="4"/>
    </row>
    <row r="104">
      <c r="A104" t="s" s="3">
        <v>128</v>
      </c>
      <c r="B104" t="n" s="5">
        <f>9462.71</f>
        <v>0.0</v>
      </c>
      <c r="C104" s="4"/>
      <c r="D104" t="n" s="5">
        <f>B104</f>
        <v>0.0</v>
      </c>
      <c r="E104" t="n" s="5">
        <f>C104</f>
        <v>0.0</v>
      </c>
      <c r="F104" t="n" s="5">
        <f>15896.57</f>
        <v>0.0</v>
      </c>
      <c r="G104" s="4"/>
      <c r="H104" t="n" s="5">
        <f>F104</f>
        <v>0.0</v>
      </c>
      <c r="I104" t="n" s="5">
        <f>G104</f>
        <v>0.0</v>
      </c>
      <c r="J104" t="n" s="5">
        <f>H104</f>
        <v>0.0</v>
      </c>
      <c r="K104" t="n" s="5">
        <f>I104</f>
        <v>0.0</v>
      </c>
      <c r="L104" t="n" s="5">
        <f>J104</f>
        <v>0.0</v>
      </c>
      <c r="M104" t="n" s="5">
        <f>K104</f>
        <v>0.0</v>
      </c>
      <c r="N104" t="n" s="5">
        <f>17123.76</f>
        <v>0.0</v>
      </c>
      <c r="O104" s="4"/>
      <c r="P104" t="n" s="5">
        <f>N104</f>
        <v>0.0</v>
      </c>
      <c r="Q104" t="n" s="5">
        <f>O104</f>
        <v>0.0</v>
      </c>
      <c r="R104" t="n" s="5">
        <f>P104</f>
        <v>0.0</v>
      </c>
      <c r="S104" t="n" s="5">
        <f>Q104</f>
        <v>0.0</v>
      </c>
      <c r="T104" t="n" s="5">
        <f>R104</f>
        <v>0.0</v>
      </c>
      <c r="U104" t="n" s="5">
        <f>S104</f>
        <v>0.0</v>
      </c>
      <c r="V104" t="n" s="5">
        <f>T104</f>
        <v>0.0</v>
      </c>
      <c r="W104" t="n" s="5">
        <f>U104</f>
        <v>0.0</v>
      </c>
      <c r="X104" t="n" s="5">
        <f>V104</f>
        <v>0.0</v>
      </c>
      <c r="Y104" t="n" s="5">
        <f>W104</f>
        <v>0.0</v>
      </c>
      <c r="Z104" s="4"/>
      <c r="AA104" s="4"/>
      <c r="AB104" t="n" s="5">
        <f>Z104</f>
        <v>0.0</v>
      </c>
      <c r="AC104" t="n" s="5">
        <f>AA104</f>
        <v>0.0</v>
      </c>
      <c r="AD104" t="n" s="5">
        <f>AB104</f>
        <v>0.0</v>
      </c>
      <c r="AE104" t="n" s="5">
        <f>AC104</f>
        <v>0.0</v>
      </c>
      <c r="AF104" t="n" s="5">
        <f>AD104</f>
        <v>0.0</v>
      </c>
      <c r="AG104" t="n" s="5">
        <f>AE104</f>
        <v>0.0</v>
      </c>
      <c r="AH104" t="n" s="5">
        <f>70.00</f>
        <v>0.0</v>
      </c>
      <c r="AI104" s="4"/>
      <c r="AJ104" t="n" s="5">
        <f>107.00</f>
        <v>0.0</v>
      </c>
      <c r="AK104" s="4"/>
      <c r="AL104" t="n" s="5">
        <f>119.00</f>
        <v>0.0</v>
      </c>
      <c r="AM104" s="4"/>
      <c r="AN104" t="n" s="5">
        <f>542.00</f>
        <v>0.0</v>
      </c>
      <c r="AO104" s="4"/>
      <c r="AP104" t="n" s="5">
        <f>AN104</f>
        <v>0.0</v>
      </c>
      <c r="AQ104" t="n" s="5">
        <f>AO104</f>
        <v>0.0</v>
      </c>
      <c r="AR104" t="n" s="5">
        <f>AP104</f>
        <v>0.0</v>
      </c>
      <c r="AS104" t="n" s="5">
        <f>AQ104</f>
        <v>0.0</v>
      </c>
      <c r="AT104" t="n" s="5">
        <f>572.00</f>
        <v>0.0</v>
      </c>
      <c r="AU104" s="4"/>
      <c r="AV104" t="n" s="5">
        <f>AT104</f>
        <v>0.0</v>
      </c>
      <c r="AW104" t="n" s="5">
        <f>AU104</f>
        <v>0.0</v>
      </c>
      <c r="AX104" s="4"/>
      <c r="AY104" s="4"/>
      <c r="AZ104" t="n" s="5">
        <f>AX104</f>
        <v>0.0</v>
      </c>
      <c r="BA104" t="n" s="5">
        <f>AY104</f>
        <v>0.0</v>
      </c>
      <c r="BB104" t="n" s="5">
        <f>AZ104</f>
        <v>0.0</v>
      </c>
      <c r="BC104" t="n" s="5">
        <f>BA104</f>
        <v>0.0</v>
      </c>
      <c r="BD104" s="4"/>
      <c r="BE104" t="n" s="5">
        <f>150.00</f>
        <v>0.0</v>
      </c>
      <c r="BF104" t="n" s="5">
        <f>BD104</f>
        <v>0.0</v>
      </c>
      <c r="BG104" t="n" s="5">
        <f>BE104</f>
        <v>0.0</v>
      </c>
    </row>
    <row r="105">
      <c r="A105" t="s" s="3">
        <v>129</v>
      </c>
      <c r="B105" s="4"/>
      <c r="C105" s="4"/>
      <c r="D105" t="n" s="5">
        <f>B105</f>
        <v>0.0</v>
      </c>
      <c r="E105" t="n" s="5">
        <f>C105</f>
        <v>0.0</v>
      </c>
      <c r="F105" t="n" s="5">
        <f>D105</f>
        <v>0.0</v>
      </c>
      <c r="G105" t="n" s="5">
        <f>E105</f>
        <v>0.0</v>
      </c>
      <c r="H105" t="n" s="5">
        <f>F105</f>
        <v>0.0</v>
      </c>
      <c r="I105" t="n" s="5">
        <f>G105</f>
        <v>0.0</v>
      </c>
      <c r="J105" t="n" s="5">
        <f>H105</f>
        <v>0.0</v>
      </c>
      <c r="K105" t="n" s="5">
        <f>I105</f>
        <v>0.0</v>
      </c>
      <c r="L105" s="4"/>
      <c r="M105" t="n" s="5">
        <f>451090.88</f>
        <v>0.0</v>
      </c>
      <c r="N105" t="n" s="5">
        <f>L105</f>
        <v>0.0</v>
      </c>
      <c r="O105" t="n" s="5">
        <f>M105</f>
        <v>0.0</v>
      </c>
      <c r="P105" t="n" s="5">
        <f>N105</f>
        <v>0.0</v>
      </c>
      <c r="Q105" t="n" s="5">
        <f>O105</f>
        <v>0.0</v>
      </c>
      <c r="R105" t="n" s="5">
        <f>P105</f>
        <v>0.0</v>
      </c>
      <c r="S105" t="n" s="5">
        <f>Q105</f>
        <v>0.0</v>
      </c>
      <c r="T105" t="n" s="5">
        <f>R105</f>
        <v>0.0</v>
      </c>
      <c r="U105" t="n" s="5">
        <f>S105</f>
        <v>0.0</v>
      </c>
      <c r="V105" t="n" s="5">
        <f>T105</f>
        <v>0.0</v>
      </c>
      <c r="W105" t="n" s="5">
        <f>U105</f>
        <v>0.0</v>
      </c>
      <c r="X105" t="n" s="5">
        <f>V105</f>
        <v>0.0</v>
      </c>
      <c r="Y105" t="n" s="5">
        <f>W105</f>
        <v>0.0</v>
      </c>
      <c r="Z105" s="4"/>
      <c r="AA105" s="4"/>
      <c r="AB105" t="n" s="5">
        <f>Z105</f>
        <v>0.0</v>
      </c>
      <c r="AC105" t="n" s="5">
        <f>AA105</f>
        <v>0.0</v>
      </c>
      <c r="AD105" t="n" s="5">
        <f>AB105</f>
        <v>0.0</v>
      </c>
      <c r="AE105" t="n" s="5">
        <f>AC105</f>
        <v>0.0</v>
      </c>
      <c r="AF105" t="n" s="5">
        <f>AD105</f>
        <v>0.0</v>
      </c>
      <c r="AG105" t="n" s="5">
        <f>AE105</f>
        <v>0.0</v>
      </c>
      <c r="AH105" t="n" s="5">
        <f>AF105</f>
        <v>0.0</v>
      </c>
      <c r="AI105" t="n" s="5">
        <f>AG105</f>
        <v>0.0</v>
      </c>
      <c r="AJ105" t="n" s="5">
        <f>AH105</f>
        <v>0.0</v>
      </c>
      <c r="AK105" t="n" s="5">
        <f>AI105</f>
        <v>0.0</v>
      </c>
      <c r="AL105" t="n" s="5">
        <f>AJ105</f>
        <v>0.0</v>
      </c>
      <c r="AM105" t="n" s="5">
        <f>AK105</f>
        <v>0.0</v>
      </c>
      <c r="AN105" t="n" s="5">
        <f>AL105</f>
        <v>0.0</v>
      </c>
      <c r="AO105" t="n" s="5">
        <f>AM105</f>
        <v>0.0</v>
      </c>
      <c r="AP105" t="n" s="5">
        <f>AN105</f>
        <v>0.0</v>
      </c>
      <c r="AQ105" t="n" s="5">
        <f>AO105</f>
        <v>0.0</v>
      </c>
      <c r="AR105" t="n" s="5">
        <f>AP105</f>
        <v>0.0</v>
      </c>
      <c r="AS105" t="n" s="5">
        <f>AQ105</f>
        <v>0.0</v>
      </c>
      <c r="AT105" t="n" s="5">
        <f>AR105</f>
        <v>0.0</v>
      </c>
      <c r="AU105" t="n" s="5">
        <f>AS105</f>
        <v>0.0</v>
      </c>
      <c r="AV105" t="n" s="5">
        <f>AT105</f>
        <v>0.0</v>
      </c>
      <c r="AW105" t="n" s="5">
        <f>AU105</f>
        <v>0.0</v>
      </c>
      <c r="AX105" s="4"/>
      <c r="AY105" s="4"/>
      <c r="AZ105" t="n" s="5">
        <f>AX105</f>
        <v>0.0</v>
      </c>
      <c r="BA105" t="n" s="5">
        <f>AY105</f>
        <v>0.0</v>
      </c>
      <c r="BB105" t="n" s="5">
        <f>AZ105</f>
        <v>0.0</v>
      </c>
      <c r="BC105" t="n" s="5">
        <f>BA105</f>
        <v>0.0</v>
      </c>
      <c r="BD105" t="n" s="5">
        <f>BB105</f>
        <v>0.0</v>
      </c>
      <c r="BE105" t="n" s="5">
        <f>BC105</f>
        <v>0.0</v>
      </c>
      <c r="BF105" t="n" s="5">
        <f>BD105</f>
        <v>0.0</v>
      </c>
      <c r="BG105" t="n" s="5">
        <f>BE105</f>
        <v>0.0</v>
      </c>
    </row>
    <row r="106">
      <c r="A106" t="s" s="3">
        <v>130</v>
      </c>
      <c r="B106" t="n" s="6">
        <f>((((((((((((((((((((((((((((((((((((((((((((((((((((((((((((((((((((((((((((((((((((((((((((((((((B7)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)+(B84))+(B85))+(B86))+(B87))+(B88))+(B89))+(B90))+(B91))+(B92))+(B93))+(B94))+(B95))+(B96))+(B97))+(B98))+(B99))+(B100))+(B101))+(B102))+(B103))+(B104))+(B105)</f>
        <v>0.0</v>
      </c>
      <c r="C106" t="n" s="6">
        <f>((((((((((((((((((((((((((((((((((((((((((((((((((((((((((((((((((((((((((((((((((((((((((((((((((C7)+(C8))+(C9))+(C10))+(C11))+(C12))+(C13))+(C14))+(C15))+(C16))+(C17))+(C18))+(C19))+(C20))+(C21))+(C22))+(C23))+(C24))+(C25))+(C26))+(C27))+(C28))+(C29))+(C30))+(C31))+(C32))+(C33))+(C34))+(C35))+(C36))+(C37))+(C38))+(C39))+(C40))+(C41))+(C42))+(C43))+(C44))+(C45))+(C46))+(C47))+(C48))+(C49))+(C50))+(C51))+(C52))+(C53))+(C54))+(C55))+(C56))+(C57))+(C58))+(C59))+(C60))+(C61))+(C62))+(C63))+(C64))+(C65))+(C66))+(C67))+(C68))+(C69))+(C70))+(C71))+(C72))+(C73))+(C74))+(C75))+(C76))+(C77))+(C78))+(C79))+(C80))+(C81))+(C82))+(C83))+(C84))+(C85))+(C86))+(C87))+(C88))+(C89))+(C90))+(C91))+(C92))+(C93))+(C94))+(C95))+(C96))+(C97))+(C98))+(C99))+(C100))+(C101))+(C102))+(C103))+(C104))+(C105)</f>
        <v>0.0</v>
      </c>
      <c r="D106" t="n" s="6">
        <f>((((((((((((((((((((((((((((((((((((((((((((((((((((((((((((((((((((((((((((((((((((((((((((((((((D7)+(D8))+(D9))+(D10))+(D11))+(D12))+(D13))+(D14))+(D15))+(D16))+(D17))+(D18))+(D19))+(D20))+(D21))+(D22))+(D23))+(D24))+(D25))+(D26))+(D27))+(D28))+(D29))+(D30))+(D31))+(D32))+(D33))+(D34))+(D35))+(D36))+(D37))+(D38))+(D39))+(D40))+(D41))+(D42))+(D43))+(D44))+(D45))+(D46))+(D47))+(D48))+(D49))+(D50))+(D51))+(D52))+(D53))+(D54))+(D55))+(D56))+(D57))+(D58))+(D59))+(D60))+(D61))+(D62))+(D63))+(D64))+(D65))+(D66))+(D67))+(D68))+(D69))+(D70))+(D71))+(D72))+(D73))+(D74))+(D75))+(D76))+(D77))+(D78))+(D79))+(D80))+(D81))+(D82))+(D83))+(D84))+(D85))+(D86))+(D87))+(D88))+(D89))+(D90))+(D91))+(D92))+(D93))+(D94))+(D95))+(D96))+(D97))+(D98))+(D99))+(D100))+(D101))+(D102))+(D103))+(D104))+(D105)</f>
        <v>0.0</v>
      </c>
      <c r="E106" t="n" s="6">
        <f>((((((((((((((((((((((((((((((((((((((((((((((((((((((((((((((((((((((((((((((((((((((((((((((((((E7)+(E8))+(E9))+(E10))+(E11))+(E12))+(E13))+(E14))+(E15))+(E16))+(E17))+(E18))+(E19))+(E20))+(E21))+(E22))+(E23))+(E24))+(E25))+(E26))+(E27))+(E28))+(E29))+(E30))+(E31))+(E32))+(E33))+(E34))+(E35))+(E36))+(E37))+(E38))+(E39))+(E40))+(E41))+(E42))+(E43))+(E44))+(E45))+(E46))+(E47))+(E48))+(E49))+(E50))+(E51))+(E52))+(E53))+(E54))+(E55))+(E56))+(E57))+(E58))+(E59))+(E60))+(E61))+(E62))+(E63))+(E64))+(E65))+(E66))+(E67))+(E68))+(E69))+(E70))+(E71))+(E72))+(E73))+(E74))+(E75))+(E76))+(E77))+(E78))+(E79))+(E80))+(E81))+(E82))+(E83))+(E84))+(E85))+(E86))+(E87))+(E88))+(E89))+(E90))+(E91))+(E92))+(E93))+(E94))+(E95))+(E96))+(E97))+(E98))+(E99))+(E100))+(E101))+(E102))+(E103))+(E104))+(E105)</f>
        <v>0.0</v>
      </c>
      <c r="F106" t="n" s="6">
        <f>((((((((((((((((((((((((((((((((((((((((((((((((((((((((((((((((((((((((((((((((((((((((((((((((((F7)+(F8))+(F9))+(F10))+(F11))+(F12))+(F13))+(F14))+(F15))+(F16))+(F17))+(F18))+(F19))+(F20))+(F21))+(F22))+(F23))+(F24))+(F25))+(F26))+(F27))+(F28))+(F29))+(F30))+(F31))+(F32))+(F33))+(F34))+(F35))+(F36))+(F37))+(F38))+(F39))+(F40))+(F41))+(F42))+(F43))+(F44))+(F45))+(F46))+(F47))+(F48))+(F49))+(F50))+(F51))+(F52))+(F53))+(F54))+(F55))+(F56))+(F57))+(F58))+(F59))+(F60))+(F61))+(F62))+(F63))+(F64))+(F65))+(F66))+(F67))+(F68))+(F69))+(F70))+(F71))+(F72))+(F73))+(F74))+(F75))+(F76))+(F77))+(F78))+(F79))+(F80))+(F81))+(F82))+(F83))+(F84))+(F85))+(F86))+(F87))+(F88))+(F89))+(F90))+(F91))+(F92))+(F93))+(F94))+(F95))+(F96))+(F97))+(F98))+(F99))+(F100))+(F101))+(F102))+(F103))+(F104))+(F105)</f>
        <v>0.0</v>
      </c>
      <c r="G106" t="n" s="6">
        <f>((((((((((((((((((((((((((((((((((((((((((((((((((((((((((((((((((((((((((((((((((((((((((((((((((G7)+(G8))+(G9))+(G10))+(G11))+(G12))+(G13))+(G14))+(G15))+(G16))+(G17))+(G18))+(G19))+(G20))+(G21))+(G22))+(G23))+(G24))+(G25))+(G26))+(G27))+(G28))+(G29))+(G30))+(G31))+(G32))+(G33))+(G34))+(G35))+(G36))+(G37))+(G38))+(G39))+(G40))+(G41))+(G42))+(G43))+(G44))+(G45))+(G46))+(G47))+(G48))+(G49))+(G50))+(G51))+(G52))+(G53))+(G54))+(G55))+(G56))+(G57))+(G58))+(G59))+(G60))+(G61))+(G62))+(G63))+(G64))+(G65))+(G66))+(G67))+(G68))+(G69))+(G70))+(G71))+(G72))+(G73))+(G74))+(G75))+(G76))+(G77))+(G78))+(G79))+(G80))+(G81))+(G82))+(G83))+(G84))+(G85))+(G86))+(G87))+(G88))+(G89))+(G90))+(G91))+(G92))+(G93))+(G94))+(G95))+(G96))+(G97))+(G98))+(G99))+(G100))+(G101))+(G102))+(G103))+(G104))+(G105)</f>
        <v>0.0</v>
      </c>
      <c r="H106" t="n" s="6">
        <f>((((((((((((((((((((((((((((((((((((((((((((((((((((((((((((((((((((((((((((((((((((((((((((((((((H7)+(H8))+(H9))+(H10))+(H11))+(H12))+(H13))+(H14))+(H15))+(H16))+(H17))+(H18))+(H19))+(H20))+(H21))+(H22))+(H23))+(H24))+(H25))+(H26))+(H27))+(H28))+(H29))+(H30))+(H31))+(H32))+(H33))+(H34))+(H35))+(H36))+(H37))+(H38))+(H39))+(H40))+(H41))+(H42))+(H43))+(H44))+(H45))+(H46))+(H47))+(H48))+(H49))+(H50))+(H51))+(H52))+(H53))+(H54))+(H55))+(H56))+(H57))+(H58))+(H59))+(H60))+(H61))+(H62))+(H63))+(H64))+(H65))+(H66))+(H67))+(H68))+(H69))+(H70))+(H71))+(H72))+(H73))+(H74))+(H75))+(H76))+(H77))+(H78))+(H79))+(H80))+(H81))+(H82))+(H83))+(H84))+(H85))+(H86))+(H87))+(H88))+(H89))+(H90))+(H91))+(H92))+(H93))+(H94))+(H95))+(H96))+(H97))+(H98))+(H99))+(H100))+(H101))+(H102))+(H103))+(H104))+(H105)</f>
        <v>0.0</v>
      </c>
      <c r="I106" t="n" s="6">
        <f>((((((((((((((((((((((((((((((((((((((((((((((((((((((((((((((((((((((((((((((((((((((((((((((((((I7)+(I8))+(I9))+(I10))+(I11))+(I12))+(I13))+(I14))+(I15))+(I16))+(I17))+(I18))+(I19))+(I20))+(I21))+(I22))+(I23))+(I24))+(I25))+(I26))+(I27))+(I28))+(I29))+(I30))+(I31))+(I32))+(I33))+(I34))+(I35))+(I36))+(I37))+(I38))+(I39))+(I40))+(I41))+(I42))+(I43))+(I44))+(I45))+(I46))+(I47))+(I48))+(I49))+(I50))+(I51))+(I52))+(I53))+(I54))+(I55))+(I56))+(I57))+(I58))+(I59))+(I60))+(I61))+(I62))+(I63))+(I64))+(I65))+(I66))+(I67))+(I68))+(I69))+(I70))+(I71))+(I72))+(I73))+(I74))+(I75))+(I76))+(I77))+(I78))+(I79))+(I80))+(I81))+(I82))+(I83))+(I84))+(I85))+(I86))+(I87))+(I88))+(I89))+(I90))+(I91))+(I92))+(I93))+(I94))+(I95))+(I96))+(I97))+(I98))+(I99))+(I100))+(I101))+(I102))+(I103))+(I104))+(I105)</f>
        <v>0.0</v>
      </c>
      <c r="J106" t="n" s="6">
        <f>((((((((((((((((((((((((((((((((((((((((((((((((((((((((((((((((((((((((((((((((((((((((((((((((((J7)+(J8))+(J9))+(J10))+(J11))+(J12))+(J13))+(J14))+(J15))+(J16))+(J17))+(J18))+(J19))+(J20))+(J21))+(J22))+(J23))+(J24))+(J25))+(J26))+(J27))+(J28))+(J29))+(J30))+(J31))+(J32))+(J33))+(J34))+(J35))+(J36))+(J37))+(J38))+(J39))+(J40))+(J41))+(J42))+(J43))+(J44))+(J45))+(J46))+(J47))+(J48))+(J49))+(J50))+(J51))+(J52))+(J53))+(J54))+(J55))+(J56))+(J57))+(J58))+(J59))+(J60))+(J61))+(J62))+(J63))+(J64))+(J65))+(J66))+(J67))+(J68))+(J69))+(J70))+(J71))+(J72))+(J73))+(J74))+(J75))+(J76))+(J77))+(J78))+(J79))+(J80))+(J81))+(J82))+(J83))+(J84))+(J85))+(J86))+(J87))+(J88))+(J89))+(J90))+(J91))+(J92))+(J93))+(J94))+(J95))+(J96))+(J97))+(J98))+(J99))+(J100))+(J101))+(J102))+(J103))+(J104))+(J105)</f>
        <v>0.0</v>
      </c>
      <c r="K106" t="n" s="6">
        <f>((((((((((((((((((((((((((((((((((((((((((((((((((((((((((((((((((((((((((((((((((((((((((((((((((K7)+(K8))+(K9))+(K10))+(K11))+(K12))+(K13))+(K14))+(K15))+(K16))+(K17))+(K18))+(K19))+(K20))+(K21))+(K22))+(K23))+(K24))+(K25))+(K26))+(K27))+(K28))+(K29))+(K30))+(K31))+(K32))+(K33))+(K34))+(K35))+(K36))+(K37))+(K38))+(K39))+(K40))+(K41))+(K42))+(K43))+(K44))+(K45))+(K46))+(K47))+(K48))+(K49))+(K50))+(K51))+(K52))+(K53))+(K54))+(K55))+(K56))+(K57))+(K58))+(K59))+(K60))+(K61))+(K62))+(K63))+(K64))+(K65))+(K66))+(K67))+(K68))+(K69))+(K70))+(K71))+(K72))+(K73))+(K74))+(K75))+(K76))+(K77))+(K78))+(K79))+(K80))+(K81))+(K82))+(K83))+(K84))+(K85))+(K86))+(K87))+(K88))+(K89))+(K90))+(K91))+(K92))+(K93))+(K94))+(K95))+(K96))+(K97))+(K98))+(K99))+(K100))+(K101))+(K102))+(K103))+(K104))+(K105)</f>
        <v>0.0</v>
      </c>
      <c r="L106" t="n" s="6">
        <f>((((((((((((((((((((((((((((((((((((((((((((((((((((((((((((((((((((((((((((((((((((((((((((((((((L7)+(L8))+(L9))+(L10))+(L11))+(L12))+(L13))+(L14))+(L15))+(L16))+(L17))+(L18))+(L19))+(L20))+(L21))+(L22))+(L23))+(L24))+(L25))+(L26))+(L27))+(L28))+(L29))+(L30))+(L31))+(L32))+(L33))+(L34))+(L35))+(L36))+(L37))+(L38))+(L39))+(L40))+(L41))+(L42))+(L43))+(L44))+(L45))+(L46))+(L47))+(L48))+(L49))+(L50))+(L51))+(L52))+(L53))+(L54))+(L55))+(L56))+(L57))+(L58))+(L59))+(L60))+(L61))+(L62))+(L63))+(L64))+(L65))+(L66))+(L67))+(L68))+(L69))+(L70))+(L71))+(L72))+(L73))+(L74))+(L75))+(L76))+(L77))+(L78))+(L79))+(L80))+(L81))+(L82))+(L83))+(L84))+(L85))+(L86))+(L87))+(L88))+(L89))+(L90))+(L91))+(L92))+(L93))+(L94))+(L95))+(L96))+(L97))+(L98))+(L99))+(L100))+(L101))+(L102))+(L103))+(L104))+(L105)</f>
        <v>0.0</v>
      </c>
      <c r="M106" t="n" s="6">
        <f>((((((((((((((((((((((((((((((((((((((((((((((((((((((((((((((((((((((((((((((((((((((((((((((((((M7)+(M8))+(M9))+(M10))+(M11))+(M12))+(M13))+(M14))+(M15))+(M16))+(M17))+(M18))+(M19))+(M20))+(M21))+(M22))+(M23))+(M24))+(M25))+(M26))+(M27))+(M28))+(M29))+(M30))+(M31))+(M32))+(M33))+(M34))+(M35))+(M36))+(M37))+(M38))+(M39))+(M40))+(M41))+(M42))+(M43))+(M44))+(M45))+(M46))+(M47))+(M48))+(M49))+(M50))+(M51))+(M52))+(M53))+(M54))+(M55))+(M56))+(M57))+(M58))+(M59))+(M60))+(M61))+(M62))+(M63))+(M64))+(M65))+(M66))+(M67))+(M68))+(M69))+(M70))+(M71))+(M72))+(M73))+(M74))+(M75))+(M76))+(M77))+(M78))+(M79))+(M80))+(M81))+(M82))+(M83))+(M84))+(M85))+(M86))+(M87))+(M88))+(M89))+(M90))+(M91))+(M92))+(M93))+(M94))+(M95))+(M96))+(M97))+(M98))+(M99))+(M100))+(M101))+(M102))+(M103))+(M104))+(M105)</f>
        <v>0.0</v>
      </c>
      <c r="N106" t="n" s="6">
        <f>((((((((((((((((((((((((((((((((((((((((((((((((((((((((((((((((((((((((((((((((((((((((((((((((((N7)+(N8))+(N9))+(N10))+(N11))+(N12))+(N13))+(N14))+(N15))+(N16))+(N17))+(N18))+(N19))+(N20))+(N21))+(N22))+(N23))+(N24))+(N25))+(N26))+(N27))+(N28))+(N29))+(N30))+(N31))+(N32))+(N33))+(N34))+(N35))+(N36))+(N37))+(N38))+(N39))+(N40))+(N41))+(N42))+(N43))+(N44))+(N45))+(N46))+(N47))+(N48))+(N49))+(N50))+(N51))+(N52))+(N53))+(N54))+(N55))+(N56))+(N57))+(N58))+(N59))+(N60))+(N61))+(N62))+(N63))+(N64))+(N65))+(N66))+(N67))+(N68))+(N69))+(N70))+(N71))+(N72))+(N73))+(N74))+(N75))+(N76))+(N77))+(N78))+(N79))+(N80))+(N81))+(N82))+(N83))+(N84))+(N85))+(N86))+(N87))+(N88))+(N89))+(N90))+(N91))+(N92))+(N93))+(N94))+(N95))+(N96))+(N97))+(N98))+(N99))+(N100))+(N101))+(N102))+(N103))+(N104))+(N105)</f>
        <v>0.0</v>
      </c>
      <c r="O106" t="n" s="6">
        <f>((((((((((((((((((((((((((((((((((((((((((((((((((((((((((((((((((((((((((((((((((((((((((((((((((O7)+(O8))+(O9))+(O10))+(O11))+(O12))+(O13))+(O14))+(O15))+(O16))+(O17))+(O18))+(O19))+(O20))+(O21))+(O22))+(O23))+(O24))+(O25))+(O26))+(O27))+(O28))+(O29))+(O30))+(O31))+(O32))+(O33))+(O34))+(O35))+(O36))+(O37))+(O38))+(O39))+(O40))+(O41))+(O42))+(O43))+(O44))+(O45))+(O46))+(O47))+(O48))+(O49))+(O50))+(O51))+(O52))+(O53))+(O54))+(O55))+(O56))+(O57))+(O58))+(O59))+(O60))+(O61))+(O62))+(O63))+(O64))+(O65))+(O66))+(O67))+(O68))+(O69))+(O70))+(O71))+(O72))+(O73))+(O74))+(O75))+(O76))+(O77))+(O78))+(O79))+(O80))+(O81))+(O82))+(O83))+(O84))+(O85))+(O86))+(O87))+(O88))+(O89))+(O90))+(O91))+(O92))+(O93))+(O94))+(O95))+(O96))+(O97))+(O98))+(O99))+(O100))+(O101))+(O102))+(O103))+(O104))+(O105)</f>
        <v>0.0</v>
      </c>
      <c r="P106" t="n" s="6">
        <f>((((((((((((((((((((((((((((((((((((((((((((((((((((((((((((((((((((((((((((((((((((((((((((((((((P7)+(P8))+(P9))+(P10))+(P11))+(P12))+(P13))+(P14))+(P15))+(P16))+(P17))+(P18))+(P19))+(P20))+(P21))+(P22))+(P23))+(P24))+(P25))+(P26))+(P27))+(P28))+(P29))+(P30))+(P31))+(P32))+(P33))+(P34))+(P35))+(P36))+(P37))+(P38))+(P39))+(P40))+(P41))+(P42))+(P43))+(P44))+(P45))+(P46))+(P47))+(P48))+(P49))+(P50))+(P51))+(P52))+(P53))+(P54))+(P55))+(P56))+(P57))+(P58))+(P59))+(P60))+(P61))+(P62))+(P63))+(P64))+(P65))+(P66))+(P67))+(P68))+(P69))+(P70))+(P71))+(P72))+(P73))+(P74))+(P75))+(P76))+(P77))+(P78))+(P79))+(P80))+(P81))+(P82))+(P83))+(P84))+(P85))+(P86))+(P87))+(P88))+(P89))+(P90))+(P91))+(P92))+(P93))+(P94))+(P95))+(P96))+(P97))+(P98))+(P99))+(P100))+(P101))+(P102))+(P103))+(P104))+(P105)</f>
        <v>0.0</v>
      </c>
      <c r="Q106" t="n" s="6">
        <f>((((((((((((((((((((((((((((((((((((((((((((((((((((((((((((((((((((((((((((((((((((((((((((((((((Q7)+(Q8))+(Q9))+(Q10))+(Q11))+(Q12))+(Q13))+(Q14))+(Q15))+(Q16))+(Q17))+(Q18))+(Q19))+(Q20))+(Q21))+(Q22))+(Q23))+(Q24))+(Q25))+(Q26))+(Q27))+(Q28))+(Q29))+(Q30))+(Q31))+(Q32))+(Q33))+(Q34))+(Q35))+(Q36))+(Q37))+(Q38))+(Q39))+(Q40))+(Q41))+(Q42))+(Q43))+(Q44))+(Q45))+(Q46))+(Q47))+(Q48))+(Q49))+(Q50))+(Q51))+(Q52))+(Q53))+(Q54))+(Q55))+(Q56))+(Q57))+(Q58))+(Q59))+(Q60))+(Q61))+(Q62))+(Q63))+(Q64))+(Q65))+(Q66))+(Q67))+(Q68))+(Q69))+(Q70))+(Q71))+(Q72))+(Q73))+(Q74))+(Q75))+(Q76))+(Q77))+(Q78))+(Q79))+(Q80))+(Q81))+(Q82))+(Q83))+(Q84))+(Q85))+(Q86))+(Q87))+(Q88))+(Q89))+(Q90))+(Q91))+(Q92))+(Q93))+(Q94))+(Q95))+(Q96))+(Q97))+(Q98))+(Q99))+(Q100))+(Q101))+(Q102))+(Q103))+(Q104))+(Q105)</f>
        <v>0.0</v>
      </c>
      <c r="R106" t="n" s="6">
        <f>((((((((((((((((((((((((((((((((((((((((((((((((((((((((((((((((((((((((((((((((((((((((((((((((((R7)+(R8))+(R9))+(R10))+(R11))+(R12))+(R13))+(R14))+(R15))+(R16))+(R17))+(R18))+(R19))+(R20))+(R21))+(R22))+(R23))+(R24))+(R25))+(R26))+(R27))+(R28))+(R29))+(R30))+(R31))+(R32))+(R33))+(R34))+(R35))+(R36))+(R37))+(R38))+(R39))+(R40))+(R41))+(R42))+(R43))+(R44))+(R45))+(R46))+(R47))+(R48))+(R49))+(R50))+(R51))+(R52))+(R53))+(R54))+(R55))+(R56))+(R57))+(R58))+(R59))+(R60))+(R61))+(R62))+(R63))+(R64))+(R65))+(R66))+(R67))+(R68))+(R69))+(R70))+(R71))+(R72))+(R73))+(R74))+(R75))+(R76))+(R77))+(R78))+(R79))+(R80))+(R81))+(R82))+(R83))+(R84))+(R85))+(R86))+(R87))+(R88))+(R89))+(R90))+(R91))+(R92))+(R93))+(R94))+(R95))+(R96))+(R97))+(R98))+(R99))+(R100))+(R101))+(R102))+(R103))+(R104))+(R105)</f>
        <v>0.0</v>
      </c>
      <c r="S106" t="n" s="6">
        <f>((((((((((((((((((((((((((((((((((((((((((((((((((((((((((((((((((((((((((((((((((((((((((((((((((S7)+(S8))+(S9))+(S10))+(S11))+(S12))+(S13))+(S14))+(S15))+(S16))+(S17))+(S18))+(S19))+(S20))+(S21))+(S22))+(S23))+(S24))+(S25))+(S26))+(S27))+(S28))+(S29))+(S30))+(S31))+(S32))+(S33))+(S34))+(S35))+(S36))+(S37))+(S38))+(S39))+(S40))+(S41))+(S42))+(S43))+(S44))+(S45))+(S46))+(S47))+(S48))+(S49))+(S50))+(S51))+(S52))+(S53))+(S54))+(S55))+(S56))+(S57))+(S58))+(S59))+(S60))+(S61))+(S62))+(S63))+(S64))+(S65))+(S66))+(S67))+(S68))+(S69))+(S70))+(S71))+(S72))+(S73))+(S74))+(S75))+(S76))+(S77))+(S78))+(S79))+(S80))+(S81))+(S82))+(S83))+(S84))+(S85))+(S86))+(S87))+(S88))+(S89))+(S90))+(S91))+(S92))+(S93))+(S94))+(S95))+(S96))+(S97))+(S98))+(S99))+(S100))+(S101))+(S102))+(S103))+(S104))+(S105)</f>
        <v>0.0</v>
      </c>
      <c r="T106" t="n" s="6">
        <f>((((((((((((((((((((((((((((((((((((((((((((((((((((((((((((((((((((((((((((((((((((((((((((((((((T7)+(T8))+(T9))+(T10))+(T11))+(T12))+(T13))+(T14))+(T15))+(T16))+(T17))+(T18))+(T19))+(T20))+(T21))+(T22))+(T23))+(T24))+(T25))+(T26))+(T27))+(T28))+(T29))+(T30))+(T31))+(T32))+(T33))+(T34))+(T35))+(T36))+(T37))+(T38))+(T39))+(T40))+(T41))+(T42))+(T43))+(T44))+(T45))+(T46))+(T47))+(T48))+(T49))+(T50))+(T51))+(T52))+(T53))+(T54))+(T55))+(T56))+(T57))+(T58))+(T59))+(T60))+(T61))+(T62))+(T63))+(T64))+(T65))+(T66))+(T67))+(T68))+(T69))+(T70))+(T71))+(T72))+(T73))+(T74))+(T75))+(T76))+(T77))+(T78))+(T79))+(T80))+(T81))+(T82))+(T83))+(T84))+(T85))+(T86))+(T87))+(T88))+(T89))+(T90))+(T91))+(T92))+(T93))+(T94))+(T95))+(T96))+(T97))+(T98))+(T99))+(T100))+(T101))+(T102))+(T103))+(T104))+(T105)</f>
        <v>0.0</v>
      </c>
      <c r="U106" t="n" s="6">
        <f>((((((((((((((((((((((((((((((((((((((((((((((((((((((((((((((((((((((((((((((((((((((((((((((((((U7)+(U8))+(U9))+(U10))+(U11))+(U12))+(U13))+(U14))+(U15))+(U16))+(U17))+(U18))+(U19))+(U20))+(U21))+(U22))+(U23))+(U24))+(U25))+(U26))+(U27))+(U28))+(U29))+(U30))+(U31))+(U32))+(U33))+(U34))+(U35))+(U36))+(U37))+(U38))+(U39))+(U40))+(U41))+(U42))+(U43))+(U44))+(U45))+(U46))+(U47))+(U48))+(U49))+(U50))+(U51))+(U52))+(U53))+(U54))+(U55))+(U56))+(U57))+(U58))+(U59))+(U60))+(U61))+(U62))+(U63))+(U64))+(U65))+(U66))+(U67))+(U68))+(U69))+(U70))+(U71))+(U72))+(U73))+(U74))+(U75))+(U76))+(U77))+(U78))+(U79))+(U80))+(U81))+(U82))+(U83))+(U84))+(U85))+(U86))+(U87))+(U88))+(U89))+(U90))+(U91))+(U92))+(U93))+(U94))+(U95))+(U96))+(U97))+(U98))+(U99))+(U100))+(U101))+(U102))+(U103))+(U104))+(U105)</f>
        <v>0.0</v>
      </c>
      <c r="V106" t="n" s="6">
        <f>((((((((((((((((((((((((((((((((((((((((((((((((((((((((((((((((((((((((((((((((((((((((((((((((((V7)+(V8))+(V9))+(V10))+(V11))+(V12))+(V13))+(V14))+(V15))+(V16))+(V17))+(V18))+(V19))+(V20))+(V21))+(V22))+(V23))+(V24))+(V25))+(V26))+(V27))+(V28))+(V29))+(V30))+(V31))+(V32))+(V33))+(V34))+(V35))+(V36))+(V37))+(V38))+(V39))+(V40))+(V41))+(V42))+(V43))+(V44))+(V45))+(V46))+(V47))+(V48))+(V49))+(V50))+(V51))+(V52))+(V53))+(V54))+(V55))+(V56))+(V57))+(V58))+(V59))+(V60))+(V61))+(V62))+(V63))+(V64))+(V65))+(V66))+(V67))+(V68))+(V69))+(V70))+(V71))+(V72))+(V73))+(V74))+(V75))+(V76))+(V77))+(V78))+(V79))+(V80))+(V81))+(V82))+(V83))+(V84))+(V85))+(V86))+(V87))+(V88))+(V89))+(V90))+(V91))+(V92))+(V93))+(V94))+(V95))+(V96))+(V97))+(V98))+(V99))+(V100))+(V101))+(V102))+(V103))+(V104))+(V105)</f>
        <v>0.0</v>
      </c>
      <c r="W106" t="n" s="6">
        <f>((((((((((((((((((((((((((((((((((((((((((((((((((((((((((((((((((((((((((((((((((((((((((((((((((W7)+(W8))+(W9))+(W10))+(W11))+(W12))+(W13))+(W14))+(W15))+(W16))+(W17))+(W18))+(W19))+(W20))+(W21))+(W22))+(W23))+(W24))+(W25))+(W26))+(W27))+(W28))+(W29))+(W30))+(W31))+(W32))+(W33))+(W34))+(W35))+(W36))+(W37))+(W38))+(W39))+(W40))+(W41))+(W42))+(W43))+(W44))+(W45))+(W46))+(W47))+(W48))+(W49))+(W50))+(W51))+(W52))+(W53))+(W54))+(W55))+(W56))+(W57))+(W58))+(W59))+(W60))+(W61))+(W62))+(W63))+(W64))+(W65))+(W66))+(W67))+(W68))+(W69))+(W70))+(W71))+(W72))+(W73))+(W74))+(W75))+(W76))+(W77))+(W78))+(W79))+(W80))+(W81))+(W82))+(W83))+(W84))+(W85))+(W86))+(W87))+(W88))+(W89))+(W90))+(W91))+(W92))+(W93))+(W94))+(W95))+(W96))+(W97))+(W98))+(W99))+(W100))+(W101))+(W102))+(W103))+(W104))+(W105)</f>
        <v>0.0</v>
      </c>
      <c r="X106" t="n" s="6">
        <f>((((((((((((((((((((((((((((((((((((((((((((((((((((((((((((((((((((((((((((((((((((((((((((((((((X7)+(X8))+(X9))+(X10))+(X11))+(X12))+(X13))+(X14))+(X15))+(X16))+(X17))+(X18))+(X19))+(X20))+(X21))+(X22))+(X23))+(X24))+(X25))+(X26))+(X27))+(X28))+(X29))+(X30))+(X31))+(X32))+(X33))+(X34))+(X35))+(X36))+(X37))+(X38))+(X39))+(X40))+(X41))+(X42))+(X43))+(X44))+(X45))+(X46))+(X47))+(X48))+(X49))+(X50))+(X51))+(X52))+(X53))+(X54))+(X55))+(X56))+(X57))+(X58))+(X59))+(X60))+(X61))+(X62))+(X63))+(X64))+(X65))+(X66))+(X67))+(X68))+(X69))+(X70))+(X71))+(X72))+(X73))+(X74))+(X75))+(X76))+(X77))+(X78))+(X79))+(X80))+(X81))+(X82))+(X83))+(X84))+(X85))+(X86))+(X87))+(X88))+(X89))+(X90))+(X91))+(X92))+(X93))+(X94))+(X95))+(X96))+(X97))+(X98))+(X99))+(X100))+(X101))+(X102))+(X103))+(X104))+(X105)</f>
        <v>0.0</v>
      </c>
      <c r="Y106" t="n" s="6">
        <f>((((((((((((((((((((((((((((((((((((((((((((((((((((((((((((((((((((((((((((((((((((((((((((((((((Y7)+(Y8))+(Y9))+(Y10))+(Y11))+(Y12))+(Y13))+(Y14))+(Y15))+(Y16))+(Y17))+(Y18))+(Y19))+(Y20))+(Y21))+(Y22))+(Y23))+(Y24))+(Y25))+(Y26))+(Y27))+(Y28))+(Y29))+(Y30))+(Y31))+(Y32))+(Y33))+(Y34))+(Y35))+(Y36))+(Y37))+(Y38))+(Y39))+(Y40))+(Y41))+(Y42))+(Y43))+(Y44))+(Y45))+(Y46))+(Y47))+(Y48))+(Y49))+(Y50))+(Y51))+(Y52))+(Y53))+(Y54))+(Y55))+(Y56))+(Y57))+(Y58))+(Y59))+(Y60))+(Y61))+(Y62))+(Y63))+(Y64))+(Y65))+(Y66))+(Y67))+(Y68))+(Y69))+(Y70))+(Y71))+(Y72))+(Y73))+(Y74))+(Y75))+(Y76))+(Y77))+(Y78))+(Y79))+(Y80))+(Y81))+(Y82))+(Y83))+(Y84))+(Y85))+(Y86))+(Y87))+(Y88))+(Y89))+(Y90))+(Y91))+(Y92))+(Y93))+(Y94))+(Y95))+(Y96))+(Y97))+(Y98))+(Y99))+(Y100))+(Y101))+(Y102))+(Y103))+(Y104))+(Y105)</f>
        <v>0.0</v>
      </c>
      <c r="Z106" t="n" s="6">
        <f>((((((((((((((((((((((((((((((((((((((((((((((((((((((((((((((((((((((((((((((((((((((((((((((((((Z7)+(Z8))+(Z9))+(Z10))+(Z11))+(Z12))+(Z13))+(Z14))+(Z15))+(Z16))+(Z17))+(Z18))+(Z19))+(Z20))+(Z21))+(Z22))+(Z23))+(Z24))+(Z25))+(Z26))+(Z27))+(Z28))+(Z29))+(Z30))+(Z31))+(Z32))+(Z33))+(Z34))+(Z35))+(Z36))+(Z37))+(Z38))+(Z39))+(Z40))+(Z41))+(Z42))+(Z43))+(Z44))+(Z45))+(Z46))+(Z47))+(Z48))+(Z49))+(Z50))+(Z51))+(Z52))+(Z53))+(Z54))+(Z55))+(Z56))+(Z57))+(Z58))+(Z59))+(Z60))+(Z61))+(Z62))+(Z63))+(Z64))+(Z65))+(Z66))+(Z67))+(Z68))+(Z69))+(Z70))+(Z71))+(Z72))+(Z73))+(Z74))+(Z75))+(Z76))+(Z77))+(Z78))+(Z79))+(Z80))+(Z81))+(Z82))+(Z83))+(Z84))+(Z85))+(Z86))+(Z87))+(Z88))+(Z89))+(Z90))+(Z91))+(Z92))+(Z93))+(Z94))+(Z95))+(Z96))+(Z97))+(Z98))+(Z99))+(Z100))+(Z101))+(Z102))+(Z103))+(Z104))+(Z105)</f>
        <v>0.0</v>
      </c>
      <c r="AA106" t="n" s="6">
        <f>((((((((((((((((((((((((((((((((((((((((((((((((((((((((((((((((((((((((((((((((((((((((((((((((((AA7)+(AA8))+(AA9))+(AA10))+(AA11))+(AA12))+(AA13))+(AA14))+(AA15))+(AA16))+(AA17))+(AA18))+(AA19))+(AA20))+(AA21))+(AA22))+(AA23))+(AA24))+(AA25))+(AA26))+(AA27))+(AA28))+(AA29))+(AA30))+(AA31))+(AA32))+(AA33))+(AA34))+(AA35))+(AA36))+(AA37))+(AA38))+(AA39))+(AA40))+(AA41))+(AA42))+(AA43))+(AA44))+(AA45))+(AA46))+(AA47))+(AA48))+(AA49))+(AA50))+(AA51))+(AA52))+(AA53))+(AA54))+(AA55))+(AA56))+(AA57))+(AA58))+(AA59))+(AA60))+(AA61))+(AA62))+(AA63))+(AA64))+(AA65))+(AA66))+(AA67))+(AA68))+(AA69))+(AA70))+(AA71))+(AA72))+(AA73))+(AA74))+(AA75))+(AA76))+(AA77))+(AA78))+(AA79))+(AA80))+(AA81))+(AA82))+(AA83))+(AA84))+(AA85))+(AA86))+(AA87))+(AA88))+(AA89))+(AA90))+(AA91))+(AA92))+(AA93))+(AA94))+(AA95))+(AA96))+(AA97))+(AA98))+(AA99))+(AA100))+(AA101))+(AA102))+(AA103))+(AA104))+(AA105)</f>
        <v>0.0</v>
      </c>
      <c r="AB106" t="n" s="6">
        <f>((((((((((((((((((((((((((((((((((((((((((((((((((((((((((((((((((((((((((((((((((((((((((((((((((AB7)+(AB8))+(AB9))+(AB10))+(AB11))+(AB12))+(AB13))+(AB14))+(AB15))+(AB16))+(AB17))+(AB18))+(AB19))+(AB20))+(AB21))+(AB22))+(AB23))+(AB24))+(AB25))+(AB26))+(AB27))+(AB28))+(AB29))+(AB30))+(AB31))+(AB32))+(AB33))+(AB34))+(AB35))+(AB36))+(AB37))+(AB38))+(AB39))+(AB40))+(AB41))+(AB42))+(AB43))+(AB44))+(AB45))+(AB46))+(AB47))+(AB48))+(AB49))+(AB50))+(AB51))+(AB52))+(AB53))+(AB54))+(AB55))+(AB56))+(AB57))+(AB58))+(AB59))+(AB60))+(AB61))+(AB62))+(AB63))+(AB64))+(AB65))+(AB66))+(AB67))+(AB68))+(AB69))+(AB70))+(AB71))+(AB72))+(AB73))+(AB74))+(AB75))+(AB76))+(AB77))+(AB78))+(AB79))+(AB80))+(AB81))+(AB82))+(AB83))+(AB84))+(AB85))+(AB86))+(AB87))+(AB88))+(AB89))+(AB90))+(AB91))+(AB92))+(AB93))+(AB94))+(AB95))+(AB96))+(AB97))+(AB98))+(AB99))+(AB100))+(AB101))+(AB102))+(AB103))+(AB104))+(AB105)</f>
        <v>0.0</v>
      </c>
      <c r="AC106" t="n" s="6">
        <f>((((((((((((((((((((((((((((((((((((((((((((((((((((((((((((((((((((((((((((((((((((((((((((((((((AC7)+(AC8))+(AC9))+(AC10))+(AC11))+(AC12))+(AC13))+(AC14))+(AC15))+(AC16))+(AC17))+(AC18))+(AC19))+(AC20))+(AC21))+(AC22))+(AC23))+(AC24))+(AC25))+(AC26))+(AC27))+(AC28))+(AC29))+(AC30))+(AC31))+(AC32))+(AC33))+(AC34))+(AC35))+(AC36))+(AC37))+(AC38))+(AC39))+(AC40))+(AC41))+(AC42))+(AC43))+(AC44))+(AC45))+(AC46))+(AC47))+(AC48))+(AC49))+(AC50))+(AC51))+(AC52))+(AC53))+(AC54))+(AC55))+(AC56))+(AC57))+(AC58))+(AC59))+(AC60))+(AC61))+(AC62))+(AC63))+(AC64))+(AC65))+(AC66))+(AC67))+(AC68))+(AC69))+(AC70))+(AC71))+(AC72))+(AC73))+(AC74))+(AC75))+(AC76))+(AC77))+(AC78))+(AC79))+(AC80))+(AC81))+(AC82))+(AC83))+(AC84))+(AC85))+(AC86))+(AC87))+(AC88))+(AC89))+(AC90))+(AC91))+(AC92))+(AC93))+(AC94))+(AC95))+(AC96))+(AC97))+(AC98))+(AC99))+(AC100))+(AC101))+(AC102))+(AC103))+(AC104))+(AC105)</f>
        <v>0.0</v>
      </c>
      <c r="AD106" t="n" s="6">
        <f>((((((((((((((((((((((((((((((((((((((((((((((((((((((((((((((((((((((((((((((((((((((((((((((((((AD7)+(AD8))+(AD9))+(AD10))+(AD11))+(AD12))+(AD13))+(AD14))+(AD15))+(AD16))+(AD17))+(AD18))+(AD19))+(AD20))+(AD21))+(AD22))+(AD23))+(AD24))+(AD25))+(AD26))+(AD27))+(AD28))+(AD29))+(AD30))+(AD31))+(AD32))+(AD33))+(AD34))+(AD35))+(AD36))+(AD37))+(AD38))+(AD39))+(AD40))+(AD41))+(AD42))+(AD43))+(AD44))+(AD45))+(AD46))+(AD47))+(AD48))+(AD49))+(AD50))+(AD51))+(AD52))+(AD53))+(AD54))+(AD55))+(AD56))+(AD57))+(AD58))+(AD59))+(AD60))+(AD61))+(AD62))+(AD63))+(AD64))+(AD65))+(AD66))+(AD67))+(AD68))+(AD69))+(AD70))+(AD71))+(AD72))+(AD73))+(AD74))+(AD75))+(AD76))+(AD77))+(AD78))+(AD79))+(AD80))+(AD81))+(AD82))+(AD83))+(AD84))+(AD85))+(AD86))+(AD87))+(AD88))+(AD89))+(AD90))+(AD91))+(AD92))+(AD93))+(AD94))+(AD95))+(AD96))+(AD97))+(AD98))+(AD99))+(AD100))+(AD101))+(AD102))+(AD103))+(AD104))+(AD105)</f>
        <v>0.0</v>
      </c>
      <c r="AE106" t="n" s="6">
        <f>((((((((((((((((((((((((((((((((((((((((((((((((((((((((((((((((((((((((((((((((((((((((((((((((((AE7)+(AE8))+(AE9))+(AE10))+(AE11))+(AE12))+(AE13))+(AE14))+(AE15))+(AE16))+(AE17))+(AE18))+(AE19))+(AE20))+(AE21))+(AE22))+(AE23))+(AE24))+(AE25))+(AE26))+(AE27))+(AE28))+(AE29))+(AE30))+(AE31))+(AE32))+(AE33))+(AE34))+(AE35))+(AE36))+(AE37))+(AE38))+(AE39))+(AE40))+(AE41))+(AE42))+(AE43))+(AE44))+(AE45))+(AE46))+(AE47))+(AE48))+(AE49))+(AE50))+(AE51))+(AE52))+(AE53))+(AE54))+(AE55))+(AE56))+(AE57))+(AE58))+(AE59))+(AE60))+(AE61))+(AE62))+(AE63))+(AE64))+(AE65))+(AE66))+(AE67))+(AE68))+(AE69))+(AE70))+(AE71))+(AE72))+(AE73))+(AE74))+(AE75))+(AE76))+(AE77))+(AE78))+(AE79))+(AE80))+(AE81))+(AE82))+(AE83))+(AE84))+(AE85))+(AE86))+(AE87))+(AE88))+(AE89))+(AE90))+(AE91))+(AE92))+(AE93))+(AE94))+(AE95))+(AE96))+(AE97))+(AE98))+(AE99))+(AE100))+(AE101))+(AE102))+(AE103))+(AE104))+(AE105)</f>
        <v>0.0</v>
      </c>
      <c r="AF106" t="n" s="6">
        <f>((((((((((((((((((((((((((((((((((((((((((((((((((((((((((((((((((((((((((((((((((((((((((((((((((AF7)+(AF8))+(AF9))+(AF10))+(AF11))+(AF12))+(AF13))+(AF14))+(AF15))+(AF16))+(AF17))+(AF18))+(AF19))+(AF20))+(AF21))+(AF22))+(AF23))+(AF24))+(AF25))+(AF26))+(AF27))+(AF28))+(AF29))+(AF30))+(AF31))+(AF32))+(AF33))+(AF34))+(AF35))+(AF36))+(AF37))+(AF38))+(AF39))+(AF40))+(AF41))+(AF42))+(AF43))+(AF44))+(AF45))+(AF46))+(AF47))+(AF48))+(AF49))+(AF50))+(AF51))+(AF52))+(AF53))+(AF54))+(AF55))+(AF56))+(AF57))+(AF58))+(AF59))+(AF60))+(AF61))+(AF62))+(AF63))+(AF64))+(AF65))+(AF66))+(AF67))+(AF68))+(AF69))+(AF70))+(AF71))+(AF72))+(AF73))+(AF74))+(AF75))+(AF76))+(AF77))+(AF78))+(AF79))+(AF80))+(AF81))+(AF82))+(AF83))+(AF84))+(AF85))+(AF86))+(AF87))+(AF88))+(AF89))+(AF90))+(AF91))+(AF92))+(AF93))+(AF94))+(AF95))+(AF96))+(AF97))+(AF98))+(AF99))+(AF100))+(AF101))+(AF102))+(AF103))+(AF104))+(AF105)</f>
        <v>0.0</v>
      </c>
      <c r="AG106" t="n" s="6">
        <f>((((((((((((((((((((((((((((((((((((((((((((((((((((((((((((((((((((((((((((((((((((((((((((((((((AG7)+(AG8))+(AG9))+(AG10))+(AG11))+(AG12))+(AG13))+(AG14))+(AG15))+(AG16))+(AG17))+(AG18))+(AG19))+(AG20))+(AG21))+(AG22))+(AG23))+(AG24))+(AG25))+(AG26))+(AG27))+(AG28))+(AG29))+(AG30))+(AG31))+(AG32))+(AG33))+(AG34))+(AG35))+(AG36))+(AG37))+(AG38))+(AG39))+(AG40))+(AG41))+(AG42))+(AG43))+(AG44))+(AG45))+(AG46))+(AG47))+(AG48))+(AG49))+(AG50))+(AG51))+(AG52))+(AG53))+(AG54))+(AG55))+(AG56))+(AG57))+(AG58))+(AG59))+(AG60))+(AG61))+(AG62))+(AG63))+(AG64))+(AG65))+(AG66))+(AG67))+(AG68))+(AG69))+(AG70))+(AG71))+(AG72))+(AG73))+(AG74))+(AG75))+(AG76))+(AG77))+(AG78))+(AG79))+(AG80))+(AG81))+(AG82))+(AG83))+(AG84))+(AG85))+(AG86))+(AG87))+(AG88))+(AG89))+(AG90))+(AG91))+(AG92))+(AG93))+(AG94))+(AG95))+(AG96))+(AG97))+(AG98))+(AG99))+(AG100))+(AG101))+(AG102))+(AG103))+(AG104))+(AG105)</f>
        <v>0.0</v>
      </c>
      <c r="AH106" t="n" s="6">
        <f>((((((((((((((((((((((((((((((((((((((((((((((((((((((((((((((((((((((((((((((((((((((((((((((((((AH7)+(AH8))+(AH9))+(AH10))+(AH11))+(AH12))+(AH13))+(AH14))+(AH15))+(AH16))+(AH17))+(AH18))+(AH19))+(AH20))+(AH21))+(AH22))+(AH23))+(AH24))+(AH25))+(AH26))+(AH27))+(AH28))+(AH29))+(AH30))+(AH31))+(AH32))+(AH33))+(AH34))+(AH35))+(AH36))+(AH37))+(AH38))+(AH39))+(AH40))+(AH41))+(AH42))+(AH43))+(AH44))+(AH45))+(AH46))+(AH47))+(AH48))+(AH49))+(AH50))+(AH51))+(AH52))+(AH53))+(AH54))+(AH55))+(AH56))+(AH57))+(AH58))+(AH59))+(AH60))+(AH61))+(AH62))+(AH63))+(AH64))+(AH65))+(AH66))+(AH67))+(AH68))+(AH69))+(AH70))+(AH71))+(AH72))+(AH73))+(AH74))+(AH75))+(AH76))+(AH77))+(AH78))+(AH79))+(AH80))+(AH81))+(AH82))+(AH83))+(AH84))+(AH85))+(AH86))+(AH87))+(AH88))+(AH89))+(AH90))+(AH91))+(AH92))+(AH93))+(AH94))+(AH95))+(AH96))+(AH97))+(AH98))+(AH99))+(AH100))+(AH101))+(AH102))+(AH103))+(AH104))+(AH105)</f>
        <v>0.0</v>
      </c>
      <c r="AI106" t="n" s="6">
        <f>((((((((((((((((((((((((((((((((((((((((((((((((((((((((((((((((((((((((((((((((((((((((((((((((((AI7)+(AI8))+(AI9))+(AI10))+(AI11))+(AI12))+(AI13))+(AI14))+(AI15))+(AI16))+(AI17))+(AI18))+(AI19))+(AI20))+(AI21))+(AI22))+(AI23))+(AI24))+(AI25))+(AI26))+(AI27))+(AI28))+(AI29))+(AI30))+(AI31))+(AI32))+(AI33))+(AI34))+(AI35))+(AI36))+(AI37))+(AI38))+(AI39))+(AI40))+(AI41))+(AI42))+(AI43))+(AI44))+(AI45))+(AI46))+(AI47))+(AI48))+(AI49))+(AI50))+(AI51))+(AI52))+(AI53))+(AI54))+(AI55))+(AI56))+(AI57))+(AI58))+(AI59))+(AI60))+(AI61))+(AI62))+(AI63))+(AI64))+(AI65))+(AI66))+(AI67))+(AI68))+(AI69))+(AI70))+(AI71))+(AI72))+(AI73))+(AI74))+(AI75))+(AI76))+(AI77))+(AI78))+(AI79))+(AI80))+(AI81))+(AI82))+(AI83))+(AI84))+(AI85))+(AI86))+(AI87))+(AI88))+(AI89))+(AI90))+(AI91))+(AI92))+(AI93))+(AI94))+(AI95))+(AI96))+(AI97))+(AI98))+(AI99))+(AI100))+(AI101))+(AI102))+(AI103))+(AI104))+(AI105)</f>
        <v>0.0</v>
      </c>
      <c r="AJ106" t="n" s="6">
        <f>((((((((((((((((((((((((((((((((((((((((((((((((((((((((((((((((((((((((((((((((((((((((((((((((((AJ7)+(AJ8))+(AJ9))+(AJ10))+(AJ11))+(AJ12))+(AJ13))+(AJ14))+(AJ15))+(AJ16))+(AJ17))+(AJ18))+(AJ19))+(AJ20))+(AJ21))+(AJ22))+(AJ23))+(AJ24))+(AJ25))+(AJ26))+(AJ27))+(AJ28))+(AJ29))+(AJ30))+(AJ31))+(AJ32))+(AJ33))+(AJ34))+(AJ35))+(AJ36))+(AJ37))+(AJ38))+(AJ39))+(AJ40))+(AJ41))+(AJ42))+(AJ43))+(AJ44))+(AJ45))+(AJ46))+(AJ47))+(AJ48))+(AJ49))+(AJ50))+(AJ51))+(AJ52))+(AJ53))+(AJ54))+(AJ55))+(AJ56))+(AJ57))+(AJ58))+(AJ59))+(AJ60))+(AJ61))+(AJ62))+(AJ63))+(AJ64))+(AJ65))+(AJ66))+(AJ67))+(AJ68))+(AJ69))+(AJ70))+(AJ71))+(AJ72))+(AJ73))+(AJ74))+(AJ75))+(AJ76))+(AJ77))+(AJ78))+(AJ79))+(AJ80))+(AJ81))+(AJ82))+(AJ83))+(AJ84))+(AJ85))+(AJ86))+(AJ87))+(AJ88))+(AJ89))+(AJ90))+(AJ91))+(AJ92))+(AJ93))+(AJ94))+(AJ95))+(AJ96))+(AJ97))+(AJ98))+(AJ99))+(AJ100))+(AJ101))+(AJ102))+(AJ103))+(AJ104))+(AJ105)</f>
        <v>0.0</v>
      </c>
      <c r="AK106" t="n" s="6">
        <f>((((((((((((((((((((((((((((((((((((((((((((((((((((((((((((((((((((((((((((((((((((((((((((((((((AK7)+(AK8))+(AK9))+(AK10))+(AK11))+(AK12))+(AK13))+(AK14))+(AK15))+(AK16))+(AK17))+(AK18))+(AK19))+(AK20))+(AK21))+(AK22))+(AK23))+(AK24))+(AK25))+(AK26))+(AK27))+(AK28))+(AK29))+(AK30))+(AK31))+(AK32))+(AK33))+(AK34))+(AK35))+(AK36))+(AK37))+(AK38))+(AK39))+(AK40))+(AK41))+(AK42))+(AK43))+(AK44))+(AK45))+(AK46))+(AK47))+(AK48))+(AK49))+(AK50))+(AK51))+(AK52))+(AK53))+(AK54))+(AK55))+(AK56))+(AK57))+(AK58))+(AK59))+(AK60))+(AK61))+(AK62))+(AK63))+(AK64))+(AK65))+(AK66))+(AK67))+(AK68))+(AK69))+(AK70))+(AK71))+(AK72))+(AK73))+(AK74))+(AK75))+(AK76))+(AK77))+(AK78))+(AK79))+(AK80))+(AK81))+(AK82))+(AK83))+(AK84))+(AK85))+(AK86))+(AK87))+(AK88))+(AK89))+(AK90))+(AK91))+(AK92))+(AK93))+(AK94))+(AK95))+(AK96))+(AK97))+(AK98))+(AK99))+(AK100))+(AK101))+(AK102))+(AK103))+(AK104))+(AK105)</f>
        <v>0.0</v>
      </c>
      <c r="AL106" t="n" s="6">
        <f>((((((((((((((((((((((((((((((((((((((((((((((((((((((((((((((((((((((((((((((((((((((((((((((((((AL7)+(AL8))+(AL9))+(AL10))+(AL11))+(AL12))+(AL13))+(AL14))+(AL15))+(AL16))+(AL17))+(AL18))+(AL19))+(AL20))+(AL21))+(AL22))+(AL23))+(AL24))+(AL25))+(AL26))+(AL27))+(AL28))+(AL29))+(AL30))+(AL31))+(AL32))+(AL33))+(AL34))+(AL35))+(AL36))+(AL37))+(AL38))+(AL39))+(AL40))+(AL41))+(AL42))+(AL43))+(AL44))+(AL45))+(AL46))+(AL47))+(AL48))+(AL49))+(AL50))+(AL51))+(AL52))+(AL53))+(AL54))+(AL55))+(AL56))+(AL57))+(AL58))+(AL59))+(AL60))+(AL61))+(AL62))+(AL63))+(AL64))+(AL65))+(AL66))+(AL67))+(AL68))+(AL69))+(AL70))+(AL71))+(AL72))+(AL73))+(AL74))+(AL75))+(AL76))+(AL77))+(AL78))+(AL79))+(AL80))+(AL81))+(AL82))+(AL83))+(AL84))+(AL85))+(AL86))+(AL87))+(AL88))+(AL89))+(AL90))+(AL91))+(AL92))+(AL93))+(AL94))+(AL95))+(AL96))+(AL97))+(AL98))+(AL99))+(AL100))+(AL101))+(AL102))+(AL103))+(AL104))+(AL105)</f>
        <v>0.0</v>
      </c>
      <c r="AM106" t="n" s="6">
        <f>((((((((((((((((((((((((((((((((((((((((((((((((((((((((((((((((((((((((((((((((((((((((((((((((((AM7)+(AM8))+(AM9))+(AM10))+(AM11))+(AM12))+(AM13))+(AM14))+(AM15))+(AM16))+(AM17))+(AM18))+(AM19))+(AM20))+(AM21))+(AM22))+(AM23))+(AM24))+(AM25))+(AM26))+(AM27))+(AM28))+(AM29))+(AM30))+(AM31))+(AM32))+(AM33))+(AM34))+(AM35))+(AM36))+(AM37))+(AM38))+(AM39))+(AM40))+(AM41))+(AM42))+(AM43))+(AM44))+(AM45))+(AM46))+(AM47))+(AM48))+(AM49))+(AM50))+(AM51))+(AM52))+(AM53))+(AM54))+(AM55))+(AM56))+(AM57))+(AM58))+(AM59))+(AM60))+(AM61))+(AM62))+(AM63))+(AM64))+(AM65))+(AM66))+(AM67))+(AM68))+(AM69))+(AM70))+(AM71))+(AM72))+(AM73))+(AM74))+(AM75))+(AM76))+(AM77))+(AM78))+(AM79))+(AM80))+(AM81))+(AM82))+(AM83))+(AM84))+(AM85))+(AM86))+(AM87))+(AM88))+(AM89))+(AM90))+(AM91))+(AM92))+(AM93))+(AM94))+(AM95))+(AM96))+(AM97))+(AM98))+(AM99))+(AM100))+(AM101))+(AM102))+(AM103))+(AM104))+(AM105)</f>
        <v>0.0</v>
      </c>
      <c r="AN106" t="n" s="6">
        <f>((((((((((((((((((((((((((((((((((((((((((((((((((((((((((((((((((((((((((((((((((((((((((((((((((AN7)+(AN8))+(AN9))+(AN10))+(AN11))+(AN12))+(AN13))+(AN14))+(AN15))+(AN16))+(AN17))+(AN18))+(AN19))+(AN20))+(AN21))+(AN22))+(AN23))+(AN24))+(AN25))+(AN26))+(AN27))+(AN28))+(AN29))+(AN30))+(AN31))+(AN32))+(AN33))+(AN34))+(AN35))+(AN36))+(AN37))+(AN38))+(AN39))+(AN40))+(AN41))+(AN42))+(AN43))+(AN44))+(AN45))+(AN46))+(AN47))+(AN48))+(AN49))+(AN50))+(AN51))+(AN52))+(AN53))+(AN54))+(AN55))+(AN56))+(AN57))+(AN58))+(AN59))+(AN60))+(AN61))+(AN62))+(AN63))+(AN64))+(AN65))+(AN66))+(AN67))+(AN68))+(AN69))+(AN70))+(AN71))+(AN72))+(AN73))+(AN74))+(AN75))+(AN76))+(AN77))+(AN78))+(AN79))+(AN80))+(AN81))+(AN82))+(AN83))+(AN84))+(AN85))+(AN86))+(AN87))+(AN88))+(AN89))+(AN90))+(AN91))+(AN92))+(AN93))+(AN94))+(AN95))+(AN96))+(AN97))+(AN98))+(AN99))+(AN100))+(AN101))+(AN102))+(AN103))+(AN104))+(AN105)</f>
        <v>0.0</v>
      </c>
      <c r="AO106" t="n" s="6">
        <f>((((((((((((((((((((((((((((((((((((((((((((((((((((((((((((((((((((((((((((((((((((((((((((((((((AO7)+(AO8))+(AO9))+(AO10))+(AO11))+(AO12))+(AO13))+(AO14))+(AO15))+(AO16))+(AO17))+(AO18))+(AO19))+(AO20))+(AO21))+(AO22))+(AO23))+(AO24))+(AO25))+(AO26))+(AO27))+(AO28))+(AO29))+(AO30))+(AO31))+(AO32))+(AO33))+(AO34))+(AO35))+(AO36))+(AO37))+(AO38))+(AO39))+(AO40))+(AO41))+(AO42))+(AO43))+(AO44))+(AO45))+(AO46))+(AO47))+(AO48))+(AO49))+(AO50))+(AO51))+(AO52))+(AO53))+(AO54))+(AO55))+(AO56))+(AO57))+(AO58))+(AO59))+(AO60))+(AO61))+(AO62))+(AO63))+(AO64))+(AO65))+(AO66))+(AO67))+(AO68))+(AO69))+(AO70))+(AO71))+(AO72))+(AO73))+(AO74))+(AO75))+(AO76))+(AO77))+(AO78))+(AO79))+(AO80))+(AO81))+(AO82))+(AO83))+(AO84))+(AO85))+(AO86))+(AO87))+(AO88))+(AO89))+(AO90))+(AO91))+(AO92))+(AO93))+(AO94))+(AO95))+(AO96))+(AO97))+(AO98))+(AO99))+(AO100))+(AO101))+(AO102))+(AO103))+(AO104))+(AO105)</f>
        <v>0.0</v>
      </c>
      <c r="AP106" t="n" s="6">
        <f>((((((((((((((((((((((((((((((((((((((((((((((((((((((((((((((((((((((((((((((((((((((((((((((((((AP7)+(AP8))+(AP9))+(AP10))+(AP11))+(AP12))+(AP13))+(AP14))+(AP15))+(AP16))+(AP17))+(AP18))+(AP19))+(AP20))+(AP21))+(AP22))+(AP23))+(AP24))+(AP25))+(AP26))+(AP27))+(AP28))+(AP29))+(AP30))+(AP31))+(AP32))+(AP33))+(AP34))+(AP35))+(AP36))+(AP37))+(AP38))+(AP39))+(AP40))+(AP41))+(AP42))+(AP43))+(AP44))+(AP45))+(AP46))+(AP47))+(AP48))+(AP49))+(AP50))+(AP51))+(AP52))+(AP53))+(AP54))+(AP55))+(AP56))+(AP57))+(AP58))+(AP59))+(AP60))+(AP61))+(AP62))+(AP63))+(AP64))+(AP65))+(AP66))+(AP67))+(AP68))+(AP69))+(AP70))+(AP71))+(AP72))+(AP73))+(AP74))+(AP75))+(AP76))+(AP77))+(AP78))+(AP79))+(AP80))+(AP81))+(AP82))+(AP83))+(AP84))+(AP85))+(AP86))+(AP87))+(AP88))+(AP89))+(AP90))+(AP91))+(AP92))+(AP93))+(AP94))+(AP95))+(AP96))+(AP97))+(AP98))+(AP99))+(AP100))+(AP101))+(AP102))+(AP103))+(AP104))+(AP105)</f>
        <v>0.0</v>
      </c>
      <c r="AQ106" t="n" s="6">
        <f>((((((((((((((((((((((((((((((((((((((((((((((((((((((((((((((((((((((((((((((((((((((((((((((((((AQ7)+(AQ8))+(AQ9))+(AQ10))+(AQ11))+(AQ12))+(AQ13))+(AQ14))+(AQ15))+(AQ16))+(AQ17))+(AQ18))+(AQ19))+(AQ20))+(AQ21))+(AQ22))+(AQ23))+(AQ24))+(AQ25))+(AQ26))+(AQ27))+(AQ28))+(AQ29))+(AQ30))+(AQ31))+(AQ32))+(AQ33))+(AQ34))+(AQ35))+(AQ36))+(AQ37))+(AQ38))+(AQ39))+(AQ40))+(AQ41))+(AQ42))+(AQ43))+(AQ44))+(AQ45))+(AQ46))+(AQ47))+(AQ48))+(AQ49))+(AQ50))+(AQ51))+(AQ52))+(AQ53))+(AQ54))+(AQ55))+(AQ56))+(AQ57))+(AQ58))+(AQ59))+(AQ60))+(AQ61))+(AQ62))+(AQ63))+(AQ64))+(AQ65))+(AQ66))+(AQ67))+(AQ68))+(AQ69))+(AQ70))+(AQ71))+(AQ72))+(AQ73))+(AQ74))+(AQ75))+(AQ76))+(AQ77))+(AQ78))+(AQ79))+(AQ80))+(AQ81))+(AQ82))+(AQ83))+(AQ84))+(AQ85))+(AQ86))+(AQ87))+(AQ88))+(AQ89))+(AQ90))+(AQ91))+(AQ92))+(AQ93))+(AQ94))+(AQ95))+(AQ96))+(AQ97))+(AQ98))+(AQ99))+(AQ100))+(AQ101))+(AQ102))+(AQ103))+(AQ104))+(AQ105)</f>
        <v>0.0</v>
      </c>
      <c r="AR106" t="n" s="6">
        <f>((((((((((((((((((((((((((((((((((((((((((((((((((((((((((((((((((((((((((((((((((((((((((((((((((AR7)+(AR8))+(AR9))+(AR10))+(AR11))+(AR12))+(AR13))+(AR14))+(AR15))+(AR16))+(AR17))+(AR18))+(AR19))+(AR20))+(AR21))+(AR22))+(AR23))+(AR24))+(AR25))+(AR26))+(AR27))+(AR28))+(AR29))+(AR30))+(AR31))+(AR32))+(AR33))+(AR34))+(AR35))+(AR36))+(AR37))+(AR38))+(AR39))+(AR40))+(AR41))+(AR42))+(AR43))+(AR44))+(AR45))+(AR46))+(AR47))+(AR48))+(AR49))+(AR50))+(AR51))+(AR52))+(AR53))+(AR54))+(AR55))+(AR56))+(AR57))+(AR58))+(AR59))+(AR60))+(AR61))+(AR62))+(AR63))+(AR64))+(AR65))+(AR66))+(AR67))+(AR68))+(AR69))+(AR70))+(AR71))+(AR72))+(AR73))+(AR74))+(AR75))+(AR76))+(AR77))+(AR78))+(AR79))+(AR80))+(AR81))+(AR82))+(AR83))+(AR84))+(AR85))+(AR86))+(AR87))+(AR88))+(AR89))+(AR90))+(AR91))+(AR92))+(AR93))+(AR94))+(AR95))+(AR96))+(AR97))+(AR98))+(AR99))+(AR100))+(AR101))+(AR102))+(AR103))+(AR104))+(AR105)</f>
        <v>0.0</v>
      </c>
      <c r="AS106" t="n" s="6">
        <f>((((((((((((((((((((((((((((((((((((((((((((((((((((((((((((((((((((((((((((((((((((((((((((((((((AS7)+(AS8))+(AS9))+(AS10))+(AS11))+(AS12))+(AS13))+(AS14))+(AS15))+(AS16))+(AS17))+(AS18))+(AS19))+(AS20))+(AS21))+(AS22))+(AS23))+(AS24))+(AS25))+(AS26))+(AS27))+(AS28))+(AS29))+(AS30))+(AS31))+(AS32))+(AS33))+(AS34))+(AS35))+(AS36))+(AS37))+(AS38))+(AS39))+(AS40))+(AS41))+(AS42))+(AS43))+(AS44))+(AS45))+(AS46))+(AS47))+(AS48))+(AS49))+(AS50))+(AS51))+(AS52))+(AS53))+(AS54))+(AS55))+(AS56))+(AS57))+(AS58))+(AS59))+(AS60))+(AS61))+(AS62))+(AS63))+(AS64))+(AS65))+(AS66))+(AS67))+(AS68))+(AS69))+(AS70))+(AS71))+(AS72))+(AS73))+(AS74))+(AS75))+(AS76))+(AS77))+(AS78))+(AS79))+(AS80))+(AS81))+(AS82))+(AS83))+(AS84))+(AS85))+(AS86))+(AS87))+(AS88))+(AS89))+(AS90))+(AS91))+(AS92))+(AS93))+(AS94))+(AS95))+(AS96))+(AS97))+(AS98))+(AS99))+(AS100))+(AS101))+(AS102))+(AS103))+(AS104))+(AS105)</f>
        <v>0.0</v>
      </c>
      <c r="AT106" t="n" s="6">
        <f>((((((((((((((((((((((((((((((((((((((((((((((((((((((((((((((((((((((((((((((((((((((((((((((((((AT7)+(AT8))+(AT9))+(AT10))+(AT11))+(AT12))+(AT13))+(AT14))+(AT15))+(AT16))+(AT17))+(AT18))+(AT19))+(AT20))+(AT21))+(AT22))+(AT23))+(AT24))+(AT25))+(AT26))+(AT27))+(AT28))+(AT29))+(AT30))+(AT31))+(AT32))+(AT33))+(AT34))+(AT35))+(AT36))+(AT37))+(AT38))+(AT39))+(AT40))+(AT41))+(AT42))+(AT43))+(AT44))+(AT45))+(AT46))+(AT47))+(AT48))+(AT49))+(AT50))+(AT51))+(AT52))+(AT53))+(AT54))+(AT55))+(AT56))+(AT57))+(AT58))+(AT59))+(AT60))+(AT61))+(AT62))+(AT63))+(AT64))+(AT65))+(AT66))+(AT67))+(AT68))+(AT69))+(AT70))+(AT71))+(AT72))+(AT73))+(AT74))+(AT75))+(AT76))+(AT77))+(AT78))+(AT79))+(AT80))+(AT81))+(AT82))+(AT83))+(AT84))+(AT85))+(AT86))+(AT87))+(AT88))+(AT89))+(AT90))+(AT91))+(AT92))+(AT93))+(AT94))+(AT95))+(AT96))+(AT97))+(AT98))+(AT99))+(AT100))+(AT101))+(AT102))+(AT103))+(AT104))+(AT105)</f>
        <v>0.0</v>
      </c>
      <c r="AU106" t="n" s="6">
        <f>((((((((((((((((((((((((((((((((((((((((((((((((((((((((((((((((((((((((((((((((((((((((((((((((((AU7)+(AU8))+(AU9))+(AU10))+(AU11))+(AU12))+(AU13))+(AU14))+(AU15))+(AU16))+(AU17))+(AU18))+(AU19))+(AU20))+(AU21))+(AU22))+(AU23))+(AU24))+(AU25))+(AU26))+(AU27))+(AU28))+(AU29))+(AU30))+(AU31))+(AU32))+(AU33))+(AU34))+(AU35))+(AU36))+(AU37))+(AU38))+(AU39))+(AU40))+(AU41))+(AU42))+(AU43))+(AU44))+(AU45))+(AU46))+(AU47))+(AU48))+(AU49))+(AU50))+(AU51))+(AU52))+(AU53))+(AU54))+(AU55))+(AU56))+(AU57))+(AU58))+(AU59))+(AU60))+(AU61))+(AU62))+(AU63))+(AU64))+(AU65))+(AU66))+(AU67))+(AU68))+(AU69))+(AU70))+(AU71))+(AU72))+(AU73))+(AU74))+(AU75))+(AU76))+(AU77))+(AU78))+(AU79))+(AU80))+(AU81))+(AU82))+(AU83))+(AU84))+(AU85))+(AU86))+(AU87))+(AU88))+(AU89))+(AU90))+(AU91))+(AU92))+(AU93))+(AU94))+(AU95))+(AU96))+(AU97))+(AU98))+(AU99))+(AU100))+(AU101))+(AU102))+(AU103))+(AU104))+(AU105)</f>
        <v>0.0</v>
      </c>
      <c r="AV106" t="n" s="6">
        <f>((((((((((((((((((((((((((((((((((((((((((((((((((((((((((((((((((((((((((((((((((((((((((((((((((AV7)+(AV8))+(AV9))+(AV10))+(AV11))+(AV12))+(AV13))+(AV14))+(AV15))+(AV16))+(AV17))+(AV18))+(AV19))+(AV20))+(AV21))+(AV22))+(AV23))+(AV24))+(AV25))+(AV26))+(AV27))+(AV28))+(AV29))+(AV30))+(AV31))+(AV32))+(AV33))+(AV34))+(AV35))+(AV36))+(AV37))+(AV38))+(AV39))+(AV40))+(AV41))+(AV42))+(AV43))+(AV44))+(AV45))+(AV46))+(AV47))+(AV48))+(AV49))+(AV50))+(AV51))+(AV52))+(AV53))+(AV54))+(AV55))+(AV56))+(AV57))+(AV58))+(AV59))+(AV60))+(AV61))+(AV62))+(AV63))+(AV64))+(AV65))+(AV66))+(AV67))+(AV68))+(AV69))+(AV70))+(AV71))+(AV72))+(AV73))+(AV74))+(AV75))+(AV76))+(AV77))+(AV78))+(AV79))+(AV80))+(AV81))+(AV82))+(AV83))+(AV84))+(AV85))+(AV86))+(AV87))+(AV88))+(AV89))+(AV90))+(AV91))+(AV92))+(AV93))+(AV94))+(AV95))+(AV96))+(AV97))+(AV98))+(AV99))+(AV100))+(AV101))+(AV102))+(AV103))+(AV104))+(AV105)</f>
        <v>0.0</v>
      </c>
      <c r="AW106" t="n" s="6">
        <f>((((((((((((((((((((((((((((((((((((((((((((((((((((((((((((((((((((((((((((((((((((((((((((((((((AW7)+(AW8))+(AW9))+(AW10))+(AW11))+(AW12))+(AW13))+(AW14))+(AW15))+(AW16))+(AW17))+(AW18))+(AW19))+(AW20))+(AW21))+(AW22))+(AW23))+(AW24))+(AW25))+(AW26))+(AW27))+(AW28))+(AW29))+(AW30))+(AW31))+(AW32))+(AW33))+(AW34))+(AW35))+(AW36))+(AW37))+(AW38))+(AW39))+(AW40))+(AW41))+(AW42))+(AW43))+(AW44))+(AW45))+(AW46))+(AW47))+(AW48))+(AW49))+(AW50))+(AW51))+(AW52))+(AW53))+(AW54))+(AW55))+(AW56))+(AW57))+(AW58))+(AW59))+(AW60))+(AW61))+(AW62))+(AW63))+(AW64))+(AW65))+(AW66))+(AW67))+(AW68))+(AW69))+(AW70))+(AW71))+(AW72))+(AW73))+(AW74))+(AW75))+(AW76))+(AW77))+(AW78))+(AW79))+(AW80))+(AW81))+(AW82))+(AW83))+(AW84))+(AW85))+(AW86))+(AW87))+(AW88))+(AW89))+(AW90))+(AW91))+(AW92))+(AW93))+(AW94))+(AW95))+(AW96))+(AW97))+(AW98))+(AW99))+(AW100))+(AW101))+(AW102))+(AW103))+(AW104))+(AW105)</f>
        <v>0.0</v>
      </c>
      <c r="AX106" t="n" s="6">
        <f>((((((((((((((((((((((((((((((((((((((((((((((((((((((((((((((((((((((((((((((((((((((((((((((((((AX7)+(AX8))+(AX9))+(AX10))+(AX11))+(AX12))+(AX13))+(AX14))+(AX15))+(AX16))+(AX17))+(AX18))+(AX19))+(AX20))+(AX21))+(AX22))+(AX23))+(AX24))+(AX25))+(AX26))+(AX27))+(AX28))+(AX29))+(AX30))+(AX31))+(AX32))+(AX33))+(AX34))+(AX35))+(AX36))+(AX37))+(AX38))+(AX39))+(AX40))+(AX41))+(AX42))+(AX43))+(AX44))+(AX45))+(AX46))+(AX47))+(AX48))+(AX49))+(AX50))+(AX51))+(AX52))+(AX53))+(AX54))+(AX55))+(AX56))+(AX57))+(AX58))+(AX59))+(AX60))+(AX61))+(AX62))+(AX63))+(AX64))+(AX65))+(AX66))+(AX67))+(AX68))+(AX69))+(AX70))+(AX71))+(AX72))+(AX73))+(AX74))+(AX75))+(AX76))+(AX77))+(AX78))+(AX79))+(AX80))+(AX81))+(AX82))+(AX83))+(AX84))+(AX85))+(AX86))+(AX87))+(AX88))+(AX89))+(AX90))+(AX91))+(AX92))+(AX93))+(AX94))+(AX95))+(AX96))+(AX97))+(AX98))+(AX99))+(AX100))+(AX101))+(AX102))+(AX103))+(AX104))+(AX105)</f>
        <v>0.0</v>
      </c>
      <c r="AY106" t="n" s="6">
        <f>((((((((((((((((((((((((((((((((((((((((((((((((((((((((((((((((((((((((((((((((((((((((((((((((((AY7)+(AY8))+(AY9))+(AY10))+(AY11))+(AY12))+(AY13))+(AY14))+(AY15))+(AY16))+(AY17))+(AY18))+(AY19))+(AY20))+(AY21))+(AY22))+(AY23))+(AY24))+(AY25))+(AY26))+(AY27))+(AY28))+(AY29))+(AY30))+(AY31))+(AY32))+(AY33))+(AY34))+(AY35))+(AY36))+(AY37))+(AY38))+(AY39))+(AY40))+(AY41))+(AY42))+(AY43))+(AY44))+(AY45))+(AY46))+(AY47))+(AY48))+(AY49))+(AY50))+(AY51))+(AY52))+(AY53))+(AY54))+(AY55))+(AY56))+(AY57))+(AY58))+(AY59))+(AY60))+(AY61))+(AY62))+(AY63))+(AY64))+(AY65))+(AY66))+(AY67))+(AY68))+(AY69))+(AY70))+(AY71))+(AY72))+(AY73))+(AY74))+(AY75))+(AY76))+(AY77))+(AY78))+(AY79))+(AY80))+(AY81))+(AY82))+(AY83))+(AY84))+(AY85))+(AY86))+(AY87))+(AY88))+(AY89))+(AY90))+(AY91))+(AY92))+(AY93))+(AY94))+(AY95))+(AY96))+(AY97))+(AY98))+(AY99))+(AY100))+(AY101))+(AY102))+(AY103))+(AY104))+(AY105)</f>
        <v>0.0</v>
      </c>
      <c r="AZ106" t="n" s="6">
        <f>((((((((((((((((((((((((((((((((((((((((((((((((((((((((((((((((((((((((((((((((((((((((((((((((((AZ7)+(AZ8))+(AZ9))+(AZ10))+(AZ11))+(AZ12))+(AZ13))+(AZ14))+(AZ15))+(AZ16))+(AZ17))+(AZ18))+(AZ19))+(AZ20))+(AZ21))+(AZ22))+(AZ23))+(AZ24))+(AZ25))+(AZ26))+(AZ27))+(AZ28))+(AZ29))+(AZ30))+(AZ31))+(AZ32))+(AZ33))+(AZ34))+(AZ35))+(AZ36))+(AZ37))+(AZ38))+(AZ39))+(AZ40))+(AZ41))+(AZ42))+(AZ43))+(AZ44))+(AZ45))+(AZ46))+(AZ47))+(AZ48))+(AZ49))+(AZ50))+(AZ51))+(AZ52))+(AZ53))+(AZ54))+(AZ55))+(AZ56))+(AZ57))+(AZ58))+(AZ59))+(AZ60))+(AZ61))+(AZ62))+(AZ63))+(AZ64))+(AZ65))+(AZ66))+(AZ67))+(AZ68))+(AZ69))+(AZ70))+(AZ71))+(AZ72))+(AZ73))+(AZ74))+(AZ75))+(AZ76))+(AZ77))+(AZ78))+(AZ79))+(AZ80))+(AZ81))+(AZ82))+(AZ83))+(AZ84))+(AZ85))+(AZ86))+(AZ87))+(AZ88))+(AZ89))+(AZ90))+(AZ91))+(AZ92))+(AZ93))+(AZ94))+(AZ95))+(AZ96))+(AZ97))+(AZ98))+(AZ99))+(AZ100))+(AZ101))+(AZ102))+(AZ103))+(AZ104))+(AZ105)</f>
        <v>0.0</v>
      </c>
      <c r="BA106" t="n" s="6">
        <f>((((((((((((((((((((((((((((((((((((((((((((((((((((((((((((((((((((((((((((((((((((((((((((((((((BA7)+(BA8))+(BA9))+(BA10))+(BA11))+(BA12))+(BA13))+(BA14))+(BA15))+(BA16))+(BA17))+(BA18))+(BA19))+(BA20))+(BA21))+(BA22))+(BA23))+(BA24))+(BA25))+(BA26))+(BA27))+(BA28))+(BA29))+(BA30))+(BA31))+(BA32))+(BA33))+(BA34))+(BA35))+(BA36))+(BA37))+(BA38))+(BA39))+(BA40))+(BA41))+(BA42))+(BA43))+(BA44))+(BA45))+(BA46))+(BA47))+(BA48))+(BA49))+(BA50))+(BA51))+(BA52))+(BA53))+(BA54))+(BA55))+(BA56))+(BA57))+(BA58))+(BA59))+(BA60))+(BA61))+(BA62))+(BA63))+(BA64))+(BA65))+(BA66))+(BA67))+(BA68))+(BA69))+(BA70))+(BA71))+(BA72))+(BA73))+(BA74))+(BA75))+(BA76))+(BA77))+(BA78))+(BA79))+(BA80))+(BA81))+(BA82))+(BA83))+(BA84))+(BA85))+(BA86))+(BA87))+(BA88))+(BA89))+(BA90))+(BA91))+(BA92))+(BA93))+(BA94))+(BA95))+(BA96))+(BA97))+(BA98))+(BA99))+(BA100))+(BA101))+(BA102))+(BA103))+(BA104))+(BA105)</f>
        <v>0.0</v>
      </c>
      <c r="BB106" t="n" s="6">
        <f>((((((((((((((((((((((((((((((((((((((((((((((((((((((((((((((((((((((((((((((((((((((((((((((((((BB7)+(BB8))+(BB9))+(BB10))+(BB11))+(BB12))+(BB13))+(BB14))+(BB15))+(BB16))+(BB17))+(BB18))+(BB19))+(BB20))+(BB21))+(BB22))+(BB23))+(BB24))+(BB25))+(BB26))+(BB27))+(BB28))+(BB29))+(BB30))+(BB31))+(BB32))+(BB33))+(BB34))+(BB35))+(BB36))+(BB37))+(BB38))+(BB39))+(BB40))+(BB41))+(BB42))+(BB43))+(BB44))+(BB45))+(BB46))+(BB47))+(BB48))+(BB49))+(BB50))+(BB51))+(BB52))+(BB53))+(BB54))+(BB55))+(BB56))+(BB57))+(BB58))+(BB59))+(BB60))+(BB61))+(BB62))+(BB63))+(BB64))+(BB65))+(BB66))+(BB67))+(BB68))+(BB69))+(BB70))+(BB71))+(BB72))+(BB73))+(BB74))+(BB75))+(BB76))+(BB77))+(BB78))+(BB79))+(BB80))+(BB81))+(BB82))+(BB83))+(BB84))+(BB85))+(BB86))+(BB87))+(BB88))+(BB89))+(BB90))+(BB91))+(BB92))+(BB93))+(BB94))+(BB95))+(BB96))+(BB97))+(BB98))+(BB99))+(BB100))+(BB101))+(BB102))+(BB103))+(BB104))+(BB105)</f>
        <v>0.0</v>
      </c>
      <c r="BC106" t="n" s="6">
        <f>((((((((((((((((((((((((((((((((((((((((((((((((((((((((((((((((((((((((((((((((((((((((((((((((((BC7)+(BC8))+(BC9))+(BC10))+(BC11))+(BC12))+(BC13))+(BC14))+(BC15))+(BC16))+(BC17))+(BC18))+(BC19))+(BC20))+(BC21))+(BC22))+(BC23))+(BC24))+(BC25))+(BC26))+(BC27))+(BC28))+(BC29))+(BC30))+(BC31))+(BC32))+(BC33))+(BC34))+(BC35))+(BC36))+(BC37))+(BC38))+(BC39))+(BC40))+(BC41))+(BC42))+(BC43))+(BC44))+(BC45))+(BC46))+(BC47))+(BC48))+(BC49))+(BC50))+(BC51))+(BC52))+(BC53))+(BC54))+(BC55))+(BC56))+(BC57))+(BC58))+(BC59))+(BC60))+(BC61))+(BC62))+(BC63))+(BC64))+(BC65))+(BC66))+(BC67))+(BC68))+(BC69))+(BC70))+(BC71))+(BC72))+(BC73))+(BC74))+(BC75))+(BC76))+(BC77))+(BC78))+(BC79))+(BC80))+(BC81))+(BC82))+(BC83))+(BC84))+(BC85))+(BC86))+(BC87))+(BC88))+(BC89))+(BC90))+(BC91))+(BC92))+(BC93))+(BC94))+(BC95))+(BC96))+(BC97))+(BC98))+(BC99))+(BC100))+(BC101))+(BC102))+(BC103))+(BC104))+(BC105)</f>
        <v>0.0</v>
      </c>
      <c r="BD106" t="n" s="6">
        <f>((((((((((((((((((((((((((((((((((((((((((((((((((((((((((((((((((((((((((((((((((((((((((((((((((BD7)+(BD8))+(BD9))+(BD10))+(BD11))+(BD12))+(BD13))+(BD14))+(BD15))+(BD16))+(BD17))+(BD18))+(BD19))+(BD20))+(BD21))+(BD22))+(BD23))+(BD24))+(BD25))+(BD26))+(BD27))+(BD28))+(BD29))+(BD30))+(BD31))+(BD32))+(BD33))+(BD34))+(BD35))+(BD36))+(BD37))+(BD38))+(BD39))+(BD40))+(BD41))+(BD42))+(BD43))+(BD44))+(BD45))+(BD46))+(BD47))+(BD48))+(BD49))+(BD50))+(BD51))+(BD52))+(BD53))+(BD54))+(BD55))+(BD56))+(BD57))+(BD58))+(BD59))+(BD60))+(BD61))+(BD62))+(BD63))+(BD64))+(BD65))+(BD66))+(BD67))+(BD68))+(BD69))+(BD70))+(BD71))+(BD72))+(BD73))+(BD74))+(BD75))+(BD76))+(BD77))+(BD78))+(BD79))+(BD80))+(BD81))+(BD82))+(BD83))+(BD84))+(BD85))+(BD86))+(BD87))+(BD88))+(BD89))+(BD90))+(BD91))+(BD92))+(BD93))+(BD94))+(BD95))+(BD96))+(BD97))+(BD98))+(BD99))+(BD100))+(BD101))+(BD102))+(BD103))+(BD104))+(BD105)</f>
        <v>0.0</v>
      </c>
      <c r="BE106" t="n" s="6">
        <f>((((((((((((((((((((((((((((((((((((((((((((((((((((((((((((((((((((((((((((((((((((((((((((((((((BE7)+(BE8))+(BE9))+(BE10))+(BE11))+(BE12))+(BE13))+(BE14))+(BE15))+(BE16))+(BE17))+(BE18))+(BE19))+(BE20))+(BE21))+(BE22))+(BE23))+(BE24))+(BE25))+(BE26))+(BE27))+(BE28))+(BE29))+(BE30))+(BE31))+(BE32))+(BE33))+(BE34))+(BE35))+(BE36))+(BE37))+(BE38))+(BE39))+(BE40))+(BE41))+(BE42))+(BE43))+(BE44))+(BE45))+(BE46))+(BE47))+(BE48))+(BE49))+(BE50))+(BE51))+(BE52))+(BE53))+(BE54))+(BE55))+(BE56))+(BE57))+(BE58))+(BE59))+(BE60))+(BE61))+(BE62))+(BE63))+(BE64))+(BE65))+(BE66))+(BE67))+(BE68))+(BE69))+(BE70))+(BE71))+(BE72))+(BE73))+(BE74))+(BE75))+(BE76))+(BE77))+(BE78))+(BE79))+(BE80))+(BE81))+(BE82))+(BE83))+(BE84))+(BE85))+(BE86))+(BE87))+(BE88))+(BE89))+(BE90))+(BE91))+(BE92))+(BE93))+(BE94))+(BE95))+(BE96))+(BE97))+(BE98))+(BE99))+(BE100))+(BE101))+(BE102))+(BE103))+(BE104))+(BE105)</f>
        <v>0.0</v>
      </c>
      <c r="BF106" t="n" s="6">
        <f>((((((((((((((((((((((((((((((((((((((((((((((((((((((((((((((((((((((((((((((((((((((((((((((((((BF7)+(BF8))+(BF9))+(BF10))+(BF11))+(BF12))+(BF13))+(BF14))+(BF15))+(BF16))+(BF17))+(BF18))+(BF19))+(BF20))+(BF21))+(BF22))+(BF23))+(BF24))+(BF25))+(BF26))+(BF27))+(BF28))+(BF29))+(BF30))+(BF31))+(BF32))+(BF33))+(BF34))+(BF35))+(BF36))+(BF37))+(BF38))+(BF39))+(BF40))+(BF41))+(BF42))+(BF43))+(BF44))+(BF45))+(BF46))+(BF47))+(BF48))+(BF49))+(BF50))+(BF51))+(BF52))+(BF53))+(BF54))+(BF55))+(BF56))+(BF57))+(BF58))+(BF59))+(BF60))+(BF61))+(BF62))+(BF63))+(BF64))+(BF65))+(BF66))+(BF67))+(BF68))+(BF69))+(BF70))+(BF71))+(BF72))+(BF73))+(BF74))+(BF75))+(BF76))+(BF77))+(BF78))+(BF79))+(BF80))+(BF81))+(BF82))+(BF83))+(BF84))+(BF85))+(BF86))+(BF87))+(BF88))+(BF89))+(BF90))+(BF91))+(BF92))+(BF93))+(BF94))+(BF95))+(BF96))+(BF97))+(BF98))+(BF99))+(BF100))+(BF101))+(BF102))+(BF103))+(BF104))+(BF105)</f>
        <v>0.0</v>
      </c>
      <c r="BG106" t="n" s="6">
        <f>((((((((((((((((((((((((((((((((((((((((((((((((((((((((((((((((((((((((((((((((((((((((((((((((((BG7)+(BG8))+(BG9))+(BG10))+(BG11))+(BG12))+(BG13))+(BG14))+(BG15))+(BG16))+(BG17))+(BG18))+(BG19))+(BG20))+(BG21))+(BG22))+(BG23))+(BG24))+(BG25))+(BG26))+(BG27))+(BG28))+(BG29))+(BG30))+(BG31))+(BG32))+(BG33))+(BG34))+(BG35))+(BG36))+(BG37))+(BG38))+(BG39))+(BG40))+(BG41))+(BG42))+(BG43))+(BG44))+(BG45))+(BG46))+(BG47))+(BG48))+(BG49))+(BG50))+(BG51))+(BG52))+(BG53))+(BG54))+(BG55))+(BG56))+(BG57))+(BG58))+(BG59))+(BG60))+(BG61))+(BG62))+(BG63))+(BG64))+(BG65))+(BG66))+(BG67))+(BG68))+(BG69))+(BG70))+(BG71))+(BG72))+(BG73))+(BG74))+(BG75))+(BG76))+(BG77))+(BG78))+(BG79))+(BG80))+(BG81))+(BG82))+(BG83))+(BG84))+(BG85))+(BG86))+(BG87))+(BG88))+(BG89))+(BG90))+(BG91))+(BG92))+(BG93))+(BG94))+(BG95))+(BG96))+(BG97))+(BG98))+(BG99))+(BG100))+(BG101))+(BG102))+(BG103))+(BG104))+(BG105)</f>
        <v>0.0</v>
      </c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10">
      <c r="A110" s="7" t="s">
        <v>131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</sheetData>
  <mergeCells count="33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A110:BG110"/>
    <mergeCell ref="A1:BG1"/>
    <mergeCell ref="A2:BG2"/>
    <mergeCell ref="A3:BG3"/>
  </mergeCells>
  <pageMargins bottom="0.75" footer="0.3" header="0.3" left="0.7" right="0.7" top="0.75"/>
  <headerFooter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C74187AD0A740880047AA25912341" ma:contentTypeVersion="7" ma:contentTypeDescription="Create a new document." ma:contentTypeScope="" ma:versionID="18e5b8fd690690a8818bbbf9190e877a">
  <xsd:schema xmlns:xsd="http://www.w3.org/2001/XMLSchema" xmlns:xs="http://www.w3.org/2001/XMLSchema" xmlns:p="http://schemas.microsoft.com/office/2006/metadata/properties" xmlns:ns2="80a3c555-14d5-4db9-b21f-0111e14f9495" xmlns:ns3="1e05fc50-7448-44b7-ab91-d34c5ac5defe" targetNamespace="http://schemas.microsoft.com/office/2006/metadata/properties" ma:root="true" ma:fieldsID="73bf0cf5b47ddda1d2414b2fb771d523" ns2:_="" ns3:_="">
    <xsd:import namespace="80a3c555-14d5-4db9-b21f-0111e14f9495"/>
    <xsd:import namespace="1e05fc50-7448-44b7-ab91-d34c5ac5d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3c555-14d5-4db9-b21f-0111e14f9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5fc50-7448-44b7-ab91-d34c5ac5d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17DF7-BB4F-411C-88BE-245D08794B03}"/>
</file>

<file path=customXml/itemProps2.xml><?xml version="1.0" encoding="utf-8"?>
<ds:datastoreItem xmlns:ds="http://schemas.openxmlformats.org/officeDocument/2006/customXml" ds:itemID="{486E2996-DDA5-4804-A303-F3F7304FAC46}"/>
</file>

<file path=customXml/itemProps3.xml><?xml version="1.0" encoding="utf-8"?>
<ds:datastoreItem xmlns:ds="http://schemas.openxmlformats.org/officeDocument/2006/customXml" ds:itemID="{4EA6D7D2-1797-4FA7-964F-EC91243F0D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2023-06-30T23:06:08Z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0x0101000A7C74187AD0A740880047AA25912341</vt:lpwstr>
  </property>
</Properties>
</file>