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ial Balanc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<sst xmlns="http://schemas.openxmlformats.org/spreadsheetml/2006/main" count="138" uniqueCount="108">
  <si>
    <t xml:space="preserve">Now CFO Dallas III, LLC</t>
  </si>
  <si>
    <t xml:space="preserve">Trial Balance</t>
  </si>
  <si>
    <t xml:space="preserve">As of April 30, 2023</t>
  </si>
  <si>
    <t xml:space="preserve">Jan 2022</t>
  </si>
  <si>
    <t xml:space="preserve">Feb 2022</t>
  </si>
  <si>
    <t xml:space="preserve">Mar 2022</t>
  </si>
  <si>
    <t xml:space="preserve">Apr 2022</t>
  </si>
  <si>
    <t xml:space="preserve">May 2022</t>
  </si>
  <si>
    <t xml:space="preserve">Jun 2022</t>
  </si>
  <si>
    <t xml:space="preserve">Jul 2022</t>
  </si>
  <si>
    <t xml:space="preserve">Aug 2022</t>
  </si>
  <si>
    <t xml:space="preserve">Sep 2022</t>
  </si>
  <si>
    <t xml:space="preserve">Oct 2022</t>
  </si>
  <si>
    <t xml:space="preserve">Nov 2022</t>
  </si>
  <si>
    <t xml:space="preserve">Dec 2022</t>
  </si>
  <si>
    <t xml:space="preserve">Jan 2023</t>
  </si>
  <si>
    <t xml:space="preserve">Feb 2023</t>
  </si>
  <si>
    <t xml:space="preserve">Mar 2023</t>
  </si>
  <si>
    <t xml:space="preserve">Apr 2023</t>
  </si>
  <si>
    <t xml:space="preserve">Debit</t>
  </si>
  <si>
    <t xml:space="preserve">Credit</t>
  </si>
  <si>
    <t xml:space="preserve">100100 Key Bank</t>
  </si>
  <si>
    <t xml:space="preserve">100800 Zions Checking (Closed) (deleted)</t>
  </si>
  <si>
    <t xml:space="preserve">130100 Accounts Receivable</t>
  </si>
  <si>
    <t xml:space="preserve">110200 Undeposited Funds</t>
  </si>
  <si>
    <t xml:space="preserve">120100 Prepaid</t>
  </si>
  <si>
    <t xml:space="preserve">130300 Accrued Revenue</t>
  </si>
  <si>
    <t xml:space="preserve">130500 Intercompany</t>
  </si>
  <si>
    <t xml:space="preserve">130550 Intercompany:Admin Intercompany</t>
  </si>
  <si>
    <t xml:space="preserve">133300 Intercompany Loan Receivable</t>
  </si>
  <si>
    <t xml:space="preserve">130600 Intercompany Loan Receivable:ATL</t>
  </si>
  <si>
    <t xml:space="preserve">130800 Intercompany Loan Receivable:AUS II</t>
  </si>
  <si>
    <t xml:space="preserve">131100 Intercompany Loan Receivable:DEN I</t>
  </si>
  <si>
    <t xml:space="preserve">131300 Intercompany Loan Receivable:DEN IV</t>
  </si>
  <si>
    <t xml:space="preserve">131400 Intercompany Loan Receivable:DEN V</t>
  </si>
  <si>
    <t xml:space="preserve">131600 Intercompany Loan Receivable:FTW III</t>
  </si>
  <si>
    <t xml:space="preserve">131700 Intercompany Loan Receivable:HOU III</t>
  </si>
  <si>
    <t xml:space="preserve">132300 Intercompany Loan Receivable:NVL</t>
  </si>
  <si>
    <t xml:space="preserve">132400 Intercompany Loan Receivable:NVL II</t>
  </si>
  <si>
    <t xml:space="preserve">132500 Intercompany Loan Receivable:NVL III</t>
  </si>
  <si>
    <t xml:space="preserve">132600 Intercompany Loan Receivable:DAL V</t>
  </si>
  <si>
    <t xml:space="preserve">132700 Intercompany Loan Receivable:FTW IV</t>
  </si>
  <si>
    <t xml:space="preserve">133000 Intercompany Loan Receivable:SAT</t>
  </si>
  <si>
    <t xml:space="preserve">133400 Intercompany Loan Receivable:OKC</t>
  </si>
  <si>
    <t xml:space="preserve">133900 Intercompany Loan Receivable:FTW</t>
  </si>
  <si>
    <t xml:space="preserve">134300 Intercompany Loan Receivable:SAT II</t>
  </si>
  <si>
    <t xml:space="preserve">139900 Allowance for Bad Debt</t>
  </si>
  <si>
    <t xml:space="preserve">140600 Loan Receivable - Energie</t>
  </si>
  <si>
    <t xml:space="preserve">165000 Suspense</t>
  </si>
  <si>
    <t xml:space="preserve">141300 Note Receivable - Energie</t>
  </si>
  <si>
    <t xml:space="preserve">170200 Partner Loan Receivable Series B</t>
  </si>
  <si>
    <t xml:space="preserve">200000 Accounts Payable</t>
  </si>
  <si>
    <t xml:space="preserve">210000 Accrued Expenses</t>
  </si>
  <si>
    <t xml:space="preserve">210300 Accrued Paid Time Off</t>
  </si>
  <si>
    <t xml:space="preserve">210350 Accrued PTO Payout</t>
  </si>
  <si>
    <t xml:space="preserve">210400 Accrued Bonuses</t>
  </si>
  <si>
    <t xml:space="preserve">210500 Accrued Payroll</t>
  </si>
  <si>
    <t xml:space="preserve">210700 Insurance Payable</t>
  </si>
  <si>
    <t xml:space="preserve">220500 Intercompany Loan Payable:DEN I</t>
  </si>
  <si>
    <t xml:space="preserve">220800 Intercompany Loan Payable:Now CFO</t>
  </si>
  <si>
    <t xml:space="preserve">221600 Retainers</t>
  </si>
  <si>
    <t xml:space="preserve">230000 PPP Loan Payable</t>
  </si>
  <si>
    <t xml:space="preserve">300000 Contributions</t>
  </si>
  <si>
    <t xml:space="preserve">320000 Distributions</t>
  </si>
  <si>
    <t xml:space="preserve">340100 Retained Earnings</t>
  </si>
  <si>
    <t xml:space="preserve">400000 Accrued On-Going Revenue</t>
  </si>
  <si>
    <t xml:space="preserve">400200 Consulting Revenue</t>
  </si>
  <si>
    <t xml:space="preserve">400300 Commission Revenue</t>
  </si>
  <si>
    <t xml:space="preserve">400400 On-Going</t>
  </si>
  <si>
    <t xml:space="preserve">400500 Employee Buyouts</t>
  </si>
  <si>
    <t xml:space="preserve">400600 IC Revenue</t>
  </si>
  <si>
    <t xml:space="preserve">400700 IC Commission Revenue</t>
  </si>
  <si>
    <t xml:space="preserve">400800 Placement Income</t>
  </si>
  <si>
    <t xml:space="preserve">400900 Credits</t>
  </si>
  <si>
    <t xml:space="preserve">401200 QKLY Fee Revenue</t>
  </si>
  <si>
    <t xml:space="preserve">450900 ADP Revenue Share</t>
  </si>
  <si>
    <t xml:space="preserve">500100 Production Bonus</t>
  </si>
  <si>
    <t xml:space="preserve">500500 Emp Commission Exp</t>
  </si>
  <si>
    <t xml:space="preserve">500800 Client Services-</t>
  </si>
  <si>
    <t xml:space="preserve">501300 QKLY Fee Expense</t>
  </si>
  <si>
    <t xml:space="preserve">610200 Employee:401(k) Employer Match</t>
  </si>
  <si>
    <t xml:space="preserve">610300 Employee:Auto Allowance</t>
  </si>
  <si>
    <t xml:space="preserve">610400 Employee:Cellphones / IT / Bus Cards</t>
  </si>
  <si>
    <t xml:space="preserve">610500 Employee:Continuing Education</t>
  </si>
  <si>
    <t xml:space="preserve">610600 Employee:Employee Relations</t>
  </si>
  <si>
    <t xml:space="preserve">610700 Employee:Health Insurance-</t>
  </si>
  <si>
    <t xml:space="preserve">610800 Employee:HR / Payroll Expenses</t>
  </si>
  <si>
    <t xml:space="preserve">610900 Employee:Meals / Travel</t>
  </si>
  <si>
    <t xml:space="preserve">611100 Employee:New Employee Purchase</t>
  </si>
  <si>
    <t xml:space="preserve">611200 Employee:Paid Time Off</t>
  </si>
  <si>
    <t xml:space="preserve">611400 Employee:Workers Comp</t>
  </si>
  <si>
    <t xml:space="preserve">611500 Employee:Non-BDR Other</t>
  </si>
  <si>
    <t xml:space="preserve">450400 Other (Income) / Expense:Finance Charges</t>
  </si>
  <si>
    <t xml:space="preserve">450700 Other (Income) / Expense:Other Income</t>
  </si>
  <si>
    <t xml:space="preserve">650100 Other (Income) / Expense:Client Expenses</t>
  </si>
  <si>
    <t xml:space="preserve">650600 Other (Income) / Expense:Bad Debt Expense</t>
  </si>
  <si>
    <t xml:space="preserve">660100 Sales Expense:BDR Commission Exp</t>
  </si>
  <si>
    <t xml:space="preserve">660200 Sales Expense:BDR Compensation</t>
  </si>
  <si>
    <t xml:space="preserve">660400 Sales Expense:BDR Other Expense</t>
  </si>
  <si>
    <t xml:space="preserve">660500 Sales Expense:Call Center Appts</t>
  </si>
  <si>
    <t xml:space="preserve">661200 Sales Expense:Sponsorship / Networking</t>
  </si>
  <si>
    <t xml:space="preserve">661400 Sales Expense:AE Commissions Expense</t>
  </si>
  <si>
    <t xml:space="preserve">680100 Corporate Allocation:Fixed Allocation</t>
  </si>
  <si>
    <t xml:space="preserve">685100 Corporate Allocation:Variable Allocation</t>
  </si>
  <si>
    <t xml:space="preserve">700200 G&amp;A:Bank / CC Fees</t>
  </si>
  <si>
    <t xml:space="preserve">700700 G&amp;A:Mgmt Travel</t>
  </si>
  <si>
    <t xml:space="preserve">TOTAL</t>
  </si>
  <si>
    <t xml:space="preserve">Wednesday, May 24, 2023 06:41:18 AM GMT-7 - Accrual Basis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</si>
</sst>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\ _€"/>
    <numFmt numFmtId="166" formatCode="\$* #,##0.00\ _€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6" fontId="7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048576"/>
  <sheetViews>
    <sheetView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A96" activeCellId="0" sqref="A9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2.14"/>
    <col collapsed="false" customWidth="true" hidden="false" outlineLevel="0" max="19" min="2" style="0" width="12"/>
    <col collapsed="false" customWidth="true" hidden="false" outlineLevel="0" max="25" min="20" style="0" width="12.85"/>
    <col collapsed="false" customWidth="true" hidden="false" outlineLevel="0" max="33" min="26" style="0" width="12"/>
  </cols>
  <sheetData>
    <row r="1" customFormat="false" ht="1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customFormat="false" ht="18" hidden="false" customHeight="fals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customFormat="false" ht="15" hidden="false" customHeight="false" outlineLevel="0" collapsed="false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5" customFormat="false" ht="15" hidden="false" customHeight="true" outlineLevel="0" collapsed="false">
      <c r="A5" s="3"/>
      <c r="B5" s="4" t="s">
        <v>3</v>
      </c>
      <c r="C5" s="4"/>
      <c r="D5" s="4" t="s">
        <v>4</v>
      </c>
      <c r="E5" s="4"/>
      <c r="F5" s="4" t="s">
        <v>5</v>
      </c>
      <c r="G5" s="4"/>
      <c r="H5" s="4" t="s">
        <v>6</v>
      </c>
      <c r="I5" s="4"/>
      <c r="J5" s="4" t="s">
        <v>7</v>
      </c>
      <c r="K5" s="4"/>
      <c r="L5" s="4" t="s">
        <v>8</v>
      </c>
      <c r="M5" s="4"/>
      <c r="N5" s="4" t="s">
        <v>9</v>
      </c>
      <c r="O5" s="4"/>
      <c r="P5" s="4" t="s">
        <v>10</v>
      </c>
      <c r="Q5" s="4"/>
      <c r="R5" s="4" t="s">
        <v>11</v>
      </c>
      <c r="S5" s="4"/>
      <c r="T5" s="4" t="s">
        <v>12</v>
      </c>
      <c r="U5" s="4"/>
      <c r="V5" s="4" t="s">
        <v>13</v>
      </c>
      <c r="W5" s="4"/>
      <c r="X5" s="4" t="s">
        <v>14</v>
      </c>
      <c r="Y5" s="4"/>
      <c r="Z5" s="4" t="s">
        <v>15</v>
      </c>
      <c r="AA5" s="4"/>
      <c r="AB5" s="4" t="s">
        <v>16</v>
      </c>
      <c r="AC5" s="4"/>
      <c r="AD5" s="4" t="s">
        <v>17</v>
      </c>
      <c r="AE5" s="4"/>
      <c r="AF5" s="4" t="s">
        <v>18</v>
      </c>
      <c r="AG5" s="4"/>
    </row>
    <row r="6" customFormat="false" ht="15" hidden="false" customHeight="false" outlineLevel="0" collapsed="false">
      <c r="A6" s="3"/>
      <c r="B6" s="4" t="s">
        <v>19</v>
      </c>
      <c r="C6" s="4" t="s">
        <v>20</v>
      </c>
      <c r="D6" s="4" t="s">
        <v>19</v>
      </c>
      <c r="E6" s="4" t="s">
        <v>20</v>
      </c>
      <c r="F6" s="4" t="s">
        <v>19</v>
      </c>
      <c r="G6" s="4" t="s">
        <v>20</v>
      </c>
      <c r="H6" s="4" t="s">
        <v>19</v>
      </c>
      <c r="I6" s="4" t="s">
        <v>20</v>
      </c>
      <c r="J6" s="4" t="s">
        <v>19</v>
      </c>
      <c r="K6" s="4" t="s">
        <v>20</v>
      </c>
      <c r="L6" s="4" t="s">
        <v>19</v>
      </c>
      <c r="M6" s="4" t="s">
        <v>20</v>
      </c>
      <c r="N6" s="4" t="s">
        <v>19</v>
      </c>
      <c r="O6" s="4" t="s">
        <v>20</v>
      </c>
      <c r="P6" s="4" t="s">
        <v>19</v>
      </c>
      <c r="Q6" s="4" t="s">
        <v>20</v>
      </c>
      <c r="R6" s="4" t="s">
        <v>19</v>
      </c>
      <c r="S6" s="4" t="s">
        <v>20</v>
      </c>
      <c r="T6" s="4" t="s">
        <v>19</v>
      </c>
      <c r="U6" s="4" t="s">
        <v>20</v>
      </c>
      <c r="V6" s="4" t="s">
        <v>19</v>
      </c>
      <c r="W6" s="4" t="s">
        <v>20</v>
      </c>
      <c r="X6" s="4" t="s">
        <v>19</v>
      </c>
      <c r="Y6" s="4" t="s">
        <v>20</v>
      </c>
      <c r="Z6" s="4" t="s">
        <v>19</v>
      </c>
      <c r="AA6" s="4" t="s">
        <v>20</v>
      </c>
      <c r="AB6" s="4" t="s">
        <v>19</v>
      </c>
      <c r="AC6" s="4" t="s">
        <v>20</v>
      </c>
      <c r="AD6" s="4" t="s">
        <v>19</v>
      </c>
      <c r="AE6" s="4" t="s">
        <v>20</v>
      </c>
      <c r="AF6" s="4" t="s">
        <v>19</v>
      </c>
      <c r="AG6" s="4" t="s">
        <v>20</v>
      </c>
    </row>
    <row r="7" customFormat="false" ht="15" hidden="false" customHeight="false" outlineLevel="0" collapsed="false">
      <c r="A7" s="5" t="s">
        <v>21</v>
      </c>
      <c r="B7" s="6"/>
      <c r="C7" s="6"/>
      <c r="D7" s="7" t="n">
        <f aca="false">B7</f>
        <v>0</v>
      </c>
      <c r="E7" s="7" t="n">
        <f aca="false">C7</f>
        <v>0</v>
      </c>
      <c r="F7" s="7" t="n">
        <f aca="false">D7</f>
        <v>0</v>
      </c>
      <c r="G7" s="7" t="n">
        <f aca="false">E7</f>
        <v>0</v>
      </c>
      <c r="H7" s="7" t="n">
        <f aca="false">F7</f>
        <v>0</v>
      </c>
      <c r="I7" s="7" t="n">
        <f aca="false">G7</f>
        <v>0</v>
      </c>
      <c r="J7" s="7" t="n">
        <f aca="false">H7</f>
        <v>0</v>
      </c>
      <c r="K7" s="7" t="n">
        <f aca="false">I7</f>
        <v>0</v>
      </c>
      <c r="L7" s="7" t="n">
        <f aca="false">281</f>
        <v>281</v>
      </c>
      <c r="M7" s="6"/>
      <c r="N7" s="7" t="n">
        <f aca="false">3500</f>
        <v>3500</v>
      </c>
      <c r="O7" s="6"/>
      <c r="P7" s="7" t="n">
        <f aca="false">N7</f>
        <v>3500</v>
      </c>
      <c r="Q7" s="7" t="n">
        <f aca="false">O7</f>
        <v>0</v>
      </c>
      <c r="R7" s="7" t="n">
        <f aca="false">161936.47</f>
        <v>161936.47</v>
      </c>
      <c r="S7" s="6"/>
      <c r="T7" s="7" t="n">
        <f aca="false">142978.39</f>
        <v>142978.39</v>
      </c>
      <c r="U7" s="6"/>
      <c r="V7" s="7" t="n">
        <f aca="false">176680.77</f>
        <v>176680.77</v>
      </c>
      <c r="W7" s="6"/>
      <c r="X7" s="7" t="n">
        <f aca="false">56218.1</f>
        <v>56218.1</v>
      </c>
      <c r="Y7" s="6"/>
      <c r="Z7" s="7" t="n">
        <f aca="false">40646.11</f>
        <v>40646.11</v>
      </c>
      <c r="AA7" s="6"/>
      <c r="AB7" s="7" t="n">
        <f aca="false">70145.05</f>
        <v>70145.05</v>
      </c>
      <c r="AC7" s="6"/>
      <c r="AD7" s="7" t="n">
        <f aca="false">80975.53</f>
        <v>80975.53</v>
      </c>
      <c r="AE7" s="6"/>
      <c r="AF7" s="7" t="n">
        <f aca="false">129434.88</f>
        <v>129434.88</v>
      </c>
      <c r="AG7" s="6"/>
    </row>
    <row r="8" customFormat="false" ht="15" hidden="false" customHeight="false" outlineLevel="0" collapsed="false">
      <c r="A8" s="5" t="s">
        <v>22</v>
      </c>
      <c r="B8" s="7" t="n">
        <f aca="false">27193.1</f>
        <v>27193.1</v>
      </c>
      <c r="C8" s="6"/>
      <c r="D8" s="7" t="n">
        <f aca="false">41638.73</f>
        <v>41638.73</v>
      </c>
      <c r="E8" s="6"/>
      <c r="F8" s="7" t="n">
        <f aca="false">98688.29</f>
        <v>98688.29</v>
      </c>
      <c r="G8" s="6"/>
      <c r="H8" s="7" t="n">
        <f aca="false">47286.31</f>
        <v>47286.31</v>
      </c>
      <c r="I8" s="6"/>
      <c r="J8" s="7" t="n">
        <f aca="false">110678.57</f>
        <v>110678.57</v>
      </c>
      <c r="K8" s="6"/>
      <c r="L8" s="7" t="n">
        <f aca="false">93035.19</f>
        <v>93035.19</v>
      </c>
      <c r="M8" s="6"/>
      <c r="N8" s="7" t="n">
        <f aca="false">113745.86</f>
        <v>113745.86</v>
      </c>
      <c r="O8" s="6"/>
      <c r="P8" s="7" t="n">
        <f aca="false">112795.13</f>
        <v>112795.13</v>
      </c>
      <c r="Q8" s="6"/>
      <c r="R8" s="7" t="n">
        <f aca="false">1046.75</f>
        <v>1046.75</v>
      </c>
      <c r="S8" s="6"/>
      <c r="T8" s="7" t="n">
        <f aca="false">1496.6</f>
        <v>1496.6</v>
      </c>
      <c r="U8" s="6"/>
      <c r="V8" s="7" t="n">
        <f aca="false">2459.7</f>
        <v>2459.7</v>
      </c>
      <c r="W8" s="6"/>
      <c r="X8" s="7" t="n">
        <f aca="false">0</f>
        <v>0</v>
      </c>
      <c r="Y8" s="6"/>
      <c r="Z8" s="7" t="n">
        <f aca="false">X8</f>
        <v>0</v>
      </c>
      <c r="AA8" s="7" t="n">
        <f aca="false">Y8</f>
        <v>0</v>
      </c>
      <c r="AB8" s="7" t="n">
        <f aca="false">Z8</f>
        <v>0</v>
      </c>
      <c r="AC8" s="7" t="n">
        <f aca="false">AA8</f>
        <v>0</v>
      </c>
      <c r="AD8" s="7" t="n">
        <f aca="false">AB8</f>
        <v>0</v>
      </c>
      <c r="AE8" s="7" t="n">
        <f aca="false">AC8</f>
        <v>0</v>
      </c>
      <c r="AF8" s="7" t="n">
        <f aca="false">AD8</f>
        <v>0</v>
      </c>
      <c r="AG8" s="7" t="n">
        <f aca="false">AE8</f>
        <v>0</v>
      </c>
    </row>
    <row r="9" customFormat="false" ht="15" hidden="false" customHeight="false" outlineLevel="0" collapsed="false">
      <c r="A9" s="5" t="s">
        <v>23</v>
      </c>
      <c r="B9" s="7" t="n">
        <f aca="false">167372.57</f>
        <v>167372.57</v>
      </c>
      <c r="C9" s="6"/>
      <c r="D9" s="7" t="n">
        <f aca="false">190542.65</f>
        <v>190542.65</v>
      </c>
      <c r="E9" s="6"/>
      <c r="F9" s="7" t="n">
        <f aca="false">114309.99</f>
        <v>114309.99</v>
      </c>
      <c r="G9" s="6"/>
      <c r="H9" s="7" t="n">
        <f aca="false">327349.27</f>
        <v>327349.27</v>
      </c>
      <c r="I9" s="6"/>
      <c r="J9" s="7" t="n">
        <f aca="false">320054.98</f>
        <v>320054.98</v>
      </c>
      <c r="K9" s="6"/>
      <c r="L9" s="7" t="n">
        <f aca="false">113052.12</f>
        <v>113052.12</v>
      </c>
      <c r="M9" s="6"/>
      <c r="N9" s="7" t="n">
        <f aca="false">66822.09</f>
        <v>66822.09</v>
      </c>
      <c r="O9" s="6"/>
      <c r="P9" s="7" t="n">
        <f aca="false">94276.01</f>
        <v>94276.01</v>
      </c>
      <c r="Q9" s="6"/>
      <c r="R9" s="7" t="n">
        <f aca="false">343515.17</f>
        <v>343515.17</v>
      </c>
      <c r="S9" s="6"/>
      <c r="T9" s="7" t="n">
        <f aca="false">313705.76</f>
        <v>313705.76</v>
      </c>
      <c r="U9" s="6"/>
      <c r="V9" s="7" t="n">
        <f aca="false">158188.6</f>
        <v>158188.6</v>
      </c>
      <c r="W9" s="6"/>
      <c r="X9" s="7" t="n">
        <f aca="false">121001.18</f>
        <v>121001.18</v>
      </c>
      <c r="Y9" s="6"/>
      <c r="Z9" s="7" t="n">
        <f aca="false">176211.5</f>
        <v>176211.5</v>
      </c>
      <c r="AA9" s="6"/>
      <c r="AB9" s="7" t="n">
        <f aca="false">154560.32</f>
        <v>154560.32</v>
      </c>
      <c r="AC9" s="6"/>
      <c r="AD9" s="7" t="n">
        <f aca="false">467134.62</f>
        <v>467134.62</v>
      </c>
      <c r="AE9" s="6"/>
      <c r="AF9" s="7" t="n">
        <f aca="false">386958.22</f>
        <v>386958.22</v>
      </c>
      <c r="AG9" s="6"/>
    </row>
    <row r="10" customFormat="false" ht="15" hidden="false" customHeight="false" outlineLevel="0" collapsed="false">
      <c r="A10" s="5" t="s">
        <v>24</v>
      </c>
      <c r="B10" s="7" t="n">
        <f aca="false">0</f>
        <v>0</v>
      </c>
      <c r="C10" s="6"/>
      <c r="D10" s="7" t="n">
        <f aca="false">B10</f>
        <v>0</v>
      </c>
      <c r="E10" s="7" t="n">
        <f aca="false">C10</f>
        <v>0</v>
      </c>
      <c r="F10" s="7" t="n">
        <f aca="false">D10</f>
        <v>0</v>
      </c>
      <c r="G10" s="7" t="n">
        <f aca="false">E10</f>
        <v>0</v>
      </c>
      <c r="H10" s="7" t="n">
        <f aca="false">F10</f>
        <v>0</v>
      </c>
      <c r="I10" s="7" t="n">
        <f aca="false">G10</f>
        <v>0</v>
      </c>
      <c r="J10" s="7" t="n">
        <f aca="false">H10</f>
        <v>0</v>
      </c>
      <c r="K10" s="7" t="n">
        <f aca="false">I10</f>
        <v>0</v>
      </c>
      <c r="L10" s="7" t="n">
        <f aca="false">J10</f>
        <v>0</v>
      </c>
      <c r="M10" s="7" t="n">
        <f aca="false">K10</f>
        <v>0</v>
      </c>
      <c r="N10" s="7" t="n">
        <f aca="false">L10</f>
        <v>0</v>
      </c>
      <c r="O10" s="7" t="n">
        <f aca="false">M10</f>
        <v>0</v>
      </c>
      <c r="P10" s="7" t="n">
        <f aca="false">N10</f>
        <v>0</v>
      </c>
      <c r="Q10" s="7" t="n">
        <f aca="false">O10</f>
        <v>0</v>
      </c>
      <c r="R10" s="7" t="n">
        <f aca="false">P10</f>
        <v>0</v>
      </c>
      <c r="S10" s="7" t="n">
        <f aca="false">Q10</f>
        <v>0</v>
      </c>
      <c r="T10" s="7" t="n">
        <f aca="false">R10</f>
        <v>0</v>
      </c>
      <c r="U10" s="7" t="n">
        <f aca="false">S10</f>
        <v>0</v>
      </c>
      <c r="V10" s="7" t="n">
        <f aca="false">T10</f>
        <v>0</v>
      </c>
      <c r="W10" s="7" t="n">
        <f aca="false">U10</f>
        <v>0</v>
      </c>
      <c r="X10" s="7" t="n">
        <f aca="false">V10</f>
        <v>0</v>
      </c>
      <c r="Y10" s="7" t="n">
        <f aca="false">W10</f>
        <v>0</v>
      </c>
      <c r="Z10" s="7" t="n">
        <f aca="false">X10</f>
        <v>0</v>
      </c>
      <c r="AA10" s="7" t="n">
        <f aca="false">Y10</f>
        <v>0</v>
      </c>
      <c r="AB10" s="7" t="n">
        <f aca="false">Z10</f>
        <v>0</v>
      </c>
      <c r="AC10" s="7" t="n">
        <f aca="false">AA10</f>
        <v>0</v>
      </c>
      <c r="AD10" s="7" t="n">
        <f aca="false">AB10</f>
        <v>0</v>
      </c>
      <c r="AE10" s="7" t="n">
        <f aca="false">AC10</f>
        <v>0</v>
      </c>
      <c r="AF10" s="7" t="n">
        <f aca="false">AD10</f>
        <v>0</v>
      </c>
      <c r="AG10" s="7" t="n">
        <f aca="false">AE10</f>
        <v>0</v>
      </c>
    </row>
    <row r="11" customFormat="false" ht="15" hidden="false" customHeight="false" outlineLevel="0" collapsed="false">
      <c r="A11" s="5" t="s">
        <v>25</v>
      </c>
      <c r="B11" s="7" t="n">
        <f aca="false">22230.12</f>
        <v>22230.12</v>
      </c>
      <c r="C11" s="6"/>
      <c r="D11" s="7" t="n">
        <f aca="false">25467.76</f>
        <v>25467.76</v>
      </c>
      <c r="E11" s="6"/>
      <c r="F11" s="7" t="n">
        <f aca="false">21639.8</f>
        <v>21639.8</v>
      </c>
      <c r="G11" s="6"/>
      <c r="H11" s="7" t="n">
        <f aca="false">28561.98</f>
        <v>28561.98</v>
      </c>
      <c r="I11" s="6"/>
      <c r="J11" s="7" t="n">
        <f aca="false">0</f>
        <v>0</v>
      </c>
      <c r="K11" s="6"/>
      <c r="L11" s="7" t="n">
        <f aca="false">J11</f>
        <v>0</v>
      </c>
      <c r="M11" s="7" t="n">
        <f aca="false">K11</f>
        <v>0</v>
      </c>
      <c r="N11" s="7" t="n">
        <f aca="false">L11</f>
        <v>0</v>
      </c>
      <c r="O11" s="7" t="n">
        <f aca="false">M11</f>
        <v>0</v>
      </c>
      <c r="P11" s="7" t="n">
        <f aca="false">N11</f>
        <v>0</v>
      </c>
      <c r="Q11" s="7" t="n">
        <f aca="false">O11</f>
        <v>0</v>
      </c>
      <c r="R11" s="7" t="n">
        <f aca="false">P11</f>
        <v>0</v>
      </c>
      <c r="S11" s="7" t="n">
        <f aca="false">Q11</f>
        <v>0</v>
      </c>
      <c r="T11" s="7" t="n">
        <f aca="false">R11</f>
        <v>0</v>
      </c>
      <c r="U11" s="7" t="n">
        <f aca="false">S11</f>
        <v>0</v>
      </c>
      <c r="V11" s="7" t="n">
        <f aca="false">T11</f>
        <v>0</v>
      </c>
      <c r="W11" s="7" t="n">
        <f aca="false">U11</f>
        <v>0</v>
      </c>
      <c r="X11" s="7" t="n">
        <f aca="false">V11</f>
        <v>0</v>
      </c>
      <c r="Y11" s="7" t="n">
        <f aca="false">W11</f>
        <v>0</v>
      </c>
      <c r="Z11" s="7" t="n">
        <f aca="false">X11</f>
        <v>0</v>
      </c>
      <c r="AA11" s="7" t="n">
        <f aca="false">Y11</f>
        <v>0</v>
      </c>
      <c r="AB11" s="7" t="n">
        <f aca="false">Z11</f>
        <v>0</v>
      </c>
      <c r="AC11" s="7" t="n">
        <f aca="false">AA11</f>
        <v>0</v>
      </c>
      <c r="AD11" s="7" t="n">
        <f aca="false">AB11</f>
        <v>0</v>
      </c>
      <c r="AE11" s="7" t="n">
        <f aca="false">AC11</f>
        <v>0</v>
      </c>
      <c r="AF11" s="7" t="n">
        <f aca="false">AD11</f>
        <v>0</v>
      </c>
      <c r="AG11" s="7" t="n">
        <f aca="false">AE11</f>
        <v>0</v>
      </c>
    </row>
    <row r="12" customFormat="false" ht="15" hidden="false" customHeight="false" outlineLevel="0" collapsed="false">
      <c r="A12" s="5" t="s">
        <v>26</v>
      </c>
      <c r="B12" s="7" t="n">
        <f aca="false">95398.04</f>
        <v>95398.04</v>
      </c>
      <c r="C12" s="6"/>
      <c r="D12" s="7" t="n">
        <f aca="false">116477.89</f>
        <v>116477.89</v>
      </c>
      <c r="E12" s="6"/>
      <c r="F12" s="7" t="n">
        <f aca="false">162566.97</f>
        <v>162566.97</v>
      </c>
      <c r="G12" s="6"/>
      <c r="H12" s="7" t="n">
        <f aca="false">0</f>
        <v>0</v>
      </c>
      <c r="I12" s="6"/>
      <c r="J12" s="7" t="n">
        <f aca="false">24025.75</f>
        <v>24025.75</v>
      </c>
      <c r="K12" s="6"/>
      <c r="L12" s="7" t="n">
        <f aca="false">91417.54</f>
        <v>91417.54</v>
      </c>
      <c r="M12" s="6"/>
      <c r="N12" s="7" t="n">
        <f aca="false">128183.24</f>
        <v>128183.24</v>
      </c>
      <c r="O12" s="6"/>
      <c r="P12" s="7" t="n">
        <f aca="false">228170.46</f>
        <v>228170.46</v>
      </c>
      <c r="Q12" s="6"/>
      <c r="R12" s="7" t="n">
        <f aca="false">0</f>
        <v>0</v>
      </c>
      <c r="S12" s="6"/>
      <c r="T12" s="7" t="n">
        <f aca="false">27891.87</f>
        <v>27891.87</v>
      </c>
      <c r="U12" s="6"/>
      <c r="V12" s="7" t="n">
        <f aca="false">66518.34</f>
        <v>66518.34</v>
      </c>
      <c r="W12" s="6"/>
      <c r="X12" s="7" t="n">
        <f aca="false">127767.37</f>
        <v>127767.37</v>
      </c>
      <c r="Y12" s="6"/>
      <c r="Z12" s="7" t="n">
        <f aca="false">261675</f>
        <v>261675</v>
      </c>
      <c r="AA12" s="6"/>
      <c r="AB12" s="7" t="n">
        <f aca="false">235800</f>
        <v>235800</v>
      </c>
      <c r="AC12" s="6"/>
      <c r="AD12" s="7" t="n">
        <f aca="false">0</f>
        <v>0</v>
      </c>
      <c r="AE12" s="6"/>
      <c r="AF12" s="7" t="n">
        <f aca="false">AD12</f>
        <v>0</v>
      </c>
      <c r="AG12" s="7" t="n">
        <f aca="false">AE12</f>
        <v>0</v>
      </c>
    </row>
    <row r="13" customFormat="false" ht="15" hidden="false" customHeight="false" outlineLevel="0" collapsed="false">
      <c r="A13" s="5" t="s">
        <v>27</v>
      </c>
      <c r="B13" s="7" t="n">
        <f aca="false">0</f>
        <v>0</v>
      </c>
      <c r="C13" s="6"/>
      <c r="D13" s="7" t="n">
        <f aca="false">B13</f>
        <v>0</v>
      </c>
      <c r="E13" s="7" t="n">
        <f aca="false">C13</f>
        <v>0</v>
      </c>
      <c r="F13" s="7" t="n">
        <f aca="false">D13</f>
        <v>0</v>
      </c>
      <c r="G13" s="7" t="n">
        <f aca="false">E13</f>
        <v>0</v>
      </c>
      <c r="H13" s="7" t="n">
        <f aca="false">F13</f>
        <v>0</v>
      </c>
      <c r="I13" s="7" t="n">
        <f aca="false">G13</f>
        <v>0</v>
      </c>
      <c r="J13" s="7" t="n">
        <f aca="false">H13</f>
        <v>0</v>
      </c>
      <c r="K13" s="7" t="n">
        <f aca="false">I13</f>
        <v>0</v>
      </c>
      <c r="L13" s="7" t="n">
        <f aca="false">J13</f>
        <v>0</v>
      </c>
      <c r="M13" s="7" t="n">
        <f aca="false">K13</f>
        <v>0</v>
      </c>
      <c r="N13" s="7" t="n">
        <f aca="false">L13</f>
        <v>0</v>
      </c>
      <c r="O13" s="7" t="n">
        <f aca="false">M13</f>
        <v>0</v>
      </c>
      <c r="P13" s="7" t="n">
        <f aca="false">N13</f>
        <v>0</v>
      </c>
      <c r="Q13" s="7" t="n">
        <f aca="false">O13</f>
        <v>0</v>
      </c>
      <c r="R13" s="7" t="n">
        <f aca="false">P13</f>
        <v>0</v>
      </c>
      <c r="S13" s="7" t="n">
        <f aca="false">Q13</f>
        <v>0</v>
      </c>
      <c r="T13" s="7" t="n">
        <f aca="false">R13</f>
        <v>0</v>
      </c>
      <c r="U13" s="7" t="n">
        <f aca="false">S13</f>
        <v>0</v>
      </c>
      <c r="V13" s="7" t="n">
        <f aca="false">T13</f>
        <v>0</v>
      </c>
      <c r="W13" s="7" t="n">
        <f aca="false">U13</f>
        <v>0</v>
      </c>
      <c r="X13" s="7" t="n">
        <f aca="false">V13</f>
        <v>0</v>
      </c>
      <c r="Y13" s="7" t="n">
        <f aca="false">W13</f>
        <v>0</v>
      </c>
      <c r="Z13" s="7" t="n">
        <f aca="false">X13</f>
        <v>0</v>
      </c>
      <c r="AA13" s="7" t="n">
        <f aca="false">Y13</f>
        <v>0</v>
      </c>
      <c r="AB13" s="7" t="n">
        <f aca="false">Z13</f>
        <v>0</v>
      </c>
      <c r="AC13" s="7" t="n">
        <f aca="false">AA13</f>
        <v>0</v>
      </c>
      <c r="AD13" s="7" t="n">
        <f aca="false">AB13</f>
        <v>0</v>
      </c>
      <c r="AE13" s="7" t="n">
        <f aca="false">AC13</f>
        <v>0</v>
      </c>
      <c r="AF13" s="7" t="n">
        <f aca="false">AD13</f>
        <v>0</v>
      </c>
      <c r="AG13" s="7" t="n">
        <f aca="false">AE13</f>
        <v>0</v>
      </c>
    </row>
    <row r="14" customFormat="false" ht="15" hidden="false" customHeight="false" outlineLevel="0" collapsed="false">
      <c r="A14" s="5" t="s">
        <v>28</v>
      </c>
      <c r="B14" s="6"/>
      <c r="C14" s="7" t="n">
        <f aca="false">3422.52</f>
        <v>3422.52</v>
      </c>
      <c r="D14" s="6"/>
      <c r="E14" s="7" t="n">
        <f aca="false">2538.41</f>
        <v>2538.41</v>
      </c>
      <c r="F14" s="6"/>
      <c r="G14" s="7" t="n">
        <f aca="false">4623.04</f>
        <v>4623.04</v>
      </c>
      <c r="H14" s="6"/>
      <c r="I14" s="7" t="n">
        <f aca="false">160761.4</f>
        <v>160761.4</v>
      </c>
      <c r="J14" s="6"/>
      <c r="K14" s="7" t="n">
        <f aca="false">171918.24</f>
        <v>171918.24</v>
      </c>
      <c r="L14" s="7" t="n">
        <f aca="false">24573.22</f>
        <v>24573.22</v>
      </c>
      <c r="M14" s="6"/>
      <c r="N14" s="7" t="n">
        <f aca="false">31331.89</f>
        <v>31331.89</v>
      </c>
      <c r="O14" s="6"/>
      <c r="P14" s="7" t="n">
        <f aca="false">22942.98</f>
        <v>22942.98</v>
      </c>
      <c r="Q14" s="6"/>
      <c r="R14" s="6"/>
      <c r="S14" s="7" t="n">
        <f aca="false">136160.31</f>
        <v>136160.31</v>
      </c>
      <c r="T14" s="6"/>
      <c r="U14" s="7" t="n">
        <f aca="false">127529.51</f>
        <v>127529.51</v>
      </c>
      <c r="V14" s="6"/>
      <c r="W14" s="7" t="n">
        <f aca="false">129297.21</f>
        <v>129297.21</v>
      </c>
      <c r="X14" s="6"/>
      <c r="Y14" s="7" t="n">
        <f aca="false">4624.39</f>
        <v>4624.39</v>
      </c>
      <c r="Z14" s="6"/>
      <c r="AA14" s="7" t="n">
        <f aca="false">8868.89</f>
        <v>8868.89</v>
      </c>
      <c r="AB14" s="6"/>
      <c r="AC14" s="7" t="n">
        <f aca="false">8154.85</f>
        <v>8154.85</v>
      </c>
      <c r="AD14" s="6"/>
      <c r="AE14" s="7" t="n">
        <f aca="false">226721.64</f>
        <v>226721.64</v>
      </c>
      <c r="AF14" s="6"/>
      <c r="AG14" s="7" t="n">
        <f aca="false">201051.54</f>
        <v>201051.54</v>
      </c>
    </row>
    <row r="15" customFormat="false" ht="15" hidden="false" customHeight="false" outlineLevel="0" collapsed="false">
      <c r="A15" s="5" t="s">
        <v>29</v>
      </c>
      <c r="B15" s="7" t="n">
        <f aca="false">0</f>
        <v>0</v>
      </c>
      <c r="C15" s="6"/>
      <c r="D15" s="7" t="n">
        <f aca="false">B15</f>
        <v>0</v>
      </c>
      <c r="E15" s="7" t="n">
        <f aca="false">C15</f>
        <v>0</v>
      </c>
      <c r="F15" s="7" t="n">
        <f aca="false">D15</f>
        <v>0</v>
      </c>
      <c r="G15" s="7" t="n">
        <f aca="false">E15</f>
        <v>0</v>
      </c>
      <c r="H15" s="7" t="n">
        <f aca="false">F15</f>
        <v>0</v>
      </c>
      <c r="I15" s="7" t="n">
        <f aca="false">G15</f>
        <v>0</v>
      </c>
      <c r="J15" s="7" t="n">
        <f aca="false">H15</f>
        <v>0</v>
      </c>
      <c r="K15" s="7" t="n">
        <f aca="false">I15</f>
        <v>0</v>
      </c>
      <c r="L15" s="7" t="n">
        <f aca="false">J15</f>
        <v>0</v>
      </c>
      <c r="M15" s="7" t="n">
        <f aca="false">K15</f>
        <v>0</v>
      </c>
      <c r="N15" s="7" t="n">
        <f aca="false">L15</f>
        <v>0</v>
      </c>
      <c r="O15" s="7" t="n">
        <f aca="false">M15</f>
        <v>0</v>
      </c>
      <c r="P15" s="7" t="n">
        <f aca="false">N15</f>
        <v>0</v>
      </c>
      <c r="Q15" s="7" t="n">
        <f aca="false">O15</f>
        <v>0</v>
      </c>
      <c r="R15" s="7" t="n">
        <f aca="false">P15</f>
        <v>0</v>
      </c>
      <c r="S15" s="7" t="n">
        <f aca="false">Q15</f>
        <v>0</v>
      </c>
      <c r="T15" s="7" t="n">
        <f aca="false">R15</f>
        <v>0</v>
      </c>
      <c r="U15" s="7" t="n">
        <f aca="false">S15</f>
        <v>0</v>
      </c>
      <c r="V15" s="7" t="n">
        <f aca="false">T15</f>
        <v>0</v>
      </c>
      <c r="W15" s="7" t="n">
        <f aca="false">U15</f>
        <v>0</v>
      </c>
      <c r="X15" s="7" t="n">
        <f aca="false">V15</f>
        <v>0</v>
      </c>
      <c r="Y15" s="7" t="n">
        <f aca="false">W15</f>
        <v>0</v>
      </c>
      <c r="Z15" s="7" t="n">
        <f aca="false">X15</f>
        <v>0</v>
      </c>
      <c r="AA15" s="7" t="n">
        <f aca="false">Y15</f>
        <v>0</v>
      </c>
      <c r="AB15" s="7" t="n">
        <f aca="false">Z15</f>
        <v>0</v>
      </c>
      <c r="AC15" s="7" t="n">
        <f aca="false">AA15</f>
        <v>0</v>
      </c>
      <c r="AD15" s="7" t="n">
        <f aca="false">AB15</f>
        <v>0</v>
      </c>
      <c r="AE15" s="7" t="n">
        <f aca="false">AC15</f>
        <v>0</v>
      </c>
      <c r="AF15" s="7" t="n">
        <f aca="false">AD15</f>
        <v>0</v>
      </c>
      <c r="AG15" s="7" t="n">
        <f aca="false">AE15</f>
        <v>0</v>
      </c>
    </row>
    <row r="16" customFormat="false" ht="15" hidden="false" customHeight="false" outlineLevel="0" collapsed="false">
      <c r="A16" s="5" t="s">
        <v>30</v>
      </c>
      <c r="B16" s="7" t="n">
        <f aca="false">0</f>
        <v>0</v>
      </c>
      <c r="C16" s="6"/>
      <c r="D16" s="7" t="n">
        <f aca="false">B16</f>
        <v>0</v>
      </c>
      <c r="E16" s="7" t="n">
        <f aca="false">C16</f>
        <v>0</v>
      </c>
      <c r="F16" s="7" t="n">
        <f aca="false">D16</f>
        <v>0</v>
      </c>
      <c r="G16" s="7" t="n">
        <f aca="false">E16</f>
        <v>0</v>
      </c>
      <c r="H16" s="7" t="n">
        <f aca="false">F16</f>
        <v>0</v>
      </c>
      <c r="I16" s="7" t="n">
        <f aca="false">G16</f>
        <v>0</v>
      </c>
      <c r="J16" s="7" t="n">
        <f aca="false">H16</f>
        <v>0</v>
      </c>
      <c r="K16" s="7" t="n">
        <f aca="false">I16</f>
        <v>0</v>
      </c>
      <c r="L16" s="7" t="n">
        <f aca="false">J16</f>
        <v>0</v>
      </c>
      <c r="M16" s="7" t="n">
        <f aca="false">K16</f>
        <v>0</v>
      </c>
      <c r="N16" s="7" t="n">
        <f aca="false">L16</f>
        <v>0</v>
      </c>
      <c r="O16" s="7" t="n">
        <f aca="false">M16</f>
        <v>0</v>
      </c>
      <c r="P16" s="7" t="n">
        <f aca="false">N16</f>
        <v>0</v>
      </c>
      <c r="Q16" s="7" t="n">
        <f aca="false">O16</f>
        <v>0</v>
      </c>
      <c r="R16" s="7" t="n">
        <f aca="false">P16</f>
        <v>0</v>
      </c>
      <c r="S16" s="7" t="n">
        <f aca="false">Q16</f>
        <v>0</v>
      </c>
      <c r="T16" s="7" t="n">
        <f aca="false">R16</f>
        <v>0</v>
      </c>
      <c r="U16" s="7" t="n">
        <f aca="false">S16</f>
        <v>0</v>
      </c>
      <c r="V16" s="7" t="n">
        <f aca="false">T16</f>
        <v>0</v>
      </c>
      <c r="W16" s="7" t="n">
        <f aca="false">U16</f>
        <v>0</v>
      </c>
      <c r="X16" s="7" t="n">
        <f aca="false">V16</f>
        <v>0</v>
      </c>
      <c r="Y16" s="7" t="n">
        <f aca="false">W16</f>
        <v>0</v>
      </c>
      <c r="Z16" s="7" t="n">
        <f aca="false">X16</f>
        <v>0</v>
      </c>
      <c r="AA16" s="7" t="n">
        <f aca="false">Y16</f>
        <v>0</v>
      </c>
      <c r="AB16" s="7" t="n">
        <f aca="false">Z16</f>
        <v>0</v>
      </c>
      <c r="AC16" s="7" t="n">
        <f aca="false">AA16</f>
        <v>0</v>
      </c>
      <c r="AD16" s="7" t="n">
        <f aca="false">AB16</f>
        <v>0</v>
      </c>
      <c r="AE16" s="7" t="n">
        <f aca="false">AC16</f>
        <v>0</v>
      </c>
      <c r="AF16" s="7" t="n">
        <f aca="false">AD16</f>
        <v>0</v>
      </c>
      <c r="AG16" s="7" t="n">
        <f aca="false">AE16</f>
        <v>0</v>
      </c>
    </row>
    <row r="17" customFormat="false" ht="15" hidden="false" customHeight="false" outlineLevel="0" collapsed="false">
      <c r="A17" s="5" t="s">
        <v>31</v>
      </c>
      <c r="B17" s="7" t="n">
        <f aca="false">0</f>
        <v>0</v>
      </c>
      <c r="C17" s="6"/>
      <c r="D17" s="7" t="n">
        <f aca="false">B17</f>
        <v>0</v>
      </c>
      <c r="E17" s="7" t="n">
        <f aca="false">C17</f>
        <v>0</v>
      </c>
      <c r="F17" s="7" t="n">
        <f aca="false">D17</f>
        <v>0</v>
      </c>
      <c r="G17" s="7" t="n">
        <f aca="false">E17</f>
        <v>0</v>
      </c>
      <c r="H17" s="7" t="n">
        <f aca="false">F17</f>
        <v>0</v>
      </c>
      <c r="I17" s="7" t="n">
        <f aca="false">G17</f>
        <v>0</v>
      </c>
      <c r="J17" s="7" t="n">
        <f aca="false">H17</f>
        <v>0</v>
      </c>
      <c r="K17" s="7" t="n">
        <f aca="false">I17</f>
        <v>0</v>
      </c>
      <c r="L17" s="7" t="n">
        <f aca="false">J17</f>
        <v>0</v>
      </c>
      <c r="M17" s="7" t="n">
        <f aca="false">K17</f>
        <v>0</v>
      </c>
      <c r="N17" s="7" t="n">
        <f aca="false">L17</f>
        <v>0</v>
      </c>
      <c r="O17" s="7" t="n">
        <f aca="false">M17</f>
        <v>0</v>
      </c>
      <c r="P17" s="7" t="n">
        <f aca="false">N17</f>
        <v>0</v>
      </c>
      <c r="Q17" s="7" t="n">
        <f aca="false">O17</f>
        <v>0</v>
      </c>
      <c r="R17" s="7" t="n">
        <f aca="false">P17</f>
        <v>0</v>
      </c>
      <c r="S17" s="7" t="n">
        <f aca="false">Q17</f>
        <v>0</v>
      </c>
      <c r="T17" s="7" t="n">
        <f aca="false">R17</f>
        <v>0</v>
      </c>
      <c r="U17" s="7" t="n">
        <f aca="false">S17</f>
        <v>0</v>
      </c>
      <c r="V17" s="7" t="n">
        <f aca="false">T17</f>
        <v>0</v>
      </c>
      <c r="W17" s="7" t="n">
        <f aca="false">U17</f>
        <v>0</v>
      </c>
      <c r="X17" s="7" t="n">
        <f aca="false">V17</f>
        <v>0</v>
      </c>
      <c r="Y17" s="7" t="n">
        <f aca="false">W17</f>
        <v>0</v>
      </c>
      <c r="Z17" s="7" t="n">
        <f aca="false">X17</f>
        <v>0</v>
      </c>
      <c r="AA17" s="7" t="n">
        <f aca="false">Y17</f>
        <v>0</v>
      </c>
      <c r="AB17" s="7" t="n">
        <f aca="false">Z17</f>
        <v>0</v>
      </c>
      <c r="AC17" s="7" t="n">
        <f aca="false">AA17</f>
        <v>0</v>
      </c>
      <c r="AD17" s="7" t="n">
        <f aca="false">AB17</f>
        <v>0</v>
      </c>
      <c r="AE17" s="7" t="n">
        <f aca="false">AC17</f>
        <v>0</v>
      </c>
      <c r="AF17" s="7" t="n">
        <f aca="false">AD17</f>
        <v>0</v>
      </c>
      <c r="AG17" s="7" t="n">
        <f aca="false">AE17</f>
        <v>0</v>
      </c>
    </row>
    <row r="18" customFormat="false" ht="15" hidden="false" customHeight="false" outlineLevel="0" collapsed="false">
      <c r="A18" s="5" t="s">
        <v>32</v>
      </c>
      <c r="B18" s="7" t="n">
        <f aca="false">0</f>
        <v>0</v>
      </c>
      <c r="C18" s="6"/>
      <c r="D18" s="7" t="n">
        <f aca="false">B18</f>
        <v>0</v>
      </c>
      <c r="E18" s="7" t="n">
        <f aca="false">C18</f>
        <v>0</v>
      </c>
      <c r="F18" s="7" t="n">
        <f aca="false">D18</f>
        <v>0</v>
      </c>
      <c r="G18" s="7" t="n">
        <f aca="false">E18</f>
        <v>0</v>
      </c>
      <c r="H18" s="7" t="n">
        <f aca="false">F18</f>
        <v>0</v>
      </c>
      <c r="I18" s="7" t="n">
        <f aca="false">G18</f>
        <v>0</v>
      </c>
      <c r="J18" s="7" t="n">
        <f aca="false">H18</f>
        <v>0</v>
      </c>
      <c r="K18" s="7" t="n">
        <f aca="false">I18</f>
        <v>0</v>
      </c>
      <c r="L18" s="7" t="n">
        <f aca="false">J18</f>
        <v>0</v>
      </c>
      <c r="M18" s="7" t="n">
        <f aca="false">K18</f>
        <v>0</v>
      </c>
      <c r="N18" s="7" t="n">
        <f aca="false">L18</f>
        <v>0</v>
      </c>
      <c r="O18" s="7" t="n">
        <f aca="false">M18</f>
        <v>0</v>
      </c>
      <c r="P18" s="7" t="n">
        <f aca="false">N18</f>
        <v>0</v>
      </c>
      <c r="Q18" s="7" t="n">
        <f aca="false">O18</f>
        <v>0</v>
      </c>
      <c r="R18" s="7" t="n">
        <f aca="false">P18</f>
        <v>0</v>
      </c>
      <c r="S18" s="7" t="n">
        <f aca="false">Q18</f>
        <v>0</v>
      </c>
      <c r="T18" s="7" t="n">
        <f aca="false">R18</f>
        <v>0</v>
      </c>
      <c r="U18" s="7" t="n">
        <f aca="false">S18</f>
        <v>0</v>
      </c>
      <c r="V18" s="7" t="n">
        <f aca="false">T18</f>
        <v>0</v>
      </c>
      <c r="W18" s="7" t="n">
        <f aca="false">U18</f>
        <v>0</v>
      </c>
      <c r="X18" s="7" t="n">
        <f aca="false">V18</f>
        <v>0</v>
      </c>
      <c r="Y18" s="7" t="n">
        <f aca="false">W18</f>
        <v>0</v>
      </c>
      <c r="Z18" s="7" t="n">
        <f aca="false">X18</f>
        <v>0</v>
      </c>
      <c r="AA18" s="7" t="n">
        <f aca="false">Y18</f>
        <v>0</v>
      </c>
      <c r="AB18" s="7" t="n">
        <f aca="false">Z18</f>
        <v>0</v>
      </c>
      <c r="AC18" s="7" t="n">
        <f aca="false">AA18</f>
        <v>0</v>
      </c>
      <c r="AD18" s="7" t="n">
        <f aca="false">AB18</f>
        <v>0</v>
      </c>
      <c r="AE18" s="7" t="n">
        <f aca="false">AC18</f>
        <v>0</v>
      </c>
      <c r="AF18" s="7" t="n">
        <f aca="false">AD18</f>
        <v>0</v>
      </c>
      <c r="AG18" s="7" t="n">
        <f aca="false">AE18</f>
        <v>0</v>
      </c>
    </row>
    <row r="19" customFormat="false" ht="15" hidden="false" customHeight="false" outlineLevel="0" collapsed="false">
      <c r="A19" s="5" t="s">
        <v>33</v>
      </c>
      <c r="B19" s="7" t="n">
        <f aca="false">0</f>
        <v>0</v>
      </c>
      <c r="C19" s="6"/>
      <c r="D19" s="7" t="n">
        <f aca="false">B19</f>
        <v>0</v>
      </c>
      <c r="E19" s="7" t="n">
        <f aca="false">C19</f>
        <v>0</v>
      </c>
      <c r="F19" s="7" t="n">
        <f aca="false">D19</f>
        <v>0</v>
      </c>
      <c r="G19" s="7" t="n">
        <f aca="false">E19</f>
        <v>0</v>
      </c>
      <c r="H19" s="7" t="n">
        <f aca="false">F19</f>
        <v>0</v>
      </c>
      <c r="I19" s="7" t="n">
        <f aca="false">G19</f>
        <v>0</v>
      </c>
      <c r="J19" s="7" t="n">
        <f aca="false">H19</f>
        <v>0</v>
      </c>
      <c r="K19" s="7" t="n">
        <f aca="false">I19</f>
        <v>0</v>
      </c>
      <c r="L19" s="7" t="n">
        <f aca="false">J19</f>
        <v>0</v>
      </c>
      <c r="M19" s="7" t="n">
        <f aca="false">K19</f>
        <v>0</v>
      </c>
      <c r="N19" s="7" t="n">
        <f aca="false">L19</f>
        <v>0</v>
      </c>
      <c r="O19" s="7" t="n">
        <f aca="false">M19</f>
        <v>0</v>
      </c>
      <c r="P19" s="7" t="n">
        <f aca="false">N19</f>
        <v>0</v>
      </c>
      <c r="Q19" s="7" t="n">
        <f aca="false">O19</f>
        <v>0</v>
      </c>
      <c r="R19" s="7" t="n">
        <f aca="false">P19</f>
        <v>0</v>
      </c>
      <c r="S19" s="7" t="n">
        <f aca="false">Q19</f>
        <v>0</v>
      </c>
      <c r="T19" s="7" t="n">
        <f aca="false">R19</f>
        <v>0</v>
      </c>
      <c r="U19" s="7" t="n">
        <f aca="false">S19</f>
        <v>0</v>
      </c>
      <c r="V19" s="7" t="n">
        <f aca="false">T19</f>
        <v>0</v>
      </c>
      <c r="W19" s="7" t="n">
        <f aca="false">U19</f>
        <v>0</v>
      </c>
      <c r="X19" s="7" t="n">
        <f aca="false">V19</f>
        <v>0</v>
      </c>
      <c r="Y19" s="7" t="n">
        <f aca="false">W19</f>
        <v>0</v>
      </c>
      <c r="Z19" s="7" t="n">
        <f aca="false">X19</f>
        <v>0</v>
      </c>
      <c r="AA19" s="7" t="n">
        <f aca="false">Y19</f>
        <v>0</v>
      </c>
      <c r="AB19" s="7" t="n">
        <f aca="false">Z19</f>
        <v>0</v>
      </c>
      <c r="AC19" s="7" t="n">
        <f aca="false">AA19</f>
        <v>0</v>
      </c>
      <c r="AD19" s="7" t="n">
        <f aca="false">AB19</f>
        <v>0</v>
      </c>
      <c r="AE19" s="7" t="n">
        <f aca="false">AC19</f>
        <v>0</v>
      </c>
      <c r="AF19" s="7" t="n">
        <f aca="false">AD19</f>
        <v>0</v>
      </c>
      <c r="AG19" s="7" t="n">
        <f aca="false">AE19</f>
        <v>0</v>
      </c>
    </row>
    <row r="20" customFormat="false" ht="15" hidden="false" customHeight="false" outlineLevel="0" collapsed="false">
      <c r="A20" s="5" t="s">
        <v>34</v>
      </c>
      <c r="B20" s="7" t="n">
        <f aca="false">0</f>
        <v>0</v>
      </c>
      <c r="C20" s="6"/>
      <c r="D20" s="7" t="n">
        <f aca="false">B20</f>
        <v>0</v>
      </c>
      <c r="E20" s="7" t="n">
        <f aca="false">C20</f>
        <v>0</v>
      </c>
      <c r="F20" s="7" t="n">
        <f aca="false">D20</f>
        <v>0</v>
      </c>
      <c r="G20" s="7" t="n">
        <f aca="false">E20</f>
        <v>0</v>
      </c>
      <c r="H20" s="7" t="n">
        <f aca="false">F20</f>
        <v>0</v>
      </c>
      <c r="I20" s="7" t="n">
        <f aca="false">G20</f>
        <v>0</v>
      </c>
      <c r="J20" s="7" t="n">
        <f aca="false">H20</f>
        <v>0</v>
      </c>
      <c r="K20" s="7" t="n">
        <f aca="false">I20</f>
        <v>0</v>
      </c>
      <c r="L20" s="7" t="n">
        <f aca="false">J20</f>
        <v>0</v>
      </c>
      <c r="M20" s="7" t="n">
        <f aca="false">K20</f>
        <v>0</v>
      </c>
      <c r="N20" s="7" t="n">
        <f aca="false">L20</f>
        <v>0</v>
      </c>
      <c r="O20" s="7" t="n">
        <f aca="false">M20</f>
        <v>0</v>
      </c>
      <c r="P20" s="7" t="n">
        <f aca="false">N20</f>
        <v>0</v>
      </c>
      <c r="Q20" s="7" t="n">
        <f aca="false">O20</f>
        <v>0</v>
      </c>
      <c r="R20" s="7" t="n">
        <f aca="false">P20</f>
        <v>0</v>
      </c>
      <c r="S20" s="7" t="n">
        <f aca="false">Q20</f>
        <v>0</v>
      </c>
      <c r="T20" s="7" t="n">
        <f aca="false">R20</f>
        <v>0</v>
      </c>
      <c r="U20" s="7" t="n">
        <f aca="false">S20</f>
        <v>0</v>
      </c>
      <c r="V20" s="7" t="n">
        <f aca="false">0</f>
        <v>0</v>
      </c>
      <c r="W20" s="6"/>
      <c r="X20" s="7" t="n">
        <f aca="false">V20</f>
        <v>0</v>
      </c>
      <c r="Y20" s="7" t="n">
        <f aca="false">W20</f>
        <v>0</v>
      </c>
      <c r="Z20" s="7" t="n">
        <f aca="false">0</f>
        <v>0</v>
      </c>
      <c r="AA20" s="6"/>
      <c r="AB20" s="7" t="n">
        <f aca="false">Z20</f>
        <v>0</v>
      </c>
      <c r="AC20" s="7" t="n">
        <f aca="false">AA20</f>
        <v>0</v>
      </c>
      <c r="AD20" s="7" t="n">
        <f aca="false">AB20</f>
        <v>0</v>
      </c>
      <c r="AE20" s="7" t="n">
        <f aca="false">AC20</f>
        <v>0</v>
      </c>
      <c r="AF20" s="7" t="n">
        <f aca="false">AD20</f>
        <v>0</v>
      </c>
      <c r="AG20" s="7" t="n">
        <f aca="false">AE20</f>
        <v>0</v>
      </c>
    </row>
    <row r="21" customFormat="false" ht="15" hidden="false" customHeight="false" outlineLevel="0" collapsed="false">
      <c r="A21" s="5" t="s">
        <v>35</v>
      </c>
      <c r="B21" s="7" t="n">
        <f aca="false">0</f>
        <v>0</v>
      </c>
      <c r="C21" s="6"/>
      <c r="D21" s="7" t="n">
        <f aca="false">B21</f>
        <v>0</v>
      </c>
      <c r="E21" s="7" t="n">
        <f aca="false">C21</f>
        <v>0</v>
      </c>
      <c r="F21" s="7" t="n">
        <f aca="false">D21</f>
        <v>0</v>
      </c>
      <c r="G21" s="7" t="n">
        <f aca="false">E21</f>
        <v>0</v>
      </c>
      <c r="H21" s="7" t="n">
        <f aca="false">F21</f>
        <v>0</v>
      </c>
      <c r="I21" s="7" t="n">
        <f aca="false">G21</f>
        <v>0</v>
      </c>
      <c r="J21" s="7" t="n">
        <f aca="false">H21</f>
        <v>0</v>
      </c>
      <c r="K21" s="7" t="n">
        <f aca="false">I21</f>
        <v>0</v>
      </c>
      <c r="L21" s="7" t="n">
        <f aca="false">J21</f>
        <v>0</v>
      </c>
      <c r="M21" s="7" t="n">
        <f aca="false">K21</f>
        <v>0</v>
      </c>
      <c r="N21" s="7" t="n">
        <f aca="false">L21</f>
        <v>0</v>
      </c>
      <c r="O21" s="7" t="n">
        <f aca="false">M21</f>
        <v>0</v>
      </c>
      <c r="P21" s="7" t="n">
        <f aca="false">N21</f>
        <v>0</v>
      </c>
      <c r="Q21" s="7" t="n">
        <f aca="false">O21</f>
        <v>0</v>
      </c>
      <c r="R21" s="7" t="n">
        <f aca="false">P21</f>
        <v>0</v>
      </c>
      <c r="S21" s="7" t="n">
        <f aca="false">Q21</f>
        <v>0</v>
      </c>
      <c r="T21" s="7" t="n">
        <f aca="false">R21</f>
        <v>0</v>
      </c>
      <c r="U21" s="7" t="n">
        <f aca="false">S21</f>
        <v>0</v>
      </c>
      <c r="V21" s="7" t="n">
        <f aca="false">T21</f>
        <v>0</v>
      </c>
      <c r="W21" s="7" t="n">
        <f aca="false">U21</f>
        <v>0</v>
      </c>
      <c r="X21" s="7" t="n">
        <f aca="false">V21</f>
        <v>0</v>
      </c>
      <c r="Y21" s="7" t="n">
        <f aca="false">W21</f>
        <v>0</v>
      </c>
      <c r="Z21" s="7" t="n">
        <f aca="false">X21</f>
        <v>0</v>
      </c>
      <c r="AA21" s="7" t="n">
        <f aca="false">Y21</f>
        <v>0</v>
      </c>
      <c r="AB21" s="7" t="n">
        <f aca="false">Z21</f>
        <v>0</v>
      </c>
      <c r="AC21" s="7" t="n">
        <f aca="false">AA21</f>
        <v>0</v>
      </c>
      <c r="AD21" s="7" t="n">
        <f aca="false">AB21</f>
        <v>0</v>
      </c>
      <c r="AE21" s="7" t="n">
        <f aca="false">AC21</f>
        <v>0</v>
      </c>
      <c r="AF21" s="7" t="n">
        <f aca="false">AD21</f>
        <v>0</v>
      </c>
      <c r="AG21" s="7" t="n">
        <f aca="false">AE21</f>
        <v>0</v>
      </c>
    </row>
    <row r="22" customFormat="false" ht="15" hidden="false" customHeight="false" outlineLevel="0" collapsed="false">
      <c r="A22" s="5" t="s">
        <v>36</v>
      </c>
      <c r="B22" s="7" t="n">
        <f aca="false">0</f>
        <v>0</v>
      </c>
      <c r="C22" s="6"/>
      <c r="D22" s="7" t="n">
        <f aca="false">B22</f>
        <v>0</v>
      </c>
      <c r="E22" s="7" t="n">
        <f aca="false">C22</f>
        <v>0</v>
      </c>
      <c r="F22" s="7" t="n">
        <f aca="false">D22</f>
        <v>0</v>
      </c>
      <c r="G22" s="7" t="n">
        <f aca="false">E22</f>
        <v>0</v>
      </c>
      <c r="H22" s="7" t="n">
        <f aca="false">F22</f>
        <v>0</v>
      </c>
      <c r="I22" s="7" t="n">
        <f aca="false">G22</f>
        <v>0</v>
      </c>
      <c r="J22" s="7" t="n">
        <f aca="false">H22</f>
        <v>0</v>
      </c>
      <c r="K22" s="7" t="n">
        <f aca="false">I22</f>
        <v>0</v>
      </c>
      <c r="L22" s="7" t="n">
        <f aca="false">J22</f>
        <v>0</v>
      </c>
      <c r="M22" s="7" t="n">
        <f aca="false">K22</f>
        <v>0</v>
      </c>
      <c r="N22" s="7" t="n">
        <f aca="false">L22</f>
        <v>0</v>
      </c>
      <c r="O22" s="7" t="n">
        <f aca="false">M22</f>
        <v>0</v>
      </c>
      <c r="P22" s="7" t="n">
        <f aca="false">N22</f>
        <v>0</v>
      </c>
      <c r="Q22" s="7" t="n">
        <f aca="false">O22</f>
        <v>0</v>
      </c>
      <c r="R22" s="7" t="n">
        <f aca="false">P22</f>
        <v>0</v>
      </c>
      <c r="S22" s="7" t="n">
        <f aca="false">Q22</f>
        <v>0</v>
      </c>
      <c r="T22" s="7" t="n">
        <f aca="false">R22</f>
        <v>0</v>
      </c>
      <c r="U22" s="7" t="n">
        <f aca="false">S22</f>
        <v>0</v>
      </c>
      <c r="V22" s="7" t="n">
        <f aca="false">T22</f>
        <v>0</v>
      </c>
      <c r="W22" s="7" t="n">
        <f aca="false">U22</f>
        <v>0</v>
      </c>
      <c r="X22" s="7" t="n">
        <f aca="false">V22</f>
        <v>0</v>
      </c>
      <c r="Y22" s="7" t="n">
        <f aca="false">W22</f>
        <v>0</v>
      </c>
      <c r="Z22" s="7" t="n">
        <f aca="false">X22</f>
        <v>0</v>
      </c>
      <c r="AA22" s="7" t="n">
        <f aca="false">Y22</f>
        <v>0</v>
      </c>
      <c r="AB22" s="7" t="n">
        <f aca="false">Z22</f>
        <v>0</v>
      </c>
      <c r="AC22" s="7" t="n">
        <f aca="false">AA22</f>
        <v>0</v>
      </c>
      <c r="AD22" s="7" t="n">
        <f aca="false">AB22</f>
        <v>0</v>
      </c>
      <c r="AE22" s="7" t="n">
        <f aca="false">AC22</f>
        <v>0</v>
      </c>
      <c r="AF22" s="7" t="n">
        <f aca="false">AD22</f>
        <v>0</v>
      </c>
      <c r="AG22" s="7" t="n">
        <f aca="false">AE22</f>
        <v>0</v>
      </c>
    </row>
    <row r="23" customFormat="false" ht="15" hidden="false" customHeight="false" outlineLevel="0" collapsed="false">
      <c r="A23" s="5" t="s">
        <v>37</v>
      </c>
      <c r="B23" s="7" t="n">
        <f aca="false">0</f>
        <v>0</v>
      </c>
      <c r="C23" s="6"/>
      <c r="D23" s="7" t="n">
        <f aca="false">B23</f>
        <v>0</v>
      </c>
      <c r="E23" s="7" t="n">
        <f aca="false">C23</f>
        <v>0</v>
      </c>
      <c r="F23" s="7" t="n">
        <f aca="false">D23</f>
        <v>0</v>
      </c>
      <c r="G23" s="7" t="n">
        <f aca="false">E23</f>
        <v>0</v>
      </c>
      <c r="H23" s="7" t="n">
        <f aca="false">F23</f>
        <v>0</v>
      </c>
      <c r="I23" s="7" t="n">
        <f aca="false">G23</f>
        <v>0</v>
      </c>
      <c r="J23" s="7" t="n">
        <f aca="false">H23</f>
        <v>0</v>
      </c>
      <c r="K23" s="7" t="n">
        <f aca="false">I23</f>
        <v>0</v>
      </c>
      <c r="L23" s="7" t="n">
        <f aca="false">J23</f>
        <v>0</v>
      </c>
      <c r="M23" s="7" t="n">
        <f aca="false">K23</f>
        <v>0</v>
      </c>
      <c r="N23" s="7" t="n">
        <f aca="false">L23</f>
        <v>0</v>
      </c>
      <c r="O23" s="7" t="n">
        <f aca="false">M23</f>
        <v>0</v>
      </c>
      <c r="P23" s="7" t="n">
        <f aca="false">N23</f>
        <v>0</v>
      </c>
      <c r="Q23" s="7" t="n">
        <f aca="false">O23</f>
        <v>0</v>
      </c>
      <c r="R23" s="7" t="n">
        <f aca="false">P23</f>
        <v>0</v>
      </c>
      <c r="S23" s="7" t="n">
        <f aca="false">Q23</f>
        <v>0</v>
      </c>
      <c r="T23" s="7" t="n">
        <f aca="false">R23</f>
        <v>0</v>
      </c>
      <c r="U23" s="7" t="n">
        <f aca="false">S23</f>
        <v>0</v>
      </c>
      <c r="V23" s="7" t="n">
        <f aca="false">T23</f>
        <v>0</v>
      </c>
      <c r="W23" s="7" t="n">
        <f aca="false">U23</f>
        <v>0</v>
      </c>
      <c r="X23" s="7" t="n">
        <f aca="false">V23</f>
        <v>0</v>
      </c>
      <c r="Y23" s="7" t="n">
        <f aca="false">W23</f>
        <v>0</v>
      </c>
      <c r="Z23" s="7" t="n">
        <f aca="false">X23</f>
        <v>0</v>
      </c>
      <c r="AA23" s="7" t="n">
        <f aca="false">Y23</f>
        <v>0</v>
      </c>
      <c r="AB23" s="7" t="n">
        <f aca="false">Z23</f>
        <v>0</v>
      </c>
      <c r="AC23" s="7" t="n">
        <f aca="false">AA23</f>
        <v>0</v>
      </c>
      <c r="AD23" s="7" t="n">
        <f aca="false">AB23</f>
        <v>0</v>
      </c>
      <c r="AE23" s="7" t="n">
        <f aca="false">AC23</f>
        <v>0</v>
      </c>
      <c r="AF23" s="7" t="n">
        <f aca="false">AD23</f>
        <v>0</v>
      </c>
      <c r="AG23" s="7" t="n">
        <f aca="false">AE23</f>
        <v>0</v>
      </c>
    </row>
    <row r="24" customFormat="false" ht="15" hidden="false" customHeight="false" outlineLevel="0" collapsed="false">
      <c r="A24" s="5" t="s">
        <v>38</v>
      </c>
      <c r="B24" s="7" t="n">
        <f aca="false">0</f>
        <v>0</v>
      </c>
      <c r="C24" s="6"/>
      <c r="D24" s="7" t="n">
        <f aca="false">B24</f>
        <v>0</v>
      </c>
      <c r="E24" s="7" t="n">
        <f aca="false">C24</f>
        <v>0</v>
      </c>
      <c r="F24" s="7" t="n">
        <f aca="false">D24</f>
        <v>0</v>
      </c>
      <c r="G24" s="7" t="n">
        <f aca="false">E24</f>
        <v>0</v>
      </c>
      <c r="H24" s="7" t="n">
        <f aca="false">F24</f>
        <v>0</v>
      </c>
      <c r="I24" s="7" t="n">
        <f aca="false">G24</f>
        <v>0</v>
      </c>
      <c r="J24" s="7" t="n">
        <f aca="false">H24</f>
        <v>0</v>
      </c>
      <c r="K24" s="7" t="n">
        <f aca="false">I24</f>
        <v>0</v>
      </c>
      <c r="L24" s="7" t="n">
        <f aca="false">J24</f>
        <v>0</v>
      </c>
      <c r="M24" s="7" t="n">
        <f aca="false">K24</f>
        <v>0</v>
      </c>
      <c r="N24" s="7" t="n">
        <f aca="false">L24</f>
        <v>0</v>
      </c>
      <c r="O24" s="7" t="n">
        <f aca="false">M24</f>
        <v>0</v>
      </c>
      <c r="P24" s="7" t="n">
        <f aca="false">N24</f>
        <v>0</v>
      </c>
      <c r="Q24" s="7" t="n">
        <f aca="false">O24</f>
        <v>0</v>
      </c>
      <c r="R24" s="7" t="n">
        <f aca="false">P24</f>
        <v>0</v>
      </c>
      <c r="S24" s="7" t="n">
        <f aca="false">Q24</f>
        <v>0</v>
      </c>
      <c r="T24" s="7" t="n">
        <f aca="false">R24</f>
        <v>0</v>
      </c>
      <c r="U24" s="7" t="n">
        <f aca="false">S24</f>
        <v>0</v>
      </c>
      <c r="V24" s="7" t="n">
        <f aca="false">T24</f>
        <v>0</v>
      </c>
      <c r="W24" s="7" t="n">
        <f aca="false">U24</f>
        <v>0</v>
      </c>
      <c r="X24" s="7" t="n">
        <f aca="false">V24</f>
        <v>0</v>
      </c>
      <c r="Y24" s="7" t="n">
        <f aca="false">W24</f>
        <v>0</v>
      </c>
      <c r="Z24" s="7" t="n">
        <f aca="false">X24</f>
        <v>0</v>
      </c>
      <c r="AA24" s="7" t="n">
        <f aca="false">Y24</f>
        <v>0</v>
      </c>
      <c r="AB24" s="7" t="n">
        <f aca="false">Z24</f>
        <v>0</v>
      </c>
      <c r="AC24" s="7" t="n">
        <f aca="false">AA24</f>
        <v>0</v>
      </c>
      <c r="AD24" s="7" t="n">
        <f aca="false">AB24</f>
        <v>0</v>
      </c>
      <c r="AE24" s="7" t="n">
        <f aca="false">AC24</f>
        <v>0</v>
      </c>
      <c r="AF24" s="7" t="n">
        <f aca="false">AD24</f>
        <v>0</v>
      </c>
      <c r="AG24" s="7" t="n">
        <f aca="false">AE24</f>
        <v>0</v>
      </c>
    </row>
    <row r="25" customFormat="false" ht="15" hidden="false" customHeight="false" outlineLevel="0" collapsed="false">
      <c r="A25" s="5" t="s">
        <v>39</v>
      </c>
      <c r="B25" s="7" t="n">
        <f aca="false">0</f>
        <v>0</v>
      </c>
      <c r="C25" s="6"/>
      <c r="D25" s="7" t="n">
        <f aca="false">B25</f>
        <v>0</v>
      </c>
      <c r="E25" s="7" t="n">
        <f aca="false">C25</f>
        <v>0</v>
      </c>
      <c r="F25" s="7" t="n">
        <f aca="false">D25</f>
        <v>0</v>
      </c>
      <c r="G25" s="7" t="n">
        <f aca="false">E25</f>
        <v>0</v>
      </c>
      <c r="H25" s="7" t="n">
        <f aca="false">F25</f>
        <v>0</v>
      </c>
      <c r="I25" s="7" t="n">
        <f aca="false">G25</f>
        <v>0</v>
      </c>
      <c r="J25" s="7" t="n">
        <f aca="false">H25</f>
        <v>0</v>
      </c>
      <c r="K25" s="7" t="n">
        <f aca="false">I25</f>
        <v>0</v>
      </c>
      <c r="L25" s="7" t="n">
        <f aca="false">0</f>
        <v>0</v>
      </c>
      <c r="M25" s="6"/>
      <c r="N25" s="7" t="n">
        <f aca="false">L25</f>
        <v>0</v>
      </c>
      <c r="O25" s="7" t="n">
        <f aca="false">M25</f>
        <v>0</v>
      </c>
      <c r="P25" s="7" t="n">
        <f aca="false">N25</f>
        <v>0</v>
      </c>
      <c r="Q25" s="7" t="n">
        <f aca="false">O25</f>
        <v>0</v>
      </c>
      <c r="R25" s="7" t="n">
        <f aca="false">P25</f>
        <v>0</v>
      </c>
      <c r="S25" s="7" t="n">
        <f aca="false">Q25</f>
        <v>0</v>
      </c>
      <c r="T25" s="7" t="n">
        <f aca="false">R25</f>
        <v>0</v>
      </c>
      <c r="U25" s="7" t="n">
        <f aca="false">S25</f>
        <v>0</v>
      </c>
      <c r="V25" s="7" t="n">
        <f aca="false">T25</f>
        <v>0</v>
      </c>
      <c r="W25" s="7" t="n">
        <f aca="false">U25</f>
        <v>0</v>
      </c>
      <c r="X25" s="7" t="n">
        <f aca="false">V25</f>
        <v>0</v>
      </c>
      <c r="Y25" s="7" t="n">
        <f aca="false">W25</f>
        <v>0</v>
      </c>
      <c r="Z25" s="7" t="n">
        <f aca="false">X25</f>
        <v>0</v>
      </c>
      <c r="AA25" s="7" t="n">
        <f aca="false">Y25</f>
        <v>0</v>
      </c>
      <c r="AB25" s="7" t="n">
        <f aca="false">Z25</f>
        <v>0</v>
      </c>
      <c r="AC25" s="7" t="n">
        <f aca="false">AA25</f>
        <v>0</v>
      </c>
      <c r="AD25" s="7" t="n">
        <f aca="false">AB25</f>
        <v>0</v>
      </c>
      <c r="AE25" s="7" t="n">
        <f aca="false">AC25</f>
        <v>0</v>
      </c>
      <c r="AF25" s="7" t="n">
        <f aca="false">AD25</f>
        <v>0</v>
      </c>
      <c r="AG25" s="7" t="n">
        <f aca="false">AE25</f>
        <v>0</v>
      </c>
    </row>
    <row r="26" customFormat="false" ht="15" hidden="false" customHeight="false" outlineLevel="0" collapsed="false">
      <c r="A26" s="5" t="s">
        <v>40</v>
      </c>
      <c r="B26" s="7" t="n">
        <f aca="false">0</f>
        <v>0</v>
      </c>
      <c r="C26" s="6"/>
      <c r="D26" s="7" t="n">
        <f aca="false">B26</f>
        <v>0</v>
      </c>
      <c r="E26" s="7" t="n">
        <f aca="false">C26</f>
        <v>0</v>
      </c>
      <c r="F26" s="7" t="n">
        <f aca="false">D26</f>
        <v>0</v>
      </c>
      <c r="G26" s="7" t="n">
        <f aca="false">E26</f>
        <v>0</v>
      </c>
      <c r="H26" s="7" t="n">
        <f aca="false">F26</f>
        <v>0</v>
      </c>
      <c r="I26" s="7" t="n">
        <f aca="false">G26</f>
        <v>0</v>
      </c>
      <c r="J26" s="7" t="n">
        <f aca="false">H26</f>
        <v>0</v>
      </c>
      <c r="K26" s="7" t="n">
        <f aca="false">I26</f>
        <v>0</v>
      </c>
      <c r="L26" s="7" t="n">
        <f aca="false">J26</f>
        <v>0</v>
      </c>
      <c r="M26" s="7" t="n">
        <f aca="false">K26</f>
        <v>0</v>
      </c>
      <c r="N26" s="7" t="n">
        <f aca="false">L26</f>
        <v>0</v>
      </c>
      <c r="O26" s="7" t="n">
        <f aca="false">M26</f>
        <v>0</v>
      </c>
      <c r="P26" s="7" t="n">
        <f aca="false">N26</f>
        <v>0</v>
      </c>
      <c r="Q26" s="7" t="n">
        <f aca="false">O26</f>
        <v>0</v>
      </c>
      <c r="R26" s="7" t="n">
        <f aca="false">P26</f>
        <v>0</v>
      </c>
      <c r="S26" s="7" t="n">
        <f aca="false">Q26</f>
        <v>0</v>
      </c>
      <c r="T26" s="7" t="n">
        <f aca="false">R26</f>
        <v>0</v>
      </c>
      <c r="U26" s="7" t="n">
        <f aca="false">S26</f>
        <v>0</v>
      </c>
      <c r="V26" s="7" t="n">
        <f aca="false">T26</f>
        <v>0</v>
      </c>
      <c r="W26" s="7" t="n">
        <f aca="false">U26</f>
        <v>0</v>
      </c>
      <c r="X26" s="7" t="n">
        <f aca="false">V26</f>
        <v>0</v>
      </c>
      <c r="Y26" s="7" t="n">
        <f aca="false">W26</f>
        <v>0</v>
      </c>
      <c r="Z26" s="7" t="n">
        <f aca="false">X26</f>
        <v>0</v>
      </c>
      <c r="AA26" s="7" t="n">
        <f aca="false">Y26</f>
        <v>0</v>
      </c>
      <c r="AB26" s="7" t="n">
        <f aca="false">Z26</f>
        <v>0</v>
      </c>
      <c r="AC26" s="7" t="n">
        <f aca="false">AA26</f>
        <v>0</v>
      </c>
      <c r="AD26" s="7" t="n">
        <f aca="false">AB26</f>
        <v>0</v>
      </c>
      <c r="AE26" s="7" t="n">
        <f aca="false">AC26</f>
        <v>0</v>
      </c>
      <c r="AF26" s="7" t="n">
        <f aca="false">AD26</f>
        <v>0</v>
      </c>
      <c r="AG26" s="7" t="n">
        <f aca="false">AE26</f>
        <v>0</v>
      </c>
    </row>
    <row r="27" customFormat="false" ht="15" hidden="false" customHeight="false" outlineLevel="0" collapsed="false">
      <c r="A27" s="5" t="s">
        <v>41</v>
      </c>
      <c r="B27" s="7" t="n">
        <f aca="false">0</f>
        <v>0</v>
      </c>
      <c r="C27" s="6"/>
      <c r="D27" s="7" t="n">
        <f aca="false">B27</f>
        <v>0</v>
      </c>
      <c r="E27" s="7" t="n">
        <f aca="false">C27</f>
        <v>0</v>
      </c>
      <c r="F27" s="7" t="n">
        <f aca="false">D27</f>
        <v>0</v>
      </c>
      <c r="G27" s="7" t="n">
        <f aca="false">E27</f>
        <v>0</v>
      </c>
      <c r="H27" s="7" t="n">
        <f aca="false">F27</f>
        <v>0</v>
      </c>
      <c r="I27" s="7" t="n">
        <f aca="false">G27</f>
        <v>0</v>
      </c>
      <c r="J27" s="7" t="n">
        <f aca="false">H27</f>
        <v>0</v>
      </c>
      <c r="K27" s="7" t="n">
        <f aca="false">I27</f>
        <v>0</v>
      </c>
      <c r="L27" s="7" t="n">
        <f aca="false">J27</f>
        <v>0</v>
      </c>
      <c r="M27" s="7" t="n">
        <f aca="false">K27</f>
        <v>0</v>
      </c>
      <c r="N27" s="7" t="n">
        <f aca="false">L27</f>
        <v>0</v>
      </c>
      <c r="O27" s="7" t="n">
        <f aca="false">M27</f>
        <v>0</v>
      </c>
      <c r="P27" s="7" t="n">
        <f aca="false">N27</f>
        <v>0</v>
      </c>
      <c r="Q27" s="7" t="n">
        <f aca="false">O27</f>
        <v>0</v>
      </c>
      <c r="R27" s="7" t="n">
        <f aca="false">P27</f>
        <v>0</v>
      </c>
      <c r="S27" s="7" t="n">
        <f aca="false">Q27</f>
        <v>0</v>
      </c>
      <c r="T27" s="7" t="n">
        <f aca="false">R27</f>
        <v>0</v>
      </c>
      <c r="U27" s="7" t="n">
        <f aca="false">S27</f>
        <v>0</v>
      </c>
      <c r="V27" s="7" t="n">
        <f aca="false">T27</f>
        <v>0</v>
      </c>
      <c r="W27" s="7" t="n">
        <f aca="false">U27</f>
        <v>0</v>
      </c>
      <c r="X27" s="7" t="n">
        <f aca="false">V27</f>
        <v>0</v>
      </c>
      <c r="Y27" s="7" t="n">
        <f aca="false">W27</f>
        <v>0</v>
      </c>
      <c r="Z27" s="7" t="n">
        <f aca="false">X27</f>
        <v>0</v>
      </c>
      <c r="AA27" s="7" t="n">
        <f aca="false">Y27</f>
        <v>0</v>
      </c>
      <c r="AB27" s="7" t="n">
        <f aca="false">Z27</f>
        <v>0</v>
      </c>
      <c r="AC27" s="7" t="n">
        <f aca="false">AA27</f>
        <v>0</v>
      </c>
      <c r="AD27" s="7" t="n">
        <f aca="false">AB27</f>
        <v>0</v>
      </c>
      <c r="AE27" s="7" t="n">
        <f aca="false">AC27</f>
        <v>0</v>
      </c>
      <c r="AF27" s="7" t="n">
        <f aca="false">AD27</f>
        <v>0</v>
      </c>
      <c r="AG27" s="7" t="n">
        <f aca="false">AE27</f>
        <v>0</v>
      </c>
    </row>
    <row r="28" customFormat="false" ht="15" hidden="false" customHeight="false" outlineLevel="0" collapsed="false">
      <c r="A28" s="5" t="s">
        <v>42</v>
      </c>
      <c r="B28" s="7" t="n">
        <f aca="false">0</f>
        <v>0</v>
      </c>
      <c r="C28" s="6"/>
      <c r="D28" s="7" t="n">
        <f aca="false">B28</f>
        <v>0</v>
      </c>
      <c r="E28" s="7" t="n">
        <f aca="false">C28</f>
        <v>0</v>
      </c>
      <c r="F28" s="7" t="n">
        <f aca="false">D28</f>
        <v>0</v>
      </c>
      <c r="G28" s="7" t="n">
        <f aca="false">E28</f>
        <v>0</v>
      </c>
      <c r="H28" s="7" t="n">
        <f aca="false">F28</f>
        <v>0</v>
      </c>
      <c r="I28" s="7" t="n">
        <f aca="false">G28</f>
        <v>0</v>
      </c>
      <c r="J28" s="7" t="n">
        <f aca="false">H28</f>
        <v>0</v>
      </c>
      <c r="K28" s="7" t="n">
        <f aca="false">I28</f>
        <v>0</v>
      </c>
      <c r="L28" s="7" t="n">
        <f aca="false">J28</f>
        <v>0</v>
      </c>
      <c r="M28" s="7" t="n">
        <f aca="false">K28</f>
        <v>0</v>
      </c>
      <c r="N28" s="7" t="n">
        <f aca="false">L28</f>
        <v>0</v>
      </c>
      <c r="O28" s="7" t="n">
        <f aca="false">M28</f>
        <v>0</v>
      </c>
      <c r="P28" s="7" t="n">
        <f aca="false">N28</f>
        <v>0</v>
      </c>
      <c r="Q28" s="7" t="n">
        <f aca="false">O28</f>
        <v>0</v>
      </c>
      <c r="R28" s="7" t="n">
        <f aca="false">P28</f>
        <v>0</v>
      </c>
      <c r="S28" s="7" t="n">
        <f aca="false">Q28</f>
        <v>0</v>
      </c>
      <c r="T28" s="7" t="n">
        <f aca="false">R28</f>
        <v>0</v>
      </c>
      <c r="U28" s="7" t="n">
        <f aca="false">S28</f>
        <v>0</v>
      </c>
      <c r="V28" s="7" t="n">
        <f aca="false">T28</f>
        <v>0</v>
      </c>
      <c r="W28" s="7" t="n">
        <f aca="false">U28</f>
        <v>0</v>
      </c>
      <c r="X28" s="7" t="n">
        <f aca="false">V28</f>
        <v>0</v>
      </c>
      <c r="Y28" s="7" t="n">
        <f aca="false">W28</f>
        <v>0</v>
      </c>
      <c r="Z28" s="7" t="n">
        <f aca="false">X28</f>
        <v>0</v>
      </c>
      <c r="AA28" s="7" t="n">
        <f aca="false">Y28</f>
        <v>0</v>
      </c>
      <c r="AB28" s="7" t="n">
        <f aca="false">Z28</f>
        <v>0</v>
      </c>
      <c r="AC28" s="7" t="n">
        <f aca="false">AA28</f>
        <v>0</v>
      </c>
      <c r="AD28" s="7" t="n">
        <f aca="false">AB28</f>
        <v>0</v>
      </c>
      <c r="AE28" s="7" t="n">
        <f aca="false">AC28</f>
        <v>0</v>
      </c>
      <c r="AF28" s="7" t="n">
        <f aca="false">AD28</f>
        <v>0</v>
      </c>
      <c r="AG28" s="7" t="n">
        <f aca="false">AE28</f>
        <v>0</v>
      </c>
    </row>
    <row r="29" customFormat="false" ht="15" hidden="false" customHeight="false" outlineLevel="0" collapsed="false">
      <c r="A29" s="5" t="s">
        <v>43</v>
      </c>
      <c r="B29" s="6"/>
      <c r="C29" s="6"/>
      <c r="D29" s="7" t="n">
        <f aca="false">B29</f>
        <v>0</v>
      </c>
      <c r="E29" s="7" t="n">
        <f aca="false">C29</f>
        <v>0</v>
      </c>
      <c r="F29" s="7" t="n">
        <f aca="false">D29</f>
        <v>0</v>
      </c>
      <c r="G29" s="7" t="n">
        <f aca="false">E29</f>
        <v>0</v>
      </c>
      <c r="H29" s="7" t="n">
        <f aca="false">F29</f>
        <v>0</v>
      </c>
      <c r="I29" s="7" t="n">
        <f aca="false">G29</f>
        <v>0</v>
      </c>
      <c r="J29" s="7" t="n">
        <f aca="false">H29</f>
        <v>0</v>
      </c>
      <c r="K29" s="7" t="n">
        <f aca="false">I29</f>
        <v>0</v>
      </c>
      <c r="L29" s="7" t="n">
        <f aca="false">J29</f>
        <v>0</v>
      </c>
      <c r="M29" s="7" t="n">
        <f aca="false">K29</f>
        <v>0</v>
      </c>
      <c r="N29" s="7" t="n">
        <f aca="false">L29</f>
        <v>0</v>
      </c>
      <c r="O29" s="7" t="n">
        <f aca="false">M29</f>
        <v>0</v>
      </c>
      <c r="P29" s="7" t="n">
        <f aca="false">N29</f>
        <v>0</v>
      </c>
      <c r="Q29" s="7" t="n">
        <f aca="false">O29</f>
        <v>0</v>
      </c>
      <c r="R29" s="7" t="n">
        <f aca="false">P29</f>
        <v>0</v>
      </c>
      <c r="S29" s="7" t="n">
        <f aca="false">Q29</f>
        <v>0</v>
      </c>
      <c r="T29" s="6"/>
      <c r="U29" s="7" t="n">
        <f aca="false">2479.4</f>
        <v>2479.4</v>
      </c>
      <c r="V29" s="7" t="n">
        <f aca="false">13806.68</f>
        <v>13806.68</v>
      </c>
      <c r="W29" s="6"/>
      <c r="X29" s="7" t="n">
        <f aca="false">27306.68</f>
        <v>27306.68</v>
      </c>
      <c r="Y29" s="6"/>
      <c r="Z29" s="7" t="n">
        <f aca="false">X29</f>
        <v>27306.68</v>
      </c>
      <c r="AA29" s="7" t="n">
        <f aca="false">Y29</f>
        <v>0</v>
      </c>
      <c r="AB29" s="7" t="n">
        <f aca="false">28806.68</f>
        <v>28806.68</v>
      </c>
      <c r="AC29" s="6"/>
      <c r="AD29" s="7" t="n">
        <f aca="false">45306.68</f>
        <v>45306.68</v>
      </c>
      <c r="AE29" s="6"/>
      <c r="AF29" s="7" t="n">
        <f aca="false">58306.68</f>
        <v>58306.68</v>
      </c>
      <c r="AG29" s="6"/>
    </row>
    <row r="30" customFormat="false" ht="15" hidden="false" customHeight="false" outlineLevel="0" collapsed="false">
      <c r="A30" s="5" t="s">
        <v>44</v>
      </c>
      <c r="B30" s="7" t="n">
        <f aca="false">0</f>
        <v>0</v>
      </c>
      <c r="C30" s="6"/>
      <c r="D30" s="7" t="n">
        <f aca="false">B30</f>
        <v>0</v>
      </c>
      <c r="E30" s="7" t="n">
        <f aca="false">C30</f>
        <v>0</v>
      </c>
      <c r="F30" s="7" t="n">
        <f aca="false">D30</f>
        <v>0</v>
      </c>
      <c r="G30" s="7" t="n">
        <f aca="false">E30</f>
        <v>0</v>
      </c>
      <c r="H30" s="7" t="n">
        <f aca="false">F30</f>
        <v>0</v>
      </c>
      <c r="I30" s="7" t="n">
        <f aca="false">G30</f>
        <v>0</v>
      </c>
      <c r="J30" s="7" t="n">
        <f aca="false">H30</f>
        <v>0</v>
      </c>
      <c r="K30" s="7" t="n">
        <f aca="false">I30</f>
        <v>0</v>
      </c>
      <c r="L30" s="7" t="n">
        <f aca="false">J30</f>
        <v>0</v>
      </c>
      <c r="M30" s="7" t="n">
        <f aca="false">K30</f>
        <v>0</v>
      </c>
      <c r="N30" s="7" t="n">
        <f aca="false">L30</f>
        <v>0</v>
      </c>
      <c r="O30" s="7" t="n">
        <f aca="false">M30</f>
        <v>0</v>
      </c>
      <c r="P30" s="7" t="n">
        <f aca="false">N30</f>
        <v>0</v>
      </c>
      <c r="Q30" s="7" t="n">
        <f aca="false">O30</f>
        <v>0</v>
      </c>
      <c r="R30" s="7" t="n">
        <f aca="false">P30</f>
        <v>0</v>
      </c>
      <c r="S30" s="7" t="n">
        <f aca="false">Q30</f>
        <v>0</v>
      </c>
      <c r="T30" s="7" t="n">
        <f aca="false">R30</f>
        <v>0</v>
      </c>
      <c r="U30" s="7" t="n">
        <f aca="false">S30</f>
        <v>0</v>
      </c>
      <c r="V30" s="7" t="n">
        <f aca="false">T30</f>
        <v>0</v>
      </c>
      <c r="W30" s="7" t="n">
        <f aca="false">U30</f>
        <v>0</v>
      </c>
      <c r="X30" s="7" t="n">
        <f aca="false">V30</f>
        <v>0</v>
      </c>
      <c r="Y30" s="7" t="n">
        <f aca="false">W30</f>
        <v>0</v>
      </c>
      <c r="Z30" s="7" t="n">
        <f aca="false">X30</f>
        <v>0</v>
      </c>
      <c r="AA30" s="7" t="n">
        <f aca="false">Y30</f>
        <v>0</v>
      </c>
      <c r="AB30" s="7" t="n">
        <f aca="false">Z30</f>
        <v>0</v>
      </c>
      <c r="AC30" s="7" t="n">
        <f aca="false">AA30</f>
        <v>0</v>
      </c>
      <c r="AD30" s="7" t="n">
        <f aca="false">AB30</f>
        <v>0</v>
      </c>
      <c r="AE30" s="7" t="n">
        <f aca="false">AC30</f>
        <v>0</v>
      </c>
      <c r="AF30" s="7" t="n">
        <f aca="false">AD30</f>
        <v>0</v>
      </c>
      <c r="AG30" s="7" t="n">
        <f aca="false">AE30</f>
        <v>0</v>
      </c>
    </row>
    <row r="31" customFormat="false" ht="15" hidden="false" customHeight="false" outlineLevel="0" collapsed="false">
      <c r="A31" s="5" t="s">
        <v>45</v>
      </c>
      <c r="B31" s="7" t="n">
        <f aca="false">0</f>
        <v>0</v>
      </c>
      <c r="C31" s="6"/>
      <c r="D31" s="7" t="n">
        <f aca="false">B31</f>
        <v>0</v>
      </c>
      <c r="E31" s="7" t="n">
        <f aca="false">C31</f>
        <v>0</v>
      </c>
      <c r="F31" s="7" t="n">
        <f aca="false">D31</f>
        <v>0</v>
      </c>
      <c r="G31" s="7" t="n">
        <f aca="false">E31</f>
        <v>0</v>
      </c>
      <c r="H31" s="7" t="n">
        <f aca="false">F31</f>
        <v>0</v>
      </c>
      <c r="I31" s="7" t="n">
        <f aca="false">G31</f>
        <v>0</v>
      </c>
      <c r="J31" s="7" t="n">
        <f aca="false">H31</f>
        <v>0</v>
      </c>
      <c r="K31" s="7" t="n">
        <f aca="false">I31</f>
        <v>0</v>
      </c>
      <c r="L31" s="7" t="n">
        <f aca="false">J31</f>
        <v>0</v>
      </c>
      <c r="M31" s="7" t="n">
        <f aca="false">K31</f>
        <v>0</v>
      </c>
      <c r="N31" s="7" t="n">
        <f aca="false">L31</f>
        <v>0</v>
      </c>
      <c r="O31" s="7" t="n">
        <f aca="false">M31</f>
        <v>0</v>
      </c>
      <c r="P31" s="7" t="n">
        <f aca="false">N31</f>
        <v>0</v>
      </c>
      <c r="Q31" s="7" t="n">
        <f aca="false">O31</f>
        <v>0</v>
      </c>
      <c r="R31" s="7" t="n">
        <f aca="false">P31</f>
        <v>0</v>
      </c>
      <c r="S31" s="7" t="n">
        <f aca="false">Q31</f>
        <v>0</v>
      </c>
      <c r="T31" s="7" t="n">
        <f aca="false">R31</f>
        <v>0</v>
      </c>
      <c r="U31" s="7" t="n">
        <f aca="false">S31</f>
        <v>0</v>
      </c>
      <c r="V31" s="7" t="n">
        <f aca="false">T31</f>
        <v>0</v>
      </c>
      <c r="W31" s="7" t="n">
        <f aca="false">U31</f>
        <v>0</v>
      </c>
      <c r="X31" s="7" t="n">
        <f aca="false">V31</f>
        <v>0</v>
      </c>
      <c r="Y31" s="7" t="n">
        <f aca="false">W31</f>
        <v>0</v>
      </c>
      <c r="Z31" s="7" t="n">
        <f aca="false">X31</f>
        <v>0</v>
      </c>
      <c r="AA31" s="7" t="n">
        <f aca="false">Y31</f>
        <v>0</v>
      </c>
      <c r="AB31" s="7" t="n">
        <f aca="false">Z31</f>
        <v>0</v>
      </c>
      <c r="AC31" s="7" t="n">
        <f aca="false">AA31</f>
        <v>0</v>
      </c>
      <c r="AD31" s="7" t="n">
        <f aca="false">AB31</f>
        <v>0</v>
      </c>
      <c r="AE31" s="7" t="n">
        <f aca="false">AC31</f>
        <v>0</v>
      </c>
      <c r="AF31" s="7" t="n">
        <f aca="false">AD31</f>
        <v>0</v>
      </c>
      <c r="AG31" s="7" t="n">
        <f aca="false">AE31</f>
        <v>0</v>
      </c>
    </row>
    <row r="32" customFormat="false" ht="15" hidden="false" customHeight="false" outlineLevel="0" collapsed="false">
      <c r="A32" s="5" t="s">
        <v>46</v>
      </c>
      <c r="B32" s="6"/>
      <c r="C32" s="7" t="n">
        <f aca="false">15299.94</f>
        <v>15299.94</v>
      </c>
      <c r="D32" s="6"/>
      <c r="E32" s="7" t="n">
        <f aca="false">10557.47</f>
        <v>10557.47</v>
      </c>
      <c r="F32" s="6"/>
      <c r="G32" s="7" t="n">
        <f aca="false">14279.27</f>
        <v>14279.27</v>
      </c>
      <c r="H32" s="6"/>
      <c r="I32" s="7" t="n">
        <f aca="false">18507.58</f>
        <v>18507.58</v>
      </c>
      <c r="J32" s="6"/>
      <c r="K32" s="7" t="n">
        <f aca="false">9283.75</f>
        <v>9283.75</v>
      </c>
      <c r="L32" s="6"/>
      <c r="M32" s="7" t="n">
        <f aca="false">5519.17</f>
        <v>5519.17</v>
      </c>
      <c r="N32" s="6"/>
      <c r="O32" s="7" t="n">
        <f aca="false">4453.25</f>
        <v>4453.25</v>
      </c>
      <c r="P32" s="6"/>
      <c r="Q32" s="7" t="n">
        <f aca="false">2625.07</f>
        <v>2625.07</v>
      </c>
      <c r="R32" s="6"/>
      <c r="S32" s="7" t="n">
        <f aca="false">6125.07</f>
        <v>6125.07</v>
      </c>
      <c r="T32" s="7" t="n">
        <f aca="false">R32</f>
        <v>0</v>
      </c>
      <c r="U32" s="7" t="n">
        <f aca="false">S32</f>
        <v>6125.07</v>
      </c>
      <c r="V32" s="7" t="n">
        <f aca="false">T32</f>
        <v>0</v>
      </c>
      <c r="W32" s="7" t="n">
        <f aca="false">U32</f>
        <v>6125.07</v>
      </c>
      <c r="X32" s="6"/>
      <c r="Y32" s="7" t="n">
        <f aca="false">6125.07</f>
        <v>6125.07</v>
      </c>
      <c r="Z32" s="7" t="n">
        <f aca="false">X32</f>
        <v>0</v>
      </c>
      <c r="AA32" s="7" t="n">
        <f aca="false">Y32</f>
        <v>6125.07</v>
      </c>
      <c r="AB32" s="6"/>
      <c r="AC32" s="7" t="n">
        <f aca="false">15205.79</f>
        <v>15205.79</v>
      </c>
      <c r="AD32" s="6"/>
      <c r="AE32" s="7" t="n">
        <f aca="false">39474.75</f>
        <v>39474.75</v>
      </c>
      <c r="AF32" s="6"/>
      <c r="AG32" s="7" t="n">
        <f aca="false">34695.23</f>
        <v>34695.23</v>
      </c>
    </row>
    <row r="33" customFormat="false" ht="15" hidden="false" customHeight="false" outlineLevel="0" collapsed="false">
      <c r="A33" s="5" t="s">
        <v>47</v>
      </c>
      <c r="B33" s="7" t="n">
        <f aca="false">0</f>
        <v>0</v>
      </c>
      <c r="C33" s="6"/>
      <c r="D33" s="7" t="n">
        <f aca="false">B33</f>
        <v>0</v>
      </c>
      <c r="E33" s="7" t="n">
        <f aca="false">C33</f>
        <v>0</v>
      </c>
      <c r="F33" s="7" t="n">
        <f aca="false">D33</f>
        <v>0</v>
      </c>
      <c r="G33" s="7" t="n">
        <f aca="false">E33</f>
        <v>0</v>
      </c>
      <c r="H33" s="7" t="n">
        <f aca="false">F33</f>
        <v>0</v>
      </c>
      <c r="I33" s="7" t="n">
        <f aca="false">G33</f>
        <v>0</v>
      </c>
      <c r="J33" s="7" t="n">
        <f aca="false">H33</f>
        <v>0</v>
      </c>
      <c r="K33" s="7" t="n">
        <f aca="false">I33</f>
        <v>0</v>
      </c>
      <c r="L33" s="7" t="n">
        <f aca="false">J33</f>
        <v>0</v>
      </c>
      <c r="M33" s="7" t="n">
        <f aca="false">K33</f>
        <v>0</v>
      </c>
      <c r="N33" s="7" t="n">
        <f aca="false">L33</f>
        <v>0</v>
      </c>
      <c r="O33" s="7" t="n">
        <f aca="false">M33</f>
        <v>0</v>
      </c>
      <c r="P33" s="7" t="n">
        <f aca="false">N33</f>
        <v>0</v>
      </c>
      <c r="Q33" s="7" t="n">
        <f aca="false">O33</f>
        <v>0</v>
      </c>
      <c r="R33" s="7" t="n">
        <f aca="false">P33</f>
        <v>0</v>
      </c>
      <c r="S33" s="7" t="n">
        <f aca="false">Q33</f>
        <v>0</v>
      </c>
      <c r="T33" s="7" t="n">
        <f aca="false">R33</f>
        <v>0</v>
      </c>
      <c r="U33" s="7" t="n">
        <f aca="false">S33</f>
        <v>0</v>
      </c>
      <c r="V33" s="7" t="n">
        <f aca="false">T33</f>
        <v>0</v>
      </c>
      <c r="W33" s="7" t="n">
        <f aca="false">U33</f>
        <v>0</v>
      </c>
      <c r="X33" s="7" t="n">
        <f aca="false">V33</f>
        <v>0</v>
      </c>
      <c r="Y33" s="7" t="n">
        <f aca="false">W33</f>
        <v>0</v>
      </c>
      <c r="Z33" s="7" t="n">
        <f aca="false">X33</f>
        <v>0</v>
      </c>
      <c r="AA33" s="7" t="n">
        <f aca="false">Y33</f>
        <v>0</v>
      </c>
      <c r="AB33" s="7" t="n">
        <f aca="false">Z33</f>
        <v>0</v>
      </c>
      <c r="AC33" s="7" t="n">
        <f aca="false">AA33</f>
        <v>0</v>
      </c>
      <c r="AD33" s="7" t="n">
        <f aca="false">AB33</f>
        <v>0</v>
      </c>
      <c r="AE33" s="7" t="n">
        <f aca="false">AC33</f>
        <v>0</v>
      </c>
      <c r="AF33" s="7" t="n">
        <f aca="false">AD33</f>
        <v>0</v>
      </c>
      <c r="AG33" s="7" t="n">
        <f aca="false">AE33</f>
        <v>0</v>
      </c>
    </row>
    <row r="34" customFormat="false" ht="15" hidden="false" customHeight="false" outlineLevel="0" collapsed="false">
      <c r="A34" s="5" t="s">
        <v>48</v>
      </c>
      <c r="B34" s="6"/>
      <c r="C34" s="6"/>
      <c r="D34" s="7" t="n">
        <f aca="false">B34</f>
        <v>0</v>
      </c>
      <c r="E34" s="7" t="n">
        <f aca="false">C34</f>
        <v>0</v>
      </c>
      <c r="F34" s="7" t="n">
        <f aca="false">D34</f>
        <v>0</v>
      </c>
      <c r="G34" s="7" t="n">
        <f aca="false">E34</f>
        <v>0</v>
      </c>
      <c r="H34" s="7" t="n">
        <f aca="false">F34</f>
        <v>0</v>
      </c>
      <c r="I34" s="7" t="n">
        <f aca="false">G34</f>
        <v>0</v>
      </c>
      <c r="J34" s="7" t="n">
        <f aca="false">H34</f>
        <v>0</v>
      </c>
      <c r="K34" s="7" t="n">
        <f aca="false">I34</f>
        <v>0</v>
      </c>
      <c r="L34" s="7" t="n">
        <f aca="false">J34</f>
        <v>0</v>
      </c>
      <c r="M34" s="7" t="n">
        <f aca="false">K34</f>
        <v>0</v>
      </c>
      <c r="N34" s="7" t="n">
        <f aca="false">L34</f>
        <v>0</v>
      </c>
      <c r="O34" s="7" t="n">
        <f aca="false">M34</f>
        <v>0</v>
      </c>
      <c r="P34" s="7" t="n">
        <f aca="false">N34</f>
        <v>0</v>
      </c>
      <c r="Q34" s="7" t="n">
        <f aca="false">O34</f>
        <v>0</v>
      </c>
      <c r="R34" s="7" t="n">
        <f aca="false">P34</f>
        <v>0</v>
      </c>
      <c r="S34" s="7" t="n">
        <f aca="false">Q34</f>
        <v>0</v>
      </c>
      <c r="T34" s="7" t="n">
        <f aca="false">R34</f>
        <v>0</v>
      </c>
      <c r="U34" s="7" t="n">
        <f aca="false">S34</f>
        <v>0</v>
      </c>
      <c r="V34" s="7" t="n">
        <f aca="false">T34</f>
        <v>0</v>
      </c>
      <c r="W34" s="7" t="n">
        <f aca="false">U34</f>
        <v>0</v>
      </c>
      <c r="X34" s="7" t="n">
        <f aca="false">V34</f>
        <v>0</v>
      </c>
      <c r="Y34" s="7" t="n">
        <f aca="false">W34</f>
        <v>0</v>
      </c>
      <c r="Z34" s="7" t="n">
        <f aca="false">X34</f>
        <v>0</v>
      </c>
      <c r="AA34" s="7" t="n">
        <f aca="false">Y34</f>
        <v>0</v>
      </c>
      <c r="AB34" s="7" t="n">
        <f aca="false">Z34</f>
        <v>0</v>
      </c>
      <c r="AC34" s="7" t="n">
        <f aca="false">AA34</f>
        <v>0</v>
      </c>
      <c r="AD34" s="7" t="n">
        <f aca="false">0</f>
        <v>0</v>
      </c>
      <c r="AE34" s="6"/>
      <c r="AF34" s="6"/>
      <c r="AG34" s="7" t="n">
        <f aca="false">0.01</f>
        <v>0.01</v>
      </c>
    </row>
    <row r="35" customFormat="false" ht="15" hidden="false" customHeight="false" outlineLevel="0" collapsed="false">
      <c r="A35" s="5" t="s">
        <v>49</v>
      </c>
      <c r="B35" s="7" t="n">
        <f aca="false">0</f>
        <v>0</v>
      </c>
      <c r="C35" s="6"/>
      <c r="D35" s="7" t="n">
        <f aca="false">B35</f>
        <v>0</v>
      </c>
      <c r="E35" s="7" t="n">
        <f aca="false">C35</f>
        <v>0</v>
      </c>
      <c r="F35" s="7" t="n">
        <f aca="false">D35</f>
        <v>0</v>
      </c>
      <c r="G35" s="7" t="n">
        <f aca="false">E35</f>
        <v>0</v>
      </c>
      <c r="H35" s="7" t="n">
        <f aca="false">F35</f>
        <v>0</v>
      </c>
      <c r="I35" s="7" t="n">
        <f aca="false">G35</f>
        <v>0</v>
      </c>
      <c r="J35" s="7" t="n">
        <f aca="false">H35</f>
        <v>0</v>
      </c>
      <c r="K35" s="7" t="n">
        <f aca="false">I35</f>
        <v>0</v>
      </c>
      <c r="L35" s="7" t="n">
        <f aca="false">J35</f>
        <v>0</v>
      </c>
      <c r="M35" s="7" t="n">
        <f aca="false">K35</f>
        <v>0</v>
      </c>
      <c r="N35" s="7" t="n">
        <f aca="false">L35</f>
        <v>0</v>
      </c>
      <c r="O35" s="7" t="n">
        <f aca="false">M35</f>
        <v>0</v>
      </c>
      <c r="P35" s="7" t="n">
        <f aca="false">N35</f>
        <v>0</v>
      </c>
      <c r="Q35" s="7" t="n">
        <f aca="false">O35</f>
        <v>0</v>
      </c>
      <c r="R35" s="7" t="n">
        <f aca="false">P35</f>
        <v>0</v>
      </c>
      <c r="S35" s="7" t="n">
        <f aca="false">Q35</f>
        <v>0</v>
      </c>
      <c r="T35" s="7" t="n">
        <f aca="false">R35</f>
        <v>0</v>
      </c>
      <c r="U35" s="7" t="n">
        <f aca="false">S35</f>
        <v>0</v>
      </c>
      <c r="V35" s="7" t="n">
        <f aca="false">T35</f>
        <v>0</v>
      </c>
      <c r="W35" s="7" t="n">
        <f aca="false">U35</f>
        <v>0</v>
      </c>
      <c r="X35" s="7" t="n">
        <f aca="false">V35</f>
        <v>0</v>
      </c>
      <c r="Y35" s="7" t="n">
        <f aca="false">W35</f>
        <v>0</v>
      </c>
      <c r="Z35" s="7" t="n">
        <f aca="false">X35</f>
        <v>0</v>
      </c>
      <c r="AA35" s="7" t="n">
        <f aca="false">Y35</f>
        <v>0</v>
      </c>
      <c r="AB35" s="7" t="n">
        <f aca="false">Z35</f>
        <v>0</v>
      </c>
      <c r="AC35" s="7" t="n">
        <f aca="false">AA35</f>
        <v>0</v>
      </c>
      <c r="AD35" s="7" t="n">
        <f aca="false">AB35</f>
        <v>0</v>
      </c>
      <c r="AE35" s="7" t="n">
        <f aca="false">AC35</f>
        <v>0</v>
      </c>
      <c r="AF35" s="7" t="n">
        <f aca="false">AD35</f>
        <v>0</v>
      </c>
      <c r="AG35" s="7" t="n">
        <f aca="false">AE35</f>
        <v>0</v>
      </c>
    </row>
    <row r="36" customFormat="false" ht="15" hidden="false" customHeight="false" outlineLevel="0" collapsed="false">
      <c r="A36" s="5" t="s">
        <v>50</v>
      </c>
      <c r="B36" s="7" t="n">
        <f aca="false">0</f>
        <v>0</v>
      </c>
      <c r="C36" s="6"/>
      <c r="D36" s="7" t="n">
        <f aca="false">B36</f>
        <v>0</v>
      </c>
      <c r="E36" s="7" t="n">
        <f aca="false">C36</f>
        <v>0</v>
      </c>
      <c r="F36" s="7" t="n">
        <f aca="false">D36</f>
        <v>0</v>
      </c>
      <c r="G36" s="7" t="n">
        <f aca="false">E36</f>
        <v>0</v>
      </c>
      <c r="H36" s="7" t="n">
        <f aca="false">F36</f>
        <v>0</v>
      </c>
      <c r="I36" s="7" t="n">
        <f aca="false">G36</f>
        <v>0</v>
      </c>
      <c r="J36" s="7" t="n">
        <f aca="false">H36</f>
        <v>0</v>
      </c>
      <c r="K36" s="7" t="n">
        <f aca="false">I36</f>
        <v>0</v>
      </c>
      <c r="L36" s="7" t="n">
        <f aca="false">J36</f>
        <v>0</v>
      </c>
      <c r="M36" s="7" t="n">
        <f aca="false">K36</f>
        <v>0</v>
      </c>
      <c r="N36" s="7" t="n">
        <f aca="false">L36</f>
        <v>0</v>
      </c>
      <c r="O36" s="7" t="n">
        <f aca="false">M36</f>
        <v>0</v>
      </c>
      <c r="P36" s="7" t="n">
        <f aca="false">N36</f>
        <v>0</v>
      </c>
      <c r="Q36" s="7" t="n">
        <f aca="false">O36</f>
        <v>0</v>
      </c>
      <c r="R36" s="7" t="n">
        <f aca="false">P36</f>
        <v>0</v>
      </c>
      <c r="S36" s="7" t="n">
        <f aca="false">Q36</f>
        <v>0</v>
      </c>
      <c r="T36" s="7" t="n">
        <f aca="false">R36</f>
        <v>0</v>
      </c>
      <c r="U36" s="7" t="n">
        <f aca="false">S36</f>
        <v>0</v>
      </c>
      <c r="V36" s="7" t="n">
        <f aca="false">T36</f>
        <v>0</v>
      </c>
      <c r="W36" s="7" t="n">
        <f aca="false">U36</f>
        <v>0</v>
      </c>
      <c r="X36" s="7" t="n">
        <f aca="false">V36</f>
        <v>0</v>
      </c>
      <c r="Y36" s="7" t="n">
        <f aca="false">W36</f>
        <v>0</v>
      </c>
      <c r="Z36" s="7" t="n">
        <f aca="false">X36</f>
        <v>0</v>
      </c>
      <c r="AA36" s="7" t="n">
        <f aca="false">Y36</f>
        <v>0</v>
      </c>
      <c r="AB36" s="7" t="n">
        <f aca="false">Z36</f>
        <v>0</v>
      </c>
      <c r="AC36" s="7" t="n">
        <f aca="false">AA36</f>
        <v>0</v>
      </c>
      <c r="AD36" s="7" t="n">
        <f aca="false">AB36</f>
        <v>0</v>
      </c>
      <c r="AE36" s="7" t="n">
        <f aca="false">AC36</f>
        <v>0</v>
      </c>
      <c r="AF36" s="7" t="n">
        <f aca="false">AD36</f>
        <v>0</v>
      </c>
      <c r="AG36" s="7" t="n">
        <f aca="false">AE36</f>
        <v>0</v>
      </c>
    </row>
    <row r="37" customFormat="false" ht="15" hidden="false" customHeight="false" outlineLevel="0" collapsed="false">
      <c r="A37" s="5" t="s">
        <v>51</v>
      </c>
      <c r="B37" s="6"/>
      <c r="C37" s="7" t="n">
        <f aca="false">936.66</f>
        <v>936.66</v>
      </c>
      <c r="D37" s="6"/>
      <c r="E37" s="7" t="n">
        <f aca="false">63.51</f>
        <v>63.51</v>
      </c>
      <c r="F37" s="7" t="n">
        <f aca="false">D37</f>
        <v>0</v>
      </c>
      <c r="G37" s="7" t="n">
        <f aca="false">E37</f>
        <v>63.51</v>
      </c>
      <c r="H37" s="6"/>
      <c r="I37" s="7" t="n">
        <f aca="false">63.51</f>
        <v>63.51</v>
      </c>
      <c r="J37" s="6"/>
      <c r="K37" s="7" t="n">
        <f aca="false">63.51</f>
        <v>63.51</v>
      </c>
      <c r="L37" s="7" t="n">
        <f aca="false">J37</f>
        <v>0</v>
      </c>
      <c r="M37" s="7" t="n">
        <f aca="false">K37</f>
        <v>63.51</v>
      </c>
      <c r="N37" s="6"/>
      <c r="O37" s="7" t="n">
        <f aca="false">63.51</f>
        <v>63.51</v>
      </c>
      <c r="P37" s="6"/>
      <c r="Q37" s="7" t="n">
        <f aca="false">114.73</f>
        <v>114.73</v>
      </c>
      <c r="R37" s="7" t="n">
        <f aca="false">P37</f>
        <v>0</v>
      </c>
      <c r="S37" s="7" t="n">
        <f aca="false">Q37</f>
        <v>114.73</v>
      </c>
      <c r="T37" s="7" t="n">
        <f aca="false">R37</f>
        <v>0</v>
      </c>
      <c r="U37" s="7" t="n">
        <f aca="false">S37</f>
        <v>114.73</v>
      </c>
      <c r="V37" s="6"/>
      <c r="W37" s="7" t="n">
        <f aca="false">114.73</f>
        <v>114.73</v>
      </c>
      <c r="X37" s="6"/>
      <c r="Y37" s="7" t="n">
        <f aca="false">0</f>
        <v>0</v>
      </c>
      <c r="Z37" s="6"/>
      <c r="AA37" s="7" t="n">
        <f aca="false">0</f>
        <v>0</v>
      </c>
      <c r="AB37" s="6"/>
      <c r="AC37" s="7" t="n">
        <f aca="false">0</f>
        <v>0</v>
      </c>
      <c r="AD37" s="6"/>
      <c r="AE37" s="7" t="n">
        <f aca="false">0</f>
        <v>0</v>
      </c>
      <c r="AF37" s="6"/>
      <c r="AG37" s="7" t="n">
        <f aca="false">700</f>
        <v>700</v>
      </c>
    </row>
    <row r="38" customFormat="false" ht="15" hidden="false" customHeight="false" outlineLevel="0" collapsed="false">
      <c r="A38" s="5" t="s">
        <v>52</v>
      </c>
      <c r="B38" s="6"/>
      <c r="C38" s="7" t="n">
        <f aca="false">10245</f>
        <v>10245</v>
      </c>
      <c r="D38" s="6"/>
      <c r="E38" s="7" t="n">
        <f aca="false">10815</f>
        <v>10815</v>
      </c>
      <c r="F38" s="6"/>
      <c r="G38" s="7" t="n">
        <f aca="false">15795</f>
        <v>15795</v>
      </c>
      <c r="H38" s="6"/>
      <c r="I38" s="7" t="n">
        <f aca="false">0</f>
        <v>0</v>
      </c>
      <c r="J38" s="6"/>
      <c r="K38" s="7" t="n">
        <f aca="false">3510</f>
        <v>3510</v>
      </c>
      <c r="L38" s="6"/>
      <c r="M38" s="7" t="n">
        <f aca="false">7020</f>
        <v>7020</v>
      </c>
      <c r="N38" s="6"/>
      <c r="O38" s="7" t="n">
        <f aca="false">8300</f>
        <v>8300</v>
      </c>
      <c r="P38" s="6"/>
      <c r="Q38" s="7" t="n">
        <f aca="false">13660</f>
        <v>13660</v>
      </c>
      <c r="R38" s="6"/>
      <c r="S38" s="7" t="n">
        <f aca="false">0</f>
        <v>0</v>
      </c>
      <c r="T38" s="6"/>
      <c r="U38" s="7" t="n">
        <f aca="false">1802.5</f>
        <v>1802.5</v>
      </c>
      <c r="V38" s="6"/>
      <c r="W38" s="7" t="n">
        <f aca="false">5550</f>
        <v>5550</v>
      </c>
      <c r="X38" s="6"/>
      <c r="Y38" s="7" t="n">
        <f aca="false">35312</f>
        <v>35312</v>
      </c>
      <c r="Z38" s="6"/>
      <c r="AA38" s="7" t="n">
        <f aca="false">15050</f>
        <v>15050</v>
      </c>
      <c r="AB38" s="6"/>
      <c r="AC38" s="7" t="n">
        <f aca="false">15050</f>
        <v>15050</v>
      </c>
      <c r="AD38" s="6"/>
      <c r="AE38" s="7" t="n">
        <f aca="false">0</f>
        <v>0</v>
      </c>
      <c r="AF38" s="7" t="n">
        <f aca="false">AD38</f>
        <v>0</v>
      </c>
      <c r="AG38" s="7" t="n">
        <f aca="false">AE38</f>
        <v>0</v>
      </c>
    </row>
    <row r="39" customFormat="false" ht="15" hidden="false" customHeight="false" outlineLevel="0" collapsed="false">
      <c r="A39" s="5" t="s">
        <v>53</v>
      </c>
      <c r="B39" s="6"/>
      <c r="C39" s="7" t="n">
        <f aca="false">42299.23</f>
        <v>42299.23</v>
      </c>
      <c r="D39" s="6"/>
      <c r="E39" s="7" t="n">
        <f aca="false">44810.73</f>
        <v>44810.73</v>
      </c>
      <c r="F39" s="6"/>
      <c r="G39" s="7" t="n">
        <f aca="false">42976.31</f>
        <v>42976.31</v>
      </c>
      <c r="H39" s="6"/>
      <c r="I39" s="7" t="n">
        <f aca="false">42262.91</f>
        <v>42262.91</v>
      </c>
      <c r="J39" s="7" t="n">
        <f aca="false">H39</f>
        <v>0</v>
      </c>
      <c r="K39" s="7" t="n">
        <f aca="false">I39</f>
        <v>42262.91</v>
      </c>
      <c r="L39" s="6"/>
      <c r="M39" s="7" t="n">
        <f aca="false">49398.05</f>
        <v>49398.05</v>
      </c>
      <c r="N39" s="6"/>
      <c r="O39" s="7" t="n">
        <f aca="false">49977.96</f>
        <v>49977.96</v>
      </c>
      <c r="P39" s="6"/>
      <c r="Q39" s="7" t="n">
        <f aca="false">45810.98</f>
        <v>45810.98</v>
      </c>
      <c r="R39" s="6"/>
      <c r="S39" s="7" t="n">
        <f aca="false">42118.98</f>
        <v>42118.98</v>
      </c>
      <c r="T39" s="6"/>
      <c r="U39" s="7" t="n">
        <f aca="false">51234.98</f>
        <v>51234.98</v>
      </c>
      <c r="V39" s="6"/>
      <c r="W39" s="7" t="n">
        <f aca="false">51826.52</f>
        <v>51826.52</v>
      </c>
      <c r="X39" s="6"/>
      <c r="Y39" s="7" t="n">
        <f aca="false">43937.69</f>
        <v>43937.69</v>
      </c>
      <c r="Z39" s="7" t="n">
        <f aca="false">X39</f>
        <v>0</v>
      </c>
      <c r="AA39" s="7" t="n">
        <f aca="false">Y39</f>
        <v>43937.69</v>
      </c>
      <c r="AB39" s="7" t="n">
        <f aca="false">Z39</f>
        <v>0</v>
      </c>
      <c r="AC39" s="7" t="n">
        <f aca="false">AA39</f>
        <v>43937.69</v>
      </c>
      <c r="AD39" s="7" t="n">
        <f aca="false">AB39</f>
        <v>0</v>
      </c>
      <c r="AE39" s="7" t="n">
        <f aca="false">AC39</f>
        <v>43937.69</v>
      </c>
      <c r="AF39" s="7" t="n">
        <f aca="false">AD39</f>
        <v>0</v>
      </c>
      <c r="AG39" s="7" t="n">
        <f aca="false">AE39</f>
        <v>43937.69</v>
      </c>
    </row>
    <row r="40" customFormat="false" ht="15" hidden="false" customHeight="false" outlineLevel="0" collapsed="false">
      <c r="A40" s="5" t="s">
        <v>54</v>
      </c>
      <c r="B40" s="6"/>
      <c r="C40" s="7" t="n">
        <f aca="false">15188.57</f>
        <v>15188.57</v>
      </c>
      <c r="D40" s="6"/>
      <c r="E40" s="7" t="n">
        <f aca="false">14289.16</f>
        <v>14289.16</v>
      </c>
      <c r="F40" s="6"/>
      <c r="G40" s="7" t="n">
        <f aca="false">9526.11</f>
        <v>9526.11</v>
      </c>
      <c r="H40" s="7" t="n">
        <f aca="false">F40</f>
        <v>0</v>
      </c>
      <c r="I40" s="7" t="n">
        <f aca="false">G40</f>
        <v>9526.11</v>
      </c>
      <c r="J40" s="7" t="n">
        <f aca="false">H40</f>
        <v>0</v>
      </c>
      <c r="K40" s="7" t="n">
        <f aca="false">I40</f>
        <v>9526.11</v>
      </c>
      <c r="L40" s="6"/>
      <c r="M40" s="7" t="n">
        <f aca="false">0</f>
        <v>0</v>
      </c>
      <c r="N40" s="7" t="n">
        <f aca="false">L40</f>
        <v>0</v>
      </c>
      <c r="O40" s="7" t="n">
        <f aca="false">M40</f>
        <v>0</v>
      </c>
      <c r="P40" s="7" t="n">
        <f aca="false">N40</f>
        <v>0</v>
      </c>
      <c r="Q40" s="7" t="n">
        <f aca="false">O40</f>
        <v>0</v>
      </c>
      <c r="R40" s="7" t="n">
        <f aca="false">P40</f>
        <v>0</v>
      </c>
      <c r="S40" s="7" t="n">
        <f aca="false">Q40</f>
        <v>0</v>
      </c>
      <c r="T40" s="7" t="n">
        <f aca="false">R40</f>
        <v>0</v>
      </c>
      <c r="U40" s="7" t="n">
        <f aca="false">S40</f>
        <v>0</v>
      </c>
      <c r="V40" s="7" t="n">
        <f aca="false">T40</f>
        <v>0</v>
      </c>
      <c r="W40" s="7" t="n">
        <f aca="false">U40</f>
        <v>0</v>
      </c>
      <c r="X40" s="7" t="n">
        <f aca="false">V40</f>
        <v>0</v>
      </c>
      <c r="Y40" s="7" t="n">
        <f aca="false">W40</f>
        <v>0</v>
      </c>
      <c r="Z40" s="7" t="n">
        <f aca="false">X40</f>
        <v>0</v>
      </c>
      <c r="AA40" s="7" t="n">
        <f aca="false">Y40</f>
        <v>0</v>
      </c>
      <c r="AB40" s="7" t="n">
        <f aca="false">Z40</f>
        <v>0</v>
      </c>
      <c r="AC40" s="7" t="n">
        <f aca="false">AA40</f>
        <v>0</v>
      </c>
      <c r="AD40" s="7" t="n">
        <f aca="false">AB40</f>
        <v>0</v>
      </c>
      <c r="AE40" s="7" t="n">
        <f aca="false">AC40</f>
        <v>0</v>
      </c>
      <c r="AF40" s="7" t="n">
        <f aca="false">AD40</f>
        <v>0</v>
      </c>
      <c r="AG40" s="7" t="n">
        <f aca="false">AE40</f>
        <v>0</v>
      </c>
    </row>
    <row r="41" customFormat="false" ht="15" hidden="false" customHeight="false" outlineLevel="0" collapsed="false">
      <c r="A41" s="5" t="s">
        <v>55</v>
      </c>
      <c r="B41" s="6"/>
      <c r="C41" s="6"/>
      <c r="D41" s="7" t="n">
        <f aca="false">B41</f>
        <v>0</v>
      </c>
      <c r="E41" s="7" t="n">
        <f aca="false">C41</f>
        <v>0</v>
      </c>
      <c r="F41" s="7" t="n">
        <f aca="false">D41</f>
        <v>0</v>
      </c>
      <c r="G41" s="7" t="n">
        <f aca="false">E41</f>
        <v>0</v>
      </c>
      <c r="H41" s="7" t="n">
        <f aca="false">F41</f>
        <v>0</v>
      </c>
      <c r="I41" s="7" t="n">
        <f aca="false">G41</f>
        <v>0</v>
      </c>
      <c r="J41" s="7" t="n">
        <f aca="false">H41</f>
        <v>0</v>
      </c>
      <c r="K41" s="7" t="n">
        <f aca="false">I41</f>
        <v>0</v>
      </c>
      <c r="L41" s="7" t="n">
        <f aca="false">J41</f>
        <v>0</v>
      </c>
      <c r="M41" s="7" t="n">
        <f aca="false">K41</f>
        <v>0</v>
      </c>
      <c r="N41" s="7" t="n">
        <f aca="false">L41</f>
        <v>0</v>
      </c>
      <c r="O41" s="7" t="n">
        <f aca="false">M41</f>
        <v>0</v>
      </c>
      <c r="P41" s="7" t="n">
        <f aca="false">N41</f>
        <v>0</v>
      </c>
      <c r="Q41" s="7" t="n">
        <f aca="false">O41</f>
        <v>0</v>
      </c>
      <c r="R41" s="7" t="n">
        <f aca="false">P41</f>
        <v>0</v>
      </c>
      <c r="S41" s="7" t="n">
        <f aca="false">Q41</f>
        <v>0</v>
      </c>
      <c r="T41" s="7" t="n">
        <f aca="false">R41</f>
        <v>0</v>
      </c>
      <c r="U41" s="7" t="n">
        <f aca="false">S41</f>
        <v>0</v>
      </c>
      <c r="V41" s="7" t="n">
        <f aca="false">T41</f>
        <v>0</v>
      </c>
      <c r="W41" s="7" t="n">
        <f aca="false">U41</f>
        <v>0</v>
      </c>
      <c r="X41" s="7" t="n">
        <f aca="false">V41</f>
        <v>0</v>
      </c>
      <c r="Y41" s="7" t="n">
        <f aca="false">W41</f>
        <v>0</v>
      </c>
      <c r="Z41" s="7" t="n">
        <f aca="false">X41</f>
        <v>0</v>
      </c>
      <c r="AA41" s="7" t="n">
        <f aca="false">Y41</f>
        <v>0</v>
      </c>
      <c r="AB41" s="6"/>
      <c r="AC41" s="7" t="n">
        <f aca="false">12248</f>
        <v>12248</v>
      </c>
      <c r="AD41" s="6"/>
      <c r="AE41" s="7" t="n">
        <f aca="false">0</f>
        <v>0</v>
      </c>
      <c r="AF41" s="7" t="n">
        <f aca="false">AD41</f>
        <v>0</v>
      </c>
      <c r="AG41" s="7" t="n">
        <f aca="false">AE41</f>
        <v>0</v>
      </c>
    </row>
    <row r="42" customFormat="false" ht="15" hidden="false" customHeight="false" outlineLevel="0" collapsed="false">
      <c r="A42" s="5" t="s">
        <v>56</v>
      </c>
      <c r="B42" s="6"/>
      <c r="C42" s="7" t="n">
        <f aca="false">67410.89</f>
        <v>67410.89</v>
      </c>
      <c r="D42" s="6"/>
      <c r="E42" s="7" t="n">
        <f aca="false">71147.33</f>
        <v>71147.33</v>
      </c>
      <c r="F42" s="6"/>
      <c r="G42" s="7" t="n">
        <f aca="false">124302.15</f>
        <v>124302.15</v>
      </c>
      <c r="H42" s="6"/>
      <c r="I42" s="7" t="n">
        <f aca="false">25494.14</f>
        <v>25494.14</v>
      </c>
      <c r="J42" s="6"/>
      <c r="K42" s="7" t="n">
        <f aca="false">53661.27</f>
        <v>53661.27</v>
      </c>
      <c r="L42" s="6"/>
      <c r="M42" s="7" t="n">
        <f aca="false">82910.97</f>
        <v>82910.97</v>
      </c>
      <c r="N42" s="6"/>
      <c r="O42" s="7" t="n">
        <f aca="false">68139.08</f>
        <v>68139.08</v>
      </c>
      <c r="P42" s="6"/>
      <c r="Q42" s="7" t="n">
        <f aca="false">124817.05</f>
        <v>124817.05</v>
      </c>
      <c r="R42" s="6"/>
      <c r="S42" s="7" t="n">
        <f aca="false">2206.53</f>
        <v>2206.53</v>
      </c>
      <c r="T42" s="6"/>
      <c r="U42" s="7" t="n">
        <f aca="false">17780.3</f>
        <v>17780.3</v>
      </c>
      <c r="V42" s="6"/>
      <c r="W42" s="7" t="n">
        <f aca="false">52345.1</f>
        <v>52345.1</v>
      </c>
      <c r="X42" s="6"/>
      <c r="Y42" s="7" t="n">
        <f aca="false">87696.04</f>
        <v>87696.04</v>
      </c>
      <c r="Z42" s="6"/>
      <c r="AA42" s="7" t="n">
        <f aca="false">153085.49</f>
        <v>153085.49</v>
      </c>
      <c r="AB42" s="6"/>
      <c r="AC42" s="7" t="n">
        <f aca="false">138435.2</f>
        <v>138435.2</v>
      </c>
      <c r="AD42" s="6"/>
      <c r="AE42" s="7" t="n">
        <f aca="false">21700.19</f>
        <v>21700.19</v>
      </c>
      <c r="AF42" s="6"/>
      <c r="AG42" s="7" t="n">
        <f aca="false">21700.19</f>
        <v>21700.19</v>
      </c>
    </row>
    <row r="43" customFormat="false" ht="15" hidden="false" customHeight="false" outlineLevel="0" collapsed="false">
      <c r="A43" s="5" t="s">
        <v>57</v>
      </c>
      <c r="B43" s="6"/>
      <c r="C43" s="7" t="n">
        <f aca="false">0</f>
        <v>0</v>
      </c>
      <c r="D43" s="7" t="n">
        <f aca="false">B43</f>
        <v>0</v>
      </c>
      <c r="E43" s="7" t="n">
        <f aca="false">C43</f>
        <v>0</v>
      </c>
      <c r="F43" s="7" t="n">
        <f aca="false">D43</f>
        <v>0</v>
      </c>
      <c r="G43" s="7" t="n">
        <f aca="false">E43</f>
        <v>0</v>
      </c>
      <c r="H43" s="7" t="n">
        <f aca="false">F43</f>
        <v>0</v>
      </c>
      <c r="I43" s="7" t="n">
        <f aca="false">G43</f>
        <v>0</v>
      </c>
      <c r="J43" s="7" t="n">
        <f aca="false">H43</f>
        <v>0</v>
      </c>
      <c r="K43" s="7" t="n">
        <f aca="false">I43</f>
        <v>0</v>
      </c>
      <c r="L43" s="7" t="n">
        <f aca="false">J43</f>
        <v>0</v>
      </c>
      <c r="M43" s="7" t="n">
        <f aca="false">K43</f>
        <v>0</v>
      </c>
      <c r="N43" s="7" t="n">
        <f aca="false">L43</f>
        <v>0</v>
      </c>
      <c r="O43" s="7" t="n">
        <f aca="false">M43</f>
        <v>0</v>
      </c>
      <c r="P43" s="7" t="n">
        <f aca="false">N43</f>
        <v>0</v>
      </c>
      <c r="Q43" s="7" t="n">
        <f aca="false">O43</f>
        <v>0</v>
      </c>
      <c r="R43" s="7" t="n">
        <f aca="false">P43</f>
        <v>0</v>
      </c>
      <c r="S43" s="7" t="n">
        <f aca="false">Q43</f>
        <v>0</v>
      </c>
      <c r="T43" s="7" t="n">
        <f aca="false">R43</f>
        <v>0</v>
      </c>
      <c r="U43" s="7" t="n">
        <f aca="false">S43</f>
        <v>0</v>
      </c>
      <c r="V43" s="7" t="n">
        <f aca="false">T43</f>
        <v>0</v>
      </c>
      <c r="W43" s="7" t="n">
        <f aca="false">U43</f>
        <v>0</v>
      </c>
      <c r="X43" s="7" t="n">
        <f aca="false">V43</f>
        <v>0</v>
      </c>
      <c r="Y43" s="7" t="n">
        <f aca="false">W43</f>
        <v>0</v>
      </c>
      <c r="Z43" s="7" t="n">
        <f aca="false">X43</f>
        <v>0</v>
      </c>
      <c r="AA43" s="7" t="n">
        <f aca="false">Y43</f>
        <v>0</v>
      </c>
      <c r="AB43" s="7" t="n">
        <f aca="false">Z43</f>
        <v>0</v>
      </c>
      <c r="AC43" s="7" t="n">
        <f aca="false">AA43</f>
        <v>0</v>
      </c>
      <c r="AD43" s="7" t="n">
        <f aca="false">AB43</f>
        <v>0</v>
      </c>
      <c r="AE43" s="7" t="n">
        <f aca="false">AC43</f>
        <v>0</v>
      </c>
      <c r="AF43" s="7" t="n">
        <f aca="false">AD43</f>
        <v>0</v>
      </c>
      <c r="AG43" s="7" t="n">
        <f aca="false">AE43</f>
        <v>0</v>
      </c>
    </row>
    <row r="44" customFormat="false" ht="15" hidden="false" customHeight="false" outlineLevel="0" collapsed="false">
      <c r="A44" s="5" t="s">
        <v>58</v>
      </c>
      <c r="B44" s="6"/>
      <c r="C44" s="7" t="n">
        <f aca="false">0</f>
        <v>0</v>
      </c>
      <c r="D44" s="7" t="n">
        <f aca="false">B44</f>
        <v>0</v>
      </c>
      <c r="E44" s="7" t="n">
        <f aca="false">C44</f>
        <v>0</v>
      </c>
      <c r="F44" s="7" t="n">
        <f aca="false">D44</f>
        <v>0</v>
      </c>
      <c r="G44" s="7" t="n">
        <f aca="false">E44</f>
        <v>0</v>
      </c>
      <c r="H44" s="7" t="n">
        <f aca="false">F44</f>
        <v>0</v>
      </c>
      <c r="I44" s="7" t="n">
        <f aca="false">G44</f>
        <v>0</v>
      </c>
      <c r="J44" s="7" t="n">
        <f aca="false">H44</f>
        <v>0</v>
      </c>
      <c r="K44" s="7" t="n">
        <f aca="false">I44</f>
        <v>0</v>
      </c>
      <c r="L44" s="7" t="n">
        <f aca="false">J44</f>
        <v>0</v>
      </c>
      <c r="M44" s="7" t="n">
        <f aca="false">K44</f>
        <v>0</v>
      </c>
      <c r="N44" s="7" t="n">
        <f aca="false">L44</f>
        <v>0</v>
      </c>
      <c r="O44" s="7" t="n">
        <f aca="false">M44</f>
        <v>0</v>
      </c>
      <c r="P44" s="7" t="n">
        <f aca="false">N44</f>
        <v>0</v>
      </c>
      <c r="Q44" s="7" t="n">
        <f aca="false">O44</f>
        <v>0</v>
      </c>
      <c r="R44" s="7" t="n">
        <f aca="false">P44</f>
        <v>0</v>
      </c>
      <c r="S44" s="7" t="n">
        <f aca="false">Q44</f>
        <v>0</v>
      </c>
      <c r="T44" s="7" t="n">
        <f aca="false">R44</f>
        <v>0</v>
      </c>
      <c r="U44" s="7" t="n">
        <f aca="false">S44</f>
        <v>0</v>
      </c>
      <c r="V44" s="7" t="n">
        <f aca="false">T44</f>
        <v>0</v>
      </c>
      <c r="W44" s="7" t="n">
        <f aca="false">U44</f>
        <v>0</v>
      </c>
      <c r="X44" s="7" t="n">
        <f aca="false">V44</f>
        <v>0</v>
      </c>
      <c r="Y44" s="7" t="n">
        <f aca="false">W44</f>
        <v>0</v>
      </c>
      <c r="Z44" s="7" t="n">
        <f aca="false">X44</f>
        <v>0</v>
      </c>
      <c r="AA44" s="7" t="n">
        <f aca="false">Y44</f>
        <v>0</v>
      </c>
      <c r="AB44" s="7" t="n">
        <f aca="false">Z44</f>
        <v>0</v>
      </c>
      <c r="AC44" s="7" t="n">
        <f aca="false">AA44</f>
        <v>0</v>
      </c>
      <c r="AD44" s="7" t="n">
        <f aca="false">AB44</f>
        <v>0</v>
      </c>
      <c r="AE44" s="7" t="n">
        <f aca="false">AC44</f>
        <v>0</v>
      </c>
      <c r="AF44" s="7" t="n">
        <f aca="false">AD44</f>
        <v>0</v>
      </c>
      <c r="AG44" s="7" t="n">
        <f aca="false">AE44</f>
        <v>0</v>
      </c>
    </row>
    <row r="45" customFormat="false" ht="15" hidden="false" customHeight="false" outlineLevel="0" collapsed="false">
      <c r="A45" s="5" t="s">
        <v>59</v>
      </c>
      <c r="B45" s="6"/>
      <c r="C45" s="7" t="n">
        <f aca="false">29000</f>
        <v>29000</v>
      </c>
      <c r="D45" s="7" t="n">
        <f aca="false">B45</f>
        <v>0</v>
      </c>
      <c r="E45" s="7" t="n">
        <f aca="false">C45</f>
        <v>29000</v>
      </c>
      <c r="F45" s="6"/>
      <c r="G45" s="7" t="n">
        <f aca="false">0</f>
        <v>0</v>
      </c>
      <c r="H45" s="7" t="n">
        <f aca="false">F45</f>
        <v>0</v>
      </c>
      <c r="I45" s="7" t="n">
        <f aca="false">G45</f>
        <v>0</v>
      </c>
      <c r="J45" s="7" t="n">
        <f aca="false">H45</f>
        <v>0</v>
      </c>
      <c r="K45" s="7" t="n">
        <f aca="false">I45</f>
        <v>0</v>
      </c>
      <c r="L45" s="7" t="n">
        <f aca="false">J45</f>
        <v>0</v>
      </c>
      <c r="M45" s="7" t="n">
        <f aca="false">K45</f>
        <v>0</v>
      </c>
      <c r="N45" s="7" t="n">
        <f aca="false">L45</f>
        <v>0</v>
      </c>
      <c r="O45" s="7" t="n">
        <f aca="false">M45</f>
        <v>0</v>
      </c>
      <c r="P45" s="7" t="n">
        <f aca="false">N45</f>
        <v>0</v>
      </c>
      <c r="Q45" s="7" t="n">
        <f aca="false">O45</f>
        <v>0</v>
      </c>
      <c r="R45" s="7" t="n">
        <f aca="false">P45</f>
        <v>0</v>
      </c>
      <c r="S45" s="7" t="n">
        <f aca="false">Q45</f>
        <v>0</v>
      </c>
      <c r="T45" s="7" t="n">
        <f aca="false">R45</f>
        <v>0</v>
      </c>
      <c r="U45" s="7" t="n">
        <f aca="false">S45</f>
        <v>0</v>
      </c>
      <c r="V45" s="7" t="n">
        <f aca="false">T45</f>
        <v>0</v>
      </c>
      <c r="W45" s="7" t="n">
        <f aca="false">U45</f>
        <v>0</v>
      </c>
      <c r="X45" s="6"/>
      <c r="Y45" s="7" t="n">
        <f aca="false">0</f>
        <v>0</v>
      </c>
      <c r="Z45" s="6"/>
      <c r="AA45" s="7" t="n">
        <f aca="false">0</f>
        <v>0</v>
      </c>
      <c r="AB45" s="6"/>
      <c r="AC45" s="7" t="n">
        <f aca="false">0</f>
        <v>0</v>
      </c>
      <c r="AD45" s="6"/>
      <c r="AE45" s="7" t="n">
        <f aca="false">0</f>
        <v>0</v>
      </c>
      <c r="AF45" s="6"/>
      <c r="AG45" s="7" t="n">
        <f aca="false">0</f>
        <v>0</v>
      </c>
    </row>
    <row r="46" customFormat="false" ht="15" hidden="false" customHeight="false" outlineLevel="0" collapsed="false">
      <c r="A46" s="5" t="s">
        <v>60</v>
      </c>
      <c r="B46" s="6"/>
      <c r="C46" s="7" t="n">
        <f aca="false">37250</f>
        <v>37250</v>
      </c>
      <c r="D46" s="6"/>
      <c r="E46" s="7" t="n">
        <f aca="false">39750</f>
        <v>39750</v>
      </c>
      <c r="F46" s="6"/>
      <c r="G46" s="7" t="n">
        <f aca="false">46250</f>
        <v>46250</v>
      </c>
      <c r="H46" s="6"/>
      <c r="I46" s="7" t="n">
        <f aca="false">46750</f>
        <v>46750</v>
      </c>
      <c r="J46" s="6"/>
      <c r="K46" s="7" t="n">
        <f aca="false">38250</f>
        <v>38250</v>
      </c>
      <c r="L46" s="7" t="n">
        <f aca="false">J46</f>
        <v>0</v>
      </c>
      <c r="M46" s="7" t="n">
        <f aca="false">K46</f>
        <v>38250</v>
      </c>
      <c r="N46" s="6"/>
      <c r="O46" s="7" t="n">
        <f aca="false">43811.5</f>
        <v>43811.5</v>
      </c>
      <c r="P46" s="6"/>
      <c r="Q46" s="7" t="n">
        <f aca="false">38775.5</f>
        <v>38775.5</v>
      </c>
      <c r="R46" s="7" t="n">
        <f aca="false">P46</f>
        <v>0</v>
      </c>
      <c r="S46" s="7" t="n">
        <f aca="false">Q46</f>
        <v>38775.5</v>
      </c>
      <c r="T46" s="7" t="n">
        <f aca="false">R46</f>
        <v>0</v>
      </c>
      <c r="U46" s="7" t="n">
        <f aca="false">S46</f>
        <v>38775.5</v>
      </c>
      <c r="V46" s="6"/>
      <c r="W46" s="7" t="n">
        <f aca="false">19775.5</f>
        <v>19775.5</v>
      </c>
      <c r="X46" s="6"/>
      <c r="Y46" s="7" t="n">
        <f aca="false">21275.5</f>
        <v>21275.5</v>
      </c>
      <c r="Z46" s="6"/>
      <c r="AA46" s="7" t="n">
        <f aca="false">28775.5</f>
        <v>28775.5</v>
      </c>
      <c r="AB46" s="6"/>
      <c r="AC46" s="7" t="n">
        <f aca="false">42005.12</f>
        <v>42005.12</v>
      </c>
      <c r="AD46" s="6"/>
      <c r="AE46" s="7" t="n">
        <f aca="false">60880.48</f>
        <v>60880.48</v>
      </c>
      <c r="AF46" s="6"/>
      <c r="AG46" s="7" t="n">
        <f aca="false">46380.48</f>
        <v>46380.48</v>
      </c>
    </row>
    <row r="47" customFormat="false" ht="15" hidden="false" customHeight="false" outlineLevel="0" collapsed="false">
      <c r="A47" s="5" t="s">
        <v>61</v>
      </c>
      <c r="B47" s="6"/>
      <c r="C47" s="7" t="n">
        <f aca="false">0</f>
        <v>0</v>
      </c>
      <c r="D47" s="7" t="n">
        <f aca="false">B47</f>
        <v>0</v>
      </c>
      <c r="E47" s="7" t="n">
        <f aca="false">C47</f>
        <v>0</v>
      </c>
      <c r="F47" s="7" t="n">
        <f aca="false">D47</f>
        <v>0</v>
      </c>
      <c r="G47" s="7" t="n">
        <f aca="false">E47</f>
        <v>0</v>
      </c>
      <c r="H47" s="7" t="n">
        <f aca="false">F47</f>
        <v>0</v>
      </c>
      <c r="I47" s="7" t="n">
        <f aca="false">G47</f>
        <v>0</v>
      </c>
      <c r="J47" s="7" t="n">
        <f aca="false">H47</f>
        <v>0</v>
      </c>
      <c r="K47" s="7" t="n">
        <f aca="false">I47</f>
        <v>0</v>
      </c>
      <c r="L47" s="7" t="n">
        <f aca="false">J47</f>
        <v>0</v>
      </c>
      <c r="M47" s="7" t="n">
        <f aca="false">K47</f>
        <v>0</v>
      </c>
      <c r="N47" s="7" t="n">
        <f aca="false">L47</f>
        <v>0</v>
      </c>
      <c r="O47" s="7" t="n">
        <f aca="false">M47</f>
        <v>0</v>
      </c>
      <c r="P47" s="7" t="n">
        <f aca="false">N47</f>
        <v>0</v>
      </c>
      <c r="Q47" s="7" t="n">
        <f aca="false">O47</f>
        <v>0</v>
      </c>
      <c r="R47" s="7" t="n">
        <f aca="false">P47</f>
        <v>0</v>
      </c>
      <c r="S47" s="7" t="n">
        <f aca="false">Q47</f>
        <v>0</v>
      </c>
      <c r="T47" s="7" t="n">
        <f aca="false">R47</f>
        <v>0</v>
      </c>
      <c r="U47" s="7" t="n">
        <f aca="false">S47</f>
        <v>0</v>
      </c>
      <c r="V47" s="7" t="n">
        <f aca="false">T47</f>
        <v>0</v>
      </c>
      <c r="W47" s="7" t="n">
        <f aca="false">U47</f>
        <v>0</v>
      </c>
      <c r="X47" s="7" t="n">
        <f aca="false">V47</f>
        <v>0</v>
      </c>
      <c r="Y47" s="7" t="n">
        <f aca="false">W47</f>
        <v>0</v>
      </c>
      <c r="Z47" s="7" t="n">
        <f aca="false">X47</f>
        <v>0</v>
      </c>
      <c r="AA47" s="7" t="n">
        <f aca="false">Y47</f>
        <v>0</v>
      </c>
      <c r="AB47" s="7" t="n">
        <f aca="false">Z47</f>
        <v>0</v>
      </c>
      <c r="AC47" s="7" t="n">
        <f aca="false">AA47</f>
        <v>0</v>
      </c>
      <c r="AD47" s="7" t="n">
        <f aca="false">AB47</f>
        <v>0</v>
      </c>
      <c r="AE47" s="7" t="n">
        <f aca="false">AC47</f>
        <v>0</v>
      </c>
      <c r="AF47" s="7" t="n">
        <f aca="false">AD47</f>
        <v>0</v>
      </c>
      <c r="AG47" s="7" t="n">
        <f aca="false">AE47</f>
        <v>0</v>
      </c>
    </row>
    <row r="48" customFormat="false" ht="15" hidden="false" customHeight="false" outlineLevel="0" collapsed="false">
      <c r="A48" s="5" t="s">
        <v>62</v>
      </c>
      <c r="B48" s="7" t="n">
        <f aca="false">45717.45</f>
        <v>45717.45</v>
      </c>
      <c r="C48" s="6"/>
      <c r="D48" s="7" t="n">
        <f aca="false">B48</f>
        <v>45717.45</v>
      </c>
      <c r="E48" s="7" t="n">
        <f aca="false">C48</f>
        <v>0</v>
      </c>
      <c r="F48" s="7" t="n">
        <f aca="false">D48</f>
        <v>45717.45</v>
      </c>
      <c r="G48" s="7" t="n">
        <f aca="false">E48</f>
        <v>0</v>
      </c>
      <c r="H48" s="7" t="n">
        <f aca="false">F48</f>
        <v>45717.45</v>
      </c>
      <c r="I48" s="7" t="n">
        <f aca="false">G48</f>
        <v>0</v>
      </c>
      <c r="J48" s="7" t="n">
        <f aca="false">H48</f>
        <v>45717.45</v>
      </c>
      <c r="K48" s="7" t="n">
        <f aca="false">I48</f>
        <v>0</v>
      </c>
      <c r="L48" s="7" t="n">
        <f aca="false">J48</f>
        <v>45717.45</v>
      </c>
      <c r="M48" s="7" t="n">
        <f aca="false">K48</f>
        <v>0</v>
      </c>
      <c r="N48" s="7" t="n">
        <f aca="false">L48</f>
        <v>45717.45</v>
      </c>
      <c r="O48" s="7" t="n">
        <f aca="false">M48</f>
        <v>0</v>
      </c>
      <c r="P48" s="7" t="n">
        <f aca="false">N48</f>
        <v>45717.45</v>
      </c>
      <c r="Q48" s="7" t="n">
        <f aca="false">O48</f>
        <v>0</v>
      </c>
      <c r="R48" s="7" t="n">
        <f aca="false">P48</f>
        <v>45717.45</v>
      </c>
      <c r="S48" s="7" t="n">
        <f aca="false">Q48</f>
        <v>0</v>
      </c>
      <c r="T48" s="7" t="n">
        <f aca="false">R48</f>
        <v>45717.45</v>
      </c>
      <c r="U48" s="7" t="n">
        <f aca="false">S48</f>
        <v>0</v>
      </c>
      <c r="V48" s="7" t="n">
        <f aca="false">T48</f>
        <v>45717.45</v>
      </c>
      <c r="W48" s="7" t="n">
        <f aca="false">U48</f>
        <v>0</v>
      </c>
      <c r="X48" s="7" t="n">
        <f aca="false">V48</f>
        <v>45717.45</v>
      </c>
      <c r="Y48" s="7" t="n">
        <f aca="false">W48</f>
        <v>0</v>
      </c>
      <c r="Z48" s="7" t="n">
        <f aca="false">X48</f>
        <v>45717.45</v>
      </c>
      <c r="AA48" s="7" t="n">
        <f aca="false">Y48</f>
        <v>0</v>
      </c>
      <c r="AB48" s="7" t="n">
        <f aca="false">Z48</f>
        <v>45717.45</v>
      </c>
      <c r="AC48" s="7" t="n">
        <f aca="false">AA48</f>
        <v>0</v>
      </c>
      <c r="AD48" s="7" t="n">
        <f aca="false">AB48</f>
        <v>45717.45</v>
      </c>
      <c r="AE48" s="7" t="n">
        <f aca="false">AC48</f>
        <v>0</v>
      </c>
      <c r="AF48" s="7" t="n">
        <f aca="false">AD48</f>
        <v>45717.45</v>
      </c>
      <c r="AG48" s="7" t="n">
        <f aca="false">AE48</f>
        <v>0</v>
      </c>
    </row>
    <row r="49" customFormat="false" ht="15" hidden="false" customHeight="false" outlineLevel="0" collapsed="false">
      <c r="A49" s="5" t="s">
        <v>63</v>
      </c>
      <c r="B49" s="7" t="n">
        <f aca="false">4300456.35</f>
        <v>4300456.35</v>
      </c>
      <c r="C49" s="6"/>
      <c r="D49" s="7" t="n">
        <f aca="false">4400456.35</f>
        <v>4400456.35</v>
      </c>
      <c r="E49" s="6"/>
      <c r="F49" s="7" t="n">
        <f aca="false">4500456.35</f>
        <v>4500456.35</v>
      </c>
      <c r="G49" s="6"/>
      <c r="H49" s="7" t="n">
        <f aca="false">4600456.35</f>
        <v>4600456.35</v>
      </c>
      <c r="I49" s="6"/>
      <c r="J49" s="7" t="n">
        <f aca="false">4700456.35</f>
        <v>4700456.35</v>
      </c>
      <c r="K49" s="6"/>
      <c r="L49" s="7" t="n">
        <f aca="false">4800456.35</f>
        <v>4800456.35</v>
      </c>
      <c r="M49" s="6"/>
      <c r="N49" s="7" t="n">
        <f aca="false">5000456.35</f>
        <v>5000456.35</v>
      </c>
      <c r="O49" s="6"/>
      <c r="P49" s="7" t="n">
        <f aca="false">5100456.35</f>
        <v>5100456.35</v>
      </c>
      <c r="Q49" s="6"/>
      <c r="R49" s="7" t="n">
        <f aca="false">5200456.35</f>
        <v>5200456.35</v>
      </c>
      <c r="S49" s="6"/>
      <c r="T49" s="7" t="n">
        <f aca="false">5400456.35</f>
        <v>5400456.35</v>
      </c>
      <c r="U49" s="6"/>
      <c r="V49" s="7" t="n">
        <f aca="false">5600456.35</f>
        <v>5600456.35</v>
      </c>
      <c r="W49" s="6"/>
      <c r="X49" s="7" t="n">
        <f aca="false">5775456.35</f>
        <v>5775456.35</v>
      </c>
      <c r="Y49" s="6"/>
      <c r="Z49" s="7" t="n">
        <f aca="false">5925456.35</f>
        <v>5925456.35</v>
      </c>
      <c r="AA49" s="6"/>
      <c r="AB49" s="7" t="n">
        <f aca="false">6150456.35</f>
        <v>6150456.35</v>
      </c>
      <c r="AC49" s="6"/>
      <c r="AD49" s="7" t="n">
        <f aca="false">6325456.35</f>
        <v>6325456.35</v>
      </c>
      <c r="AE49" s="6"/>
      <c r="AF49" s="7" t="n">
        <f aca="false">6550456.35</f>
        <v>6550456.35</v>
      </c>
      <c r="AG49" s="6"/>
    </row>
    <row r="50" customFormat="false" ht="15" hidden="false" customHeight="false" outlineLevel="0" collapsed="false">
      <c r="A50" s="5" t="s">
        <v>64</v>
      </c>
      <c r="B50" s="6"/>
      <c r="C50" s="7" t="n">
        <f aca="false">4415531.71</f>
        <v>4415531.71</v>
      </c>
      <c r="D50" s="7" t="n">
        <f aca="false">B50</f>
        <v>0</v>
      </c>
      <c r="E50" s="7" t="n">
        <f aca="false">C50</f>
        <v>4415531.71</v>
      </c>
      <c r="F50" s="7" t="n">
        <f aca="false">D50</f>
        <v>0</v>
      </c>
      <c r="G50" s="7" t="n">
        <f aca="false">E50</f>
        <v>4415531.71</v>
      </c>
      <c r="H50" s="7" t="n">
        <f aca="false">F50</f>
        <v>0</v>
      </c>
      <c r="I50" s="7" t="n">
        <f aca="false">G50</f>
        <v>4415531.71</v>
      </c>
      <c r="J50" s="7" t="n">
        <f aca="false">H50</f>
        <v>0</v>
      </c>
      <c r="K50" s="7" t="n">
        <f aca="false">I50</f>
        <v>4415531.71</v>
      </c>
      <c r="L50" s="7" t="n">
        <f aca="false">J50</f>
        <v>0</v>
      </c>
      <c r="M50" s="7" t="n">
        <f aca="false">K50</f>
        <v>4415531.71</v>
      </c>
      <c r="N50" s="7" t="n">
        <f aca="false">L50</f>
        <v>0</v>
      </c>
      <c r="O50" s="7" t="n">
        <f aca="false">M50</f>
        <v>4415531.71</v>
      </c>
      <c r="P50" s="7" t="n">
        <f aca="false">N50</f>
        <v>0</v>
      </c>
      <c r="Q50" s="7" t="n">
        <f aca="false">O50</f>
        <v>4415531.71</v>
      </c>
      <c r="R50" s="7" t="n">
        <f aca="false">P50</f>
        <v>0</v>
      </c>
      <c r="S50" s="7" t="n">
        <f aca="false">Q50</f>
        <v>4415531.71</v>
      </c>
      <c r="T50" s="7" t="n">
        <f aca="false">R50</f>
        <v>0</v>
      </c>
      <c r="U50" s="7" t="n">
        <f aca="false">S50</f>
        <v>4415531.71</v>
      </c>
      <c r="V50" s="7" t="n">
        <f aca="false">T50</f>
        <v>0</v>
      </c>
      <c r="W50" s="7" t="n">
        <f aca="false">U50</f>
        <v>4415531.71</v>
      </c>
      <c r="X50" s="7" t="n">
        <f aca="false">V50</f>
        <v>0</v>
      </c>
      <c r="Y50" s="7" t="n">
        <f aca="false">W50</f>
        <v>4415531.71</v>
      </c>
      <c r="Z50" s="6"/>
      <c r="AA50" s="7" t="n">
        <f aca="false">5954496.44</f>
        <v>5954496.44</v>
      </c>
      <c r="AB50" s="7" t="n">
        <f aca="false">Z50</f>
        <v>0</v>
      </c>
      <c r="AC50" s="7" t="n">
        <f aca="false">AA50</f>
        <v>5954496.44</v>
      </c>
      <c r="AD50" s="7" t="n">
        <f aca="false">AB50</f>
        <v>0</v>
      </c>
      <c r="AE50" s="7" t="n">
        <f aca="false">AC50</f>
        <v>5954496.44</v>
      </c>
      <c r="AF50" s="7" t="n">
        <f aca="false">AD50</f>
        <v>0</v>
      </c>
      <c r="AG50" s="7" t="n">
        <f aca="false">AE50</f>
        <v>5954496.44</v>
      </c>
    </row>
    <row r="51" customFormat="false" ht="15" hidden="false" customHeight="false" outlineLevel="0" collapsed="false">
      <c r="A51" s="5" t="s">
        <v>65</v>
      </c>
      <c r="B51" s="6"/>
      <c r="C51" s="7" t="n">
        <f aca="false">19474.52</f>
        <v>19474.52</v>
      </c>
      <c r="D51" s="6"/>
      <c r="E51" s="7" t="n">
        <f aca="false">40554.37</f>
        <v>40554.37</v>
      </c>
      <c r="F51" s="6"/>
      <c r="G51" s="7" t="n">
        <f aca="false">86643.45</f>
        <v>86643.45</v>
      </c>
      <c r="H51" s="7" t="n">
        <f aca="false">75923.52</f>
        <v>75923.52</v>
      </c>
      <c r="I51" s="6"/>
      <c r="J51" s="7" t="n">
        <f aca="false">51897.77</f>
        <v>51897.77</v>
      </c>
      <c r="K51" s="6"/>
      <c r="L51" s="6"/>
      <c r="M51" s="7" t="n">
        <f aca="false">15494.02</f>
        <v>15494.02</v>
      </c>
      <c r="N51" s="6"/>
      <c r="O51" s="7" t="n">
        <f aca="false">52259.72</f>
        <v>52259.72</v>
      </c>
      <c r="P51" s="6"/>
      <c r="Q51" s="7" t="n">
        <f aca="false">152246.94</f>
        <v>152246.94</v>
      </c>
      <c r="R51" s="7" t="n">
        <f aca="false">P51</f>
        <v>0</v>
      </c>
      <c r="S51" s="7" t="n">
        <f aca="false">Q51</f>
        <v>152246.94</v>
      </c>
      <c r="T51" s="7" t="n">
        <f aca="false">R51</f>
        <v>0</v>
      </c>
      <c r="U51" s="7" t="n">
        <f aca="false">S51</f>
        <v>152246.94</v>
      </c>
      <c r="V51" s="7" t="n">
        <f aca="false">T51</f>
        <v>0</v>
      </c>
      <c r="W51" s="7" t="n">
        <f aca="false">U51</f>
        <v>152246.94</v>
      </c>
      <c r="X51" s="6"/>
      <c r="Y51" s="7" t="n">
        <f aca="false">278080.08</f>
        <v>278080.08</v>
      </c>
      <c r="Z51" s="6"/>
      <c r="AA51" s="7" t="n">
        <f aca="false">261675</f>
        <v>261675</v>
      </c>
      <c r="AB51" s="6"/>
      <c r="AC51" s="7" t="n">
        <f aca="false">497475</f>
        <v>497475</v>
      </c>
      <c r="AD51" s="7" t="n">
        <f aca="false">AB51</f>
        <v>0</v>
      </c>
      <c r="AE51" s="7" t="n">
        <f aca="false">AC51</f>
        <v>497475</v>
      </c>
      <c r="AF51" s="7" t="n">
        <f aca="false">AD51</f>
        <v>0</v>
      </c>
      <c r="AG51" s="7" t="n">
        <f aca="false">AE51</f>
        <v>497475</v>
      </c>
    </row>
    <row r="52" customFormat="false" ht="15" hidden="false" customHeight="false" outlineLevel="0" collapsed="false">
      <c r="A52" s="5" t="s">
        <v>66</v>
      </c>
      <c r="B52" s="6"/>
      <c r="C52" s="6"/>
      <c r="D52" s="7" t="n">
        <f aca="false">B52</f>
        <v>0</v>
      </c>
      <c r="E52" s="7" t="n">
        <f aca="false">C52</f>
        <v>0</v>
      </c>
      <c r="F52" s="6"/>
      <c r="G52" s="7" t="n">
        <f aca="false">1028.2</f>
        <v>1028.2</v>
      </c>
      <c r="H52" s="7" t="n">
        <f aca="false">F52</f>
        <v>0</v>
      </c>
      <c r="I52" s="7" t="n">
        <f aca="false">G52</f>
        <v>1028.2</v>
      </c>
      <c r="J52" s="7" t="n">
        <f aca="false">H52</f>
        <v>0</v>
      </c>
      <c r="K52" s="7" t="n">
        <f aca="false">I52</f>
        <v>1028.2</v>
      </c>
      <c r="L52" s="7" t="n">
        <f aca="false">J52</f>
        <v>0</v>
      </c>
      <c r="M52" s="7" t="n">
        <f aca="false">K52</f>
        <v>1028.2</v>
      </c>
      <c r="N52" s="7" t="n">
        <f aca="false">L52</f>
        <v>0</v>
      </c>
      <c r="O52" s="7" t="n">
        <f aca="false">M52</f>
        <v>1028.2</v>
      </c>
      <c r="P52" s="7" t="n">
        <f aca="false">N52</f>
        <v>0</v>
      </c>
      <c r="Q52" s="7" t="n">
        <f aca="false">O52</f>
        <v>1028.2</v>
      </c>
      <c r="R52" s="7" t="n">
        <f aca="false">P52</f>
        <v>0</v>
      </c>
      <c r="S52" s="7" t="n">
        <f aca="false">Q52</f>
        <v>1028.2</v>
      </c>
      <c r="T52" s="7" t="n">
        <f aca="false">R52</f>
        <v>0</v>
      </c>
      <c r="U52" s="7" t="n">
        <f aca="false">S52</f>
        <v>1028.2</v>
      </c>
      <c r="V52" s="6"/>
      <c r="W52" s="7" t="n">
        <f aca="false">1028.21</f>
        <v>1028.21</v>
      </c>
      <c r="X52" s="7" t="n">
        <f aca="false">V52</f>
        <v>0</v>
      </c>
      <c r="Y52" s="7" t="n">
        <f aca="false">W52</f>
        <v>1028.21</v>
      </c>
      <c r="Z52" s="6"/>
      <c r="AA52" s="6"/>
      <c r="AB52" s="7" t="n">
        <f aca="false">Z52</f>
        <v>0</v>
      </c>
      <c r="AC52" s="7" t="n">
        <f aca="false">AA52</f>
        <v>0</v>
      </c>
      <c r="AD52" s="7" t="n">
        <f aca="false">AB52</f>
        <v>0</v>
      </c>
      <c r="AE52" s="7" t="n">
        <f aca="false">AC52</f>
        <v>0</v>
      </c>
      <c r="AF52" s="6"/>
      <c r="AG52" s="7" t="n">
        <f aca="false">3830.07</f>
        <v>3830.07</v>
      </c>
    </row>
    <row r="53" customFormat="false" ht="15" hidden="false" customHeight="false" outlineLevel="0" collapsed="false">
      <c r="A53" s="5" t="s">
        <v>67</v>
      </c>
      <c r="B53" s="6"/>
      <c r="C53" s="6"/>
      <c r="D53" s="7" t="n">
        <f aca="false">B53</f>
        <v>0</v>
      </c>
      <c r="E53" s="7" t="n">
        <f aca="false">C53</f>
        <v>0</v>
      </c>
      <c r="F53" s="7" t="n">
        <f aca="false">D53</f>
        <v>0</v>
      </c>
      <c r="G53" s="7" t="n">
        <f aca="false">E53</f>
        <v>0</v>
      </c>
      <c r="H53" s="7" t="n">
        <f aca="false">F53</f>
        <v>0</v>
      </c>
      <c r="I53" s="7" t="n">
        <f aca="false">G53</f>
        <v>0</v>
      </c>
      <c r="J53" s="7" t="n">
        <f aca="false">H53</f>
        <v>0</v>
      </c>
      <c r="K53" s="7" t="n">
        <f aca="false">I53</f>
        <v>0</v>
      </c>
      <c r="L53" s="7" t="n">
        <f aca="false">J53</f>
        <v>0</v>
      </c>
      <c r="M53" s="7" t="n">
        <f aca="false">K53</f>
        <v>0</v>
      </c>
      <c r="N53" s="7" t="n">
        <f aca="false">L53</f>
        <v>0</v>
      </c>
      <c r="O53" s="7" t="n">
        <f aca="false">M53</f>
        <v>0</v>
      </c>
      <c r="P53" s="7" t="n">
        <f aca="false">N53</f>
        <v>0</v>
      </c>
      <c r="Q53" s="7" t="n">
        <f aca="false">O53</f>
        <v>0</v>
      </c>
      <c r="R53" s="7" t="n">
        <f aca="false">P53</f>
        <v>0</v>
      </c>
      <c r="S53" s="7" t="n">
        <f aca="false">Q53</f>
        <v>0</v>
      </c>
      <c r="T53" s="7" t="n">
        <f aca="false">R53</f>
        <v>0</v>
      </c>
      <c r="U53" s="7" t="n">
        <f aca="false">S53</f>
        <v>0</v>
      </c>
      <c r="V53" s="7" t="n">
        <f aca="false">T53</f>
        <v>0</v>
      </c>
      <c r="W53" s="7" t="n">
        <f aca="false">U53</f>
        <v>0</v>
      </c>
      <c r="X53" s="6"/>
      <c r="Y53" s="7" t="n">
        <f aca="false">250.91</f>
        <v>250.91</v>
      </c>
      <c r="Z53" s="6"/>
      <c r="AA53" s="6"/>
      <c r="AB53" s="7" t="n">
        <f aca="false">Z53</f>
        <v>0</v>
      </c>
      <c r="AC53" s="7" t="n">
        <f aca="false">AA53</f>
        <v>0</v>
      </c>
      <c r="AD53" s="7" t="n">
        <f aca="false">AB53</f>
        <v>0</v>
      </c>
      <c r="AE53" s="7" t="n">
        <f aca="false">AC53</f>
        <v>0</v>
      </c>
      <c r="AF53" s="7" t="n">
        <f aca="false">AD53</f>
        <v>0</v>
      </c>
      <c r="AG53" s="7" t="n">
        <f aca="false">AE53</f>
        <v>0</v>
      </c>
    </row>
    <row r="54" customFormat="false" ht="15" hidden="false" customHeight="false" outlineLevel="0" collapsed="false">
      <c r="A54" s="5" t="s">
        <v>68</v>
      </c>
      <c r="B54" s="6"/>
      <c r="C54" s="7" t="n">
        <f aca="false">272902.8</f>
        <v>272902.8</v>
      </c>
      <c r="D54" s="6"/>
      <c r="E54" s="7" t="n">
        <f aca="false">659050.57</f>
        <v>659050.57</v>
      </c>
      <c r="F54" s="6"/>
      <c r="G54" s="7" t="n">
        <f aca="false">1061359.81</f>
        <v>1061359.81</v>
      </c>
      <c r="H54" s="6"/>
      <c r="I54" s="7" t="n">
        <f aca="false">1646757.58</f>
        <v>1646757.58</v>
      </c>
      <c r="J54" s="6"/>
      <c r="K54" s="7" t="n">
        <f aca="false">2129404.05</f>
        <v>2129404.05</v>
      </c>
      <c r="L54" s="6"/>
      <c r="M54" s="7" t="n">
        <f aca="false">2613928.96</f>
        <v>2613928.96</v>
      </c>
      <c r="N54" s="6"/>
      <c r="O54" s="7" t="n">
        <f aca="false">3022488.65</f>
        <v>3022488.65</v>
      </c>
      <c r="P54" s="6"/>
      <c r="Q54" s="7" t="n">
        <f aca="false">3531728.18</f>
        <v>3531728.18</v>
      </c>
      <c r="R54" s="6"/>
      <c r="S54" s="7" t="n">
        <f aca="false">4063100.71</f>
        <v>4063100.71</v>
      </c>
      <c r="T54" s="6"/>
      <c r="U54" s="7" t="n">
        <f aca="false">4585405.76</f>
        <v>4585405.76</v>
      </c>
      <c r="V54" s="6"/>
      <c r="W54" s="7" t="n">
        <f aca="false">5089161.3</f>
        <v>5089161.3</v>
      </c>
      <c r="X54" s="6"/>
      <c r="Y54" s="7" t="n">
        <f aca="false">5612153.21</f>
        <v>5612153.21</v>
      </c>
      <c r="Z54" s="6"/>
      <c r="AA54" s="7" t="n">
        <f aca="false">559252.4</f>
        <v>559252.4</v>
      </c>
      <c r="AB54" s="6"/>
      <c r="AC54" s="7" t="n">
        <f aca="false">979656.99</f>
        <v>979656.99</v>
      </c>
      <c r="AD54" s="6"/>
      <c r="AE54" s="7" t="n">
        <f aca="false">1678795.19</f>
        <v>1678795.19</v>
      </c>
      <c r="AF54" s="6"/>
      <c r="AG54" s="7" t="n">
        <f aca="false">2340890.19</f>
        <v>2340890.19</v>
      </c>
    </row>
    <row r="55" customFormat="false" ht="15" hidden="false" customHeight="false" outlineLevel="0" collapsed="false">
      <c r="A55" s="5" t="s">
        <v>69</v>
      </c>
      <c r="B55" s="6"/>
      <c r="C55" s="6"/>
      <c r="D55" s="6"/>
      <c r="E55" s="7" t="n">
        <f aca="false">45000</f>
        <v>45000</v>
      </c>
      <c r="F55" s="6"/>
      <c r="G55" s="7" t="n">
        <f aca="false">92850</f>
        <v>92850</v>
      </c>
      <c r="H55" s="7" t="n">
        <f aca="false">F55</f>
        <v>0</v>
      </c>
      <c r="I55" s="7" t="n">
        <f aca="false">G55</f>
        <v>92850</v>
      </c>
      <c r="J55" s="7" t="n">
        <f aca="false">H55</f>
        <v>0</v>
      </c>
      <c r="K55" s="7" t="n">
        <f aca="false">I55</f>
        <v>92850</v>
      </c>
      <c r="L55" s="7" t="n">
        <f aca="false">J55</f>
        <v>0</v>
      </c>
      <c r="M55" s="7" t="n">
        <f aca="false">K55</f>
        <v>92850</v>
      </c>
      <c r="N55" s="6"/>
      <c r="O55" s="7" t="n">
        <f aca="false">227850</f>
        <v>227850</v>
      </c>
      <c r="P55" s="7" t="n">
        <f aca="false">N55</f>
        <v>0</v>
      </c>
      <c r="Q55" s="7" t="n">
        <f aca="false">O55</f>
        <v>227850</v>
      </c>
      <c r="R55" s="7" t="n">
        <f aca="false">P55</f>
        <v>0</v>
      </c>
      <c r="S55" s="7" t="n">
        <f aca="false">Q55</f>
        <v>227850</v>
      </c>
      <c r="T55" s="7" t="n">
        <f aca="false">R55</f>
        <v>0</v>
      </c>
      <c r="U55" s="7" t="n">
        <f aca="false">S55</f>
        <v>227850</v>
      </c>
      <c r="V55" s="7" t="n">
        <f aca="false">T55</f>
        <v>0</v>
      </c>
      <c r="W55" s="7" t="n">
        <f aca="false">U55</f>
        <v>227850</v>
      </c>
      <c r="X55" s="7" t="n">
        <f aca="false">V55</f>
        <v>0</v>
      </c>
      <c r="Y55" s="7" t="n">
        <f aca="false">W55</f>
        <v>227850</v>
      </c>
      <c r="Z55" s="6"/>
      <c r="AA55" s="6"/>
      <c r="AB55" s="7" t="n">
        <f aca="false">Z55</f>
        <v>0</v>
      </c>
      <c r="AC55" s="7" t="n">
        <f aca="false">AA55</f>
        <v>0</v>
      </c>
      <c r="AD55" s="7" t="n">
        <f aca="false">AB55</f>
        <v>0</v>
      </c>
      <c r="AE55" s="7" t="n">
        <f aca="false">AC55</f>
        <v>0</v>
      </c>
      <c r="AF55" s="7" t="n">
        <f aca="false">AD55</f>
        <v>0</v>
      </c>
      <c r="AG55" s="7" t="n">
        <f aca="false">AE55</f>
        <v>0</v>
      </c>
    </row>
    <row r="56" customFormat="false" ht="15" hidden="false" customHeight="false" outlineLevel="0" collapsed="false">
      <c r="A56" s="5" t="s">
        <v>70</v>
      </c>
      <c r="B56" s="6"/>
      <c r="C56" s="7" t="n">
        <f aca="false">101503.02</f>
        <v>101503.02</v>
      </c>
      <c r="D56" s="6"/>
      <c r="E56" s="7" t="n">
        <f aca="false">227140.11</f>
        <v>227140.11</v>
      </c>
      <c r="F56" s="6"/>
      <c r="G56" s="7" t="n">
        <f aca="false">306639.05</f>
        <v>306639.05</v>
      </c>
      <c r="H56" s="6"/>
      <c r="I56" s="7" t="n">
        <f aca="false">390751.82</f>
        <v>390751.82</v>
      </c>
      <c r="J56" s="6"/>
      <c r="K56" s="7" t="n">
        <f aca="false">418543.86</f>
        <v>418543.86</v>
      </c>
      <c r="L56" s="6"/>
      <c r="M56" s="7" t="n">
        <f aca="false">459084.95</f>
        <v>459084.95</v>
      </c>
      <c r="N56" s="6"/>
      <c r="O56" s="7" t="n">
        <f aca="false">496590.93</f>
        <v>496590.93</v>
      </c>
      <c r="P56" s="6"/>
      <c r="Q56" s="7" t="n">
        <f aca="false">541100.3</f>
        <v>541100.3</v>
      </c>
      <c r="R56" s="6"/>
      <c r="S56" s="7" t="n">
        <f aca="false">623467.33</f>
        <v>623467.33</v>
      </c>
      <c r="T56" s="6"/>
      <c r="U56" s="7" t="n">
        <f aca="false">693311.1</f>
        <v>693311.1</v>
      </c>
      <c r="V56" s="6"/>
      <c r="W56" s="7" t="n">
        <f aca="false">762185.51</f>
        <v>762185.51</v>
      </c>
      <c r="X56" s="6"/>
      <c r="Y56" s="7" t="n">
        <f aca="false">800914.74</f>
        <v>800914.74</v>
      </c>
      <c r="Z56" s="7" t="n">
        <f aca="false">3056.47</f>
        <v>3056.47</v>
      </c>
      <c r="AA56" s="6"/>
      <c r="AB56" s="6"/>
      <c r="AC56" s="7" t="n">
        <f aca="false">31131.69</f>
        <v>31131.69</v>
      </c>
      <c r="AD56" s="6"/>
      <c r="AE56" s="7" t="n">
        <f aca="false">80121.82</f>
        <v>80121.82</v>
      </c>
      <c r="AF56" s="6"/>
      <c r="AG56" s="7" t="n">
        <f aca="false">99279.13</f>
        <v>99279.13</v>
      </c>
    </row>
    <row r="57" customFormat="false" ht="15" hidden="false" customHeight="false" outlineLevel="0" collapsed="false">
      <c r="A57" s="5" t="s">
        <v>71</v>
      </c>
      <c r="B57" s="6"/>
      <c r="C57" s="7" t="n">
        <f aca="false">0</f>
        <v>0</v>
      </c>
      <c r="D57" s="6"/>
      <c r="E57" s="7" t="n">
        <f aca="false">0</f>
        <v>0</v>
      </c>
      <c r="F57" s="6"/>
      <c r="G57" s="7" t="n">
        <f aca="false">0</f>
        <v>0</v>
      </c>
      <c r="H57" s="6"/>
      <c r="I57" s="7" t="n">
        <f aca="false">0</f>
        <v>0</v>
      </c>
      <c r="J57" s="6"/>
      <c r="K57" s="7" t="n">
        <f aca="false">0</f>
        <v>0</v>
      </c>
      <c r="L57" s="6"/>
      <c r="M57" s="7" t="n">
        <f aca="false">557.5</f>
        <v>557.5</v>
      </c>
      <c r="N57" s="6"/>
      <c r="O57" s="7" t="n">
        <f aca="false">1947.1</f>
        <v>1947.1</v>
      </c>
      <c r="P57" s="6"/>
      <c r="Q57" s="7" t="n">
        <f aca="false">1947.1</f>
        <v>1947.1</v>
      </c>
      <c r="R57" s="6"/>
      <c r="S57" s="7" t="n">
        <f aca="false">2522.58</f>
        <v>2522.58</v>
      </c>
      <c r="T57" s="6"/>
      <c r="U57" s="7" t="n">
        <f aca="false">2522.58</f>
        <v>2522.58</v>
      </c>
      <c r="V57" s="6"/>
      <c r="W57" s="7" t="n">
        <f aca="false">2522.58</f>
        <v>2522.58</v>
      </c>
      <c r="X57" s="6"/>
      <c r="Y57" s="7" t="n">
        <f aca="false">2522.58</f>
        <v>2522.58</v>
      </c>
      <c r="Z57" s="6"/>
      <c r="AA57" s="7" t="n">
        <f aca="false">0</f>
        <v>0</v>
      </c>
      <c r="AB57" s="6"/>
      <c r="AC57" s="7" t="n">
        <f aca="false">0</f>
        <v>0</v>
      </c>
      <c r="AD57" s="6"/>
      <c r="AE57" s="7" t="n">
        <f aca="false">0</f>
        <v>0</v>
      </c>
      <c r="AF57" s="6"/>
      <c r="AG57" s="7" t="n">
        <f aca="false">0</f>
        <v>0</v>
      </c>
    </row>
    <row r="58" customFormat="false" ht="15" hidden="false" customHeight="false" outlineLevel="0" collapsed="false">
      <c r="A58" s="5" t="s">
        <v>72</v>
      </c>
      <c r="B58" s="6"/>
      <c r="C58" s="6"/>
      <c r="D58" s="7" t="n">
        <f aca="false">B58</f>
        <v>0</v>
      </c>
      <c r="E58" s="7" t="n">
        <f aca="false">C58</f>
        <v>0</v>
      </c>
      <c r="F58" s="6"/>
      <c r="G58" s="7" t="n">
        <f aca="false">16000</f>
        <v>16000</v>
      </c>
      <c r="H58" s="7" t="n">
        <f aca="false">F58</f>
        <v>0</v>
      </c>
      <c r="I58" s="7" t="n">
        <f aca="false">G58</f>
        <v>16000</v>
      </c>
      <c r="J58" s="6"/>
      <c r="K58" s="7" t="n">
        <f aca="false">26400</f>
        <v>26400</v>
      </c>
      <c r="L58" s="6"/>
      <c r="M58" s="7" t="n">
        <f aca="false">36800</f>
        <v>36800</v>
      </c>
      <c r="N58" s="7" t="n">
        <f aca="false">L58</f>
        <v>0</v>
      </c>
      <c r="O58" s="7" t="n">
        <f aca="false">M58</f>
        <v>36800</v>
      </c>
      <c r="P58" s="7" t="n">
        <f aca="false">N58</f>
        <v>0</v>
      </c>
      <c r="Q58" s="7" t="n">
        <f aca="false">O58</f>
        <v>36800</v>
      </c>
      <c r="R58" s="7" t="n">
        <f aca="false">P58</f>
        <v>0</v>
      </c>
      <c r="S58" s="7" t="n">
        <f aca="false">Q58</f>
        <v>36800</v>
      </c>
      <c r="T58" s="7" t="n">
        <f aca="false">R58</f>
        <v>0</v>
      </c>
      <c r="U58" s="7" t="n">
        <f aca="false">S58</f>
        <v>36800</v>
      </c>
      <c r="V58" s="7" t="n">
        <f aca="false">T58</f>
        <v>0</v>
      </c>
      <c r="W58" s="7" t="n">
        <f aca="false">U58</f>
        <v>36800</v>
      </c>
      <c r="X58" s="7" t="n">
        <f aca="false">V58</f>
        <v>0</v>
      </c>
      <c r="Y58" s="7" t="n">
        <f aca="false">W58</f>
        <v>36800</v>
      </c>
      <c r="Z58" s="6"/>
      <c r="AA58" s="7" t="n">
        <f aca="false">17000</f>
        <v>17000</v>
      </c>
      <c r="AB58" s="6"/>
      <c r="AC58" s="7" t="n">
        <f aca="false">36000</f>
        <v>36000</v>
      </c>
      <c r="AD58" s="6"/>
      <c r="AE58" s="7" t="n">
        <f aca="false">50000</f>
        <v>50000</v>
      </c>
      <c r="AF58" s="7" t="n">
        <f aca="false">AD58</f>
        <v>0</v>
      </c>
      <c r="AG58" s="7" t="n">
        <f aca="false">AE58</f>
        <v>50000</v>
      </c>
    </row>
    <row r="59" customFormat="false" ht="15" hidden="false" customHeight="false" outlineLevel="0" collapsed="false">
      <c r="A59" s="5" t="s">
        <v>73</v>
      </c>
      <c r="B59" s="6"/>
      <c r="C59" s="6"/>
      <c r="D59" s="7" t="n">
        <f aca="false">412</f>
        <v>412</v>
      </c>
      <c r="E59" s="6"/>
      <c r="F59" s="7" t="n">
        <f aca="false">6554.93</f>
        <v>6554.93</v>
      </c>
      <c r="G59" s="6"/>
      <c r="H59" s="7" t="n">
        <f aca="false">7420.13</f>
        <v>7420.13</v>
      </c>
      <c r="I59" s="6"/>
      <c r="J59" s="7" t="n">
        <f aca="false">7471.63</f>
        <v>7471.63</v>
      </c>
      <c r="K59" s="6"/>
      <c r="L59" s="7" t="n">
        <f aca="false">28329.98</f>
        <v>28329.98</v>
      </c>
      <c r="M59" s="6"/>
      <c r="N59" s="7" t="n">
        <f aca="false">29689.58</f>
        <v>29689.58</v>
      </c>
      <c r="O59" s="6"/>
      <c r="P59" s="7" t="n">
        <f aca="false">29690.08</f>
        <v>29690.08</v>
      </c>
      <c r="Q59" s="6"/>
      <c r="R59" s="7" t="n">
        <f aca="false">P59</f>
        <v>29690.08</v>
      </c>
      <c r="S59" s="7" t="n">
        <f aca="false">Q59</f>
        <v>0</v>
      </c>
      <c r="T59" s="7" t="n">
        <f aca="false">R59</f>
        <v>29690.08</v>
      </c>
      <c r="U59" s="7" t="n">
        <f aca="false">S59</f>
        <v>0</v>
      </c>
      <c r="V59" s="7" t="n">
        <f aca="false">33089.08</f>
        <v>33089.08</v>
      </c>
      <c r="W59" s="6"/>
      <c r="X59" s="7" t="n">
        <f aca="false">V59</f>
        <v>33089.08</v>
      </c>
      <c r="Y59" s="7" t="n">
        <f aca="false">W59</f>
        <v>0</v>
      </c>
      <c r="Z59" s="7" t="n">
        <f aca="false">8000</f>
        <v>8000</v>
      </c>
      <c r="AA59" s="6"/>
      <c r="AB59" s="7" t="n">
        <f aca="false">12449.6</f>
        <v>12449.6</v>
      </c>
      <c r="AC59" s="6"/>
      <c r="AD59" s="7" t="n">
        <f aca="false">AB59</f>
        <v>12449.6</v>
      </c>
      <c r="AE59" s="7" t="n">
        <f aca="false">AC59</f>
        <v>0</v>
      </c>
      <c r="AF59" s="7" t="n">
        <f aca="false">AD59</f>
        <v>12449.6</v>
      </c>
      <c r="AG59" s="7" t="n">
        <f aca="false">AE59</f>
        <v>0</v>
      </c>
    </row>
    <row r="60" customFormat="false" ht="15" hidden="false" customHeight="false" outlineLevel="0" collapsed="false">
      <c r="A60" s="5" t="s">
        <v>74</v>
      </c>
      <c r="B60" s="6"/>
      <c r="C60" s="7" t="n">
        <f aca="false">8596.21</f>
        <v>8596.21</v>
      </c>
      <c r="D60" s="6"/>
      <c r="E60" s="7" t="n">
        <f aca="false">20522.7</f>
        <v>20522.7</v>
      </c>
      <c r="F60" s="6"/>
      <c r="G60" s="7" t="n">
        <f aca="false">33067.82</f>
        <v>33067.82</v>
      </c>
      <c r="H60" s="6"/>
      <c r="I60" s="7" t="n">
        <f aca="false">51152.46</f>
        <v>51152.46</v>
      </c>
      <c r="J60" s="6"/>
      <c r="K60" s="7" t="n">
        <f aca="false">66146.11</f>
        <v>66146.11</v>
      </c>
      <c r="L60" s="6"/>
      <c r="M60" s="7" t="n">
        <f aca="false">81137.6</f>
        <v>81137.6</v>
      </c>
      <c r="N60" s="6"/>
      <c r="O60" s="7" t="n">
        <f aca="false">93790.1</f>
        <v>93790.1</v>
      </c>
      <c r="P60" s="6"/>
      <c r="Q60" s="7" t="n">
        <f aca="false">109487.32</f>
        <v>109487.32</v>
      </c>
      <c r="R60" s="6"/>
      <c r="S60" s="7" t="n">
        <f aca="false">133016.84</f>
        <v>133016.84</v>
      </c>
      <c r="T60" s="6"/>
      <c r="U60" s="7" t="n">
        <f aca="false">148266.73</f>
        <v>148266.73</v>
      </c>
      <c r="V60" s="6"/>
      <c r="W60" s="7" t="n">
        <f aca="false">162101.72</f>
        <v>162101.72</v>
      </c>
      <c r="X60" s="6"/>
      <c r="Y60" s="7" t="n">
        <f aca="false">182401.65</f>
        <v>182401.65</v>
      </c>
      <c r="Z60" s="6"/>
      <c r="AA60" s="7" t="n">
        <f aca="false">19708.48</f>
        <v>19708.48</v>
      </c>
      <c r="AB60" s="6"/>
      <c r="AC60" s="7" t="n">
        <f aca="false">40673.03</f>
        <v>40673.03</v>
      </c>
      <c r="AD60" s="6"/>
      <c r="AE60" s="7" t="n">
        <f aca="false">69602.2</f>
        <v>69602.2</v>
      </c>
      <c r="AF60" s="6"/>
      <c r="AG60" s="7" t="n">
        <f aca="false">90004.92</f>
        <v>90004.92</v>
      </c>
    </row>
    <row r="61" customFormat="false" ht="15" hidden="false" customHeight="false" outlineLevel="0" collapsed="false">
      <c r="A61" s="5" t="s">
        <v>75</v>
      </c>
      <c r="B61" s="6"/>
      <c r="C61" s="6"/>
      <c r="D61" s="7" t="n">
        <f aca="false">B61</f>
        <v>0</v>
      </c>
      <c r="E61" s="7" t="n">
        <f aca="false">C61</f>
        <v>0</v>
      </c>
      <c r="F61" s="6"/>
      <c r="G61" s="7" t="n">
        <f aca="false">266.88</f>
        <v>266.88</v>
      </c>
      <c r="H61" s="7" t="n">
        <f aca="false">F61</f>
        <v>0</v>
      </c>
      <c r="I61" s="7" t="n">
        <f aca="false">G61</f>
        <v>266.88</v>
      </c>
      <c r="J61" s="7" t="n">
        <f aca="false">H61</f>
        <v>0</v>
      </c>
      <c r="K61" s="7" t="n">
        <f aca="false">I61</f>
        <v>266.88</v>
      </c>
      <c r="L61" s="7" t="n">
        <f aca="false">J61</f>
        <v>0</v>
      </c>
      <c r="M61" s="7" t="n">
        <f aca="false">K61</f>
        <v>266.88</v>
      </c>
      <c r="N61" s="7" t="n">
        <f aca="false">L61</f>
        <v>0</v>
      </c>
      <c r="O61" s="7" t="n">
        <f aca="false">M61</f>
        <v>266.88</v>
      </c>
      <c r="P61" s="7" t="n">
        <f aca="false">N61</f>
        <v>0</v>
      </c>
      <c r="Q61" s="7" t="n">
        <f aca="false">O61</f>
        <v>266.88</v>
      </c>
      <c r="R61" s="7" t="n">
        <f aca="false">P61</f>
        <v>0</v>
      </c>
      <c r="S61" s="7" t="n">
        <f aca="false">Q61</f>
        <v>266.88</v>
      </c>
      <c r="T61" s="7" t="n">
        <f aca="false">R61</f>
        <v>0</v>
      </c>
      <c r="U61" s="7" t="n">
        <f aca="false">S61</f>
        <v>266.88</v>
      </c>
      <c r="V61" s="7" t="n">
        <f aca="false">T61</f>
        <v>0</v>
      </c>
      <c r="W61" s="7" t="n">
        <f aca="false">U61</f>
        <v>266.88</v>
      </c>
      <c r="X61" s="7" t="n">
        <f aca="false">V61</f>
        <v>0</v>
      </c>
      <c r="Y61" s="7" t="n">
        <f aca="false">W61</f>
        <v>266.88</v>
      </c>
      <c r="Z61" s="6"/>
      <c r="AA61" s="6"/>
      <c r="AB61" s="7" t="n">
        <f aca="false">Z61</f>
        <v>0</v>
      </c>
      <c r="AC61" s="7" t="n">
        <f aca="false">AA61</f>
        <v>0</v>
      </c>
      <c r="AD61" s="6"/>
      <c r="AE61" s="7" t="n">
        <f aca="false">406.41</f>
        <v>406.41</v>
      </c>
      <c r="AF61" s="7" t="n">
        <f aca="false">AD61</f>
        <v>0</v>
      </c>
      <c r="AG61" s="7" t="n">
        <f aca="false">AE61</f>
        <v>406.41</v>
      </c>
    </row>
    <row r="62" customFormat="false" ht="15" hidden="false" customHeight="false" outlineLevel="0" collapsed="false">
      <c r="A62" s="5" t="s">
        <v>76</v>
      </c>
      <c r="B62" s="7" t="n">
        <f aca="false">19442.99</f>
        <v>19442.99</v>
      </c>
      <c r="C62" s="6"/>
      <c r="D62" s="7" t="n">
        <f aca="false">53691.42</f>
        <v>53691.42</v>
      </c>
      <c r="E62" s="6"/>
      <c r="F62" s="7" t="n">
        <f aca="false">96202.98</f>
        <v>96202.98</v>
      </c>
      <c r="G62" s="6"/>
      <c r="H62" s="7" t="n">
        <f aca="false">115351.24</f>
        <v>115351.24</v>
      </c>
      <c r="I62" s="6"/>
      <c r="J62" s="7" t="n">
        <f aca="false">126782.84</f>
        <v>126782.84</v>
      </c>
      <c r="K62" s="6"/>
      <c r="L62" s="7" t="n">
        <f aca="false">160631.89</f>
        <v>160631.89</v>
      </c>
      <c r="M62" s="6"/>
      <c r="N62" s="7" t="n">
        <f aca="false">176358.39</f>
        <v>176358.39</v>
      </c>
      <c r="O62" s="6"/>
      <c r="P62" s="7" t="n">
        <f aca="false">190901.89</f>
        <v>190901.89</v>
      </c>
      <c r="Q62" s="6"/>
      <c r="R62" s="7" t="n">
        <f aca="false">214531.15</f>
        <v>214531.15</v>
      </c>
      <c r="S62" s="6"/>
      <c r="T62" s="7" t="n">
        <f aca="false">233989.59</f>
        <v>233989.59</v>
      </c>
      <c r="U62" s="6"/>
      <c r="V62" s="7" t="n">
        <f aca="false">245713.19</f>
        <v>245713.19</v>
      </c>
      <c r="W62" s="6"/>
      <c r="X62" s="7" t="n">
        <f aca="false">269038.62</f>
        <v>269038.62</v>
      </c>
      <c r="Y62" s="6"/>
      <c r="Z62" s="7" t="n">
        <f aca="false">21290.97</f>
        <v>21290.97</v>
      </c>
      <c r="AA62" s="6"/>
      <c r="AB62" s="7" t="n">
        <f aca="false">41969.35</f>
        <v>41969.35</v>
      </c>
      <c r="AC62" s="6"/>
      <c r="AD62" s="7" t="n">
        <f aca="false">65307.44</f>
        <v>65307.44</v>
      </c>
      <c r="AE62" s="6"/>
      <c r="AF62" s="7" t="n">
        <f aca="false">90129.62</f>
        <v>90129.62</v>
      </c>
      <c r="AG62" s="6"/>
    </row>
    <row r="63" customFormat="false" ht="15" hidden="false" customHeight="false" outlineLevel="0" collapsed="false">
      <c r="A63" s="5" t="s">
        <v>77</v>
      </c>
      <c r="B63" s="7" t="n">
        <f aca="false">3621.15</f>
        <v>3621.15</v>
      </c>
      <c r="C63" s="6"/>
      <c r="D63" s="7" t="n">
        <f aca="false">8112.2</f>
        <v>8112.2</v>
      </c>
      <c r="E63" s="6"/>
      <c r="F63" s="7" t="n">
        <f aca="false">13744.03</f>
        <v>13744.03</v>
      </c>
      <c r="G63" s="6"/>
      <c r="H63" s="7" t="n">
        <f aca="false">24975.04</f>
        <v>24975.04</v>
      </c>
      <c r="I63" s="6"/>
      <c r="J63" s="7" t="n">
        <f aca="false">31184.58</f>
        <v>31184.58</v>
      </c>
      <c r="K63" s="6"/>
      <c r="L63" s="7" t="n">
        <f aca="false">36949.57</f>
        <v>36949.57</v>
      </c>
      <c r="M63" s="6"/>
      <c r="N63" s="7" t="n">
        <f aca="false">41515.1</f>
        <v>41515.1</v>
      </c>
      <c r="O63" s="6"/>
      <c r="P63" s="7" t="n">
        <f aca="false">50423.22</f>
        <v>50423.22</v>
      </c>
      <c r="Q63" s="6"/>
      <c r="R63" s="7" t="n">
        <f aca="false">61521.89</f>
        <v>61521.89</v>
      </c>
      <c r="S63" s="6"/>
      <c r="T63" s="7" t="n">
        <f aca="false">67242.43</f>
        <v>67242.43</v>
      </c>
      <c r="U63" s="6"/>
      <c r="V63" s="7" t="n">
        <f aca="false">73347.93</f>
        <v>73347.93</v>
      </c>
      <c r="W63" s="6"/>
      <c r="X63" s="7" t="n">
        <f aca="false">79378.79</f>
        <v>79378.79</v>
      </c>
      <c r="Y63" s="6"/>
      <c r="Z63" s="7" t="n">
        <f aca="false">12727.67</f>
        <v>12727.67</v>
      </c>
      <c r="AA63" s="6"/>
      <c r="AB63" s="7" t="n">
        <f aca="false">22539.91</f>
        <v>22539.91</v>
      </c>
      <c r="AC63" s="6"/>
      <c r="AD63" s="7" t="n">
        <f aca="false">28669.92</f>
        <v>28669.92</v>
      </c>
      <c r="AE63" s="6"/>
      <c r="AF63" s="7" t="n">
        <f aca="false">38746.83</f>
        <v>38746.83</v>
      </c>
      <c r="AG63" s="6"/>
    </row>
    <row r="64" customFormat="false" ht="15" hidden="false" customHeight="false" outlineLevel="0" collapsed="false">
      <c r="A64" s="5" t="s">
        <v>78</v>
      </c>
      <c r="B64" s="7" t="n">
        <f aca="false">248721.27</f>
        <v>248721.27</v>
      </c>
      <c r="C64" s="6"/>
      <c r="D64" s="7" t="n">
        <f aca="false">529479.56</f>
        <v>529479.56</v>
      </c>
      <c r="E64" s="6"/>
      <c r="F64" s="7" t="n">
        <f aca="false">855073.03</f>
        <v>855073.03</v>
      </c>
      <c r="G64" s="6"/>
      <c r="H64" s="7" t="n">
        <f aca="false">1153224.28</f>
        <v>1153224.28</v>
      </c>
      <c r="I64" s="6"/>
      <c r="J64" s="7" t="n">
        <f aca="false">1437727.63</f>
        <v>1437727.63</v>
      </c>
      <c r="K64" s="6"/>
      <c r="L64" s="7" t="n">
        <f aca="false">1712721.81</f>
        <v>1712721.81</v>
      </c>
      <c r="M64" s="6"/>
      <c r="N64" s="7" t="n">
        <f aca="false">1990397.44</f>
        <v>1990397.44</v>
      </c>
      <c r="O64" s="6"/>
      <c r="P64" s="7" t="n">
        <f aca="false">2337491.14</f>
        <v>2337491.14</v>
      </c>
      <c r="Q64" s="6"/>
      <c r="R64" s="7" t="n">
        <f aca="false">2650904.61</f>
        <v>2650904.61</v>
      </c>
      <c r="S64" s="6"/>
      <c r="T64" s="7" t="n">
        <f aca="false">2969556.47</f>
        <v>2969556.47</v>
      </c>
      <c r="U64" s="6"/>
      <c r="V64" s="7" t="n">
        <f aca="false">3296553.38</f>
        <v>3296553.38</v>
      </c>
      <c r="W64" s="6"/>
      <c r="X64" s="7" t="n">
        <f aca="false">3653736.83</f>
        <v>3653736.83</v>
      </c>
      <c r="Y64" s="6"/>
      <c r="Z64" s="7" t="n">
        <f aca="false">379033.9</f>
        <v>379033.9</v>
      </c>
      <c r="AA64" s="6"/>
      <c r="AB64" s="7" t="n">
        <f aca="false">742275.39</f>
        <v>742275.39</v>
      </c>
      <c r="AC64" s="6"/>
      <c r="AD64" s="7" t="n">
        <f aca="false">1142417.37</f>
        <v>1142417.37</v>
      </c>
      <c r="AE64" s="6"/>
      <c r="AF64" s="7" t="n">
        <f aca="false">1449803.84</f>
        <v>1449803.84</v>
      </c>
      <c r="AG64" s="6"/>
    </row>
    <row r="65" customFormat="false" ht="15" hidden="false" customHeight="false" outlineLevel="0" collapsed="false">
      <c r="A65" s="5" t="s">
        <v>79</v>
      </c>
      <c r="B65" s="7" t="n">
        <f aca="false">4298.11</f>
        <v>4298.11</v>
      </c>
      <c r="C65" s="6"/>
      <c r="D65" s="7" t="n">
        <f aca="false">10261.36</f>
        <v>10261.36</v>
      </c>
      <c r="E65" s="6"/>
      <c r="F65" s="7" t="n">
        <f aca="false">16533.92</f>
        <v>16533.92</v>
      </c>
      <c r="G65" s="6"/>
      <c r="H65" s="7" t="n">
        <f aca="false">25576.25</f>
        <v>25576.25</v>
      </c>
      <c r="I65" s="6"/>
      <c r="J65" s="7" t="n">
        <f aca="false">33073.08</f>
        <v>33073.08</v>
      </c>
      <c r="K65" s="6"/>
      <c r="L65" s="7" t="n">
        <f aca="false">40568.83</f>
        <v>40568.83</v>
      </c>
      <c r="M65" s="6"/>
      <c r="N65" s="7" t="n">
        <f aca="false">46895.09</f>
        <v>46895.09</v>
      </c>
      <c r="O65" s="6"/>
      <c r="P65" s="7" t="n">
        <f aca="false">54743.71</f>
        <v>54743.71</v>
      </c>
      <c r="Q65" s="6"/>
      <c r="R65" s="7" t="n">
        <f aca="false">66508.47</f>
        <v>66508.47</v>
      </c>
      <c r="S65" s="6"/>
      <c r="T65" s="7" t="n">
        <f aca="false">74133.42</f>
        <v>74133.42</v>
      </c>
      <c r="U65" s="6"/>
      <c r="V65" s="7" t="n">
        <f aca="false">81050.92</f>
        <v>81050.92</v>
      </c>
      <c r="W65" s="6"/>
      <c r="X65" s="7" t="n">
        <f aca="false">90233.78</f>
        <v>90233.78</v>
      </c>
      <c r="Y65" s="6"/>
      <c r="Z65" s="7" t="n">
        <f aca="false">10821.36</f>
        <v>10821.36</v>
      </c>
      <c r="AA65" s="6"/>
      <c r="AB65" s="7" t="n">
        <f aca="false">21303.64</f>
        <v>21303.64</v>
      </c>
      <c r="AC65" s="6"/>
      <c r="AD65" s="7" t="n">
        <f aca="false">35768.23</f>
        <v>35768.23</v>
      </c>
      <c r="AE65" s="6"/>
      <c r="AF65" s="7" t="n">
        <f aca="false">45969.6</f>
        <v>45969.6</v>
      </c>
      <c r="AG65" s="6"/>
    </row>
    <row r="66" customFormat="false" ht="15" hidden="false" customHeight="false" outlineLevel="0" collapsed="false">
      <c r="A66" s="5" t="s">
        <v>80</v>
      </c>
      <c r="B66" s="7" t="n">
        <f aca="false">3486.34</f>
        <v>3486.34</v>
      </c>
      <c r="C66" s="6"/>
      <c r="D66" s="7" t="n">
        <f aca="false">7855.74</f>
        <v>7855.74</v>
      </c>
      <c r="E66" s="6"/>
      <c r="F66" s="7" t="n">
        <f aca="false">12145.29</f>
        <v>12145.29</v>
      </c>
      <c r="G66" s="6"/>
      <c r="H66" s="7" t="n">
        <f aca="false">18831.69</f>
        <v>18831.69</v>
      </c>
      <c r="I66" s="6"/>
      <c r="J66" s="7" t="n">
        <f aca="false">23158.5</f>
        <v>23158.5</v>
      </c>
      <c r="K66" s="6"/>
      <c r="L66" s="7" t="n">
        <f aca="false">28595.47</f>
        <v>28595.47</v>
      </c>
      <c r="M66" s="6"/>
      <c r="N66" s="7" t="n">
        <f aca="false">33216.13</f>
        <v>33216.13</v>
      </c>
      <c r="O66" s="6"/>
      <c r="P66" s="7" t="n">
        <f aca="false">37871.19</f>
        <v>37871.19</v>
      </c>
      <c r="Q66" s="6"/>
      <c r="R66" s="7" t="n">
        <f aca="false">44998.41</f>
        <v>44998.41</v>
      </c>
      <c r="S66" s="6"/>
      <c r="T66" s="7" t="n">
        <f aca="false">49717.93</f>
        <v>49717.93</v>
      </c>
      <c r="U66" s="6"/>
      <c r="V66" s="7" t="n">
        <f aca="false">54417.33</f>
        <v>54417.33</v>
      </c>
      <c r="W66" s="6"/>
      <c r="X66" s="7" t="n">
        <f aca="false">60067.36</f>
        <v>60067.36</v>
      </c>
      <c r="Y66" s="6"/>
      <c r="Z66" s="7" t="n">
        <f aca="false">6825.28</f>
        <v>6825.28</v>
      </c>
      <c r="AA66" s="6"/>
      <c r="AB66" s="7" t="n">
        <f aca="false">11695.56</f>
        <v>11695.56</v>
      </c>
      <c r="AC66" s="6"/>
      <c r="AD66" s="7" t="n">
        <f aca="false">17204.54</f>
        <v>17204.54</v>
      </c>
      <c r="AE66" s="6"/>
      <c r="AF66" s="7" t="n">
        <f aca="false">22374.62</f>
        <v>22374.62</v>
      </c>
      <c r="AG66" s="6"/>
    </row>
    <row r="67" customFormat="false" ht="15" hidden="false" customHeight="false" outlineLevel="0" collapsed="false">
      <c r="A67" s="5" t="s">
        <v>81</v>
      </c>
      <c r="B67" s="7" t="n">
        <f aca="false">700</f>
        <v>700</v>
      </c>
      <c r="C67" s="6"/>
      <c r="D67" s="7" t="n">
        <f aca="false">1525</f>
        <v>1525</v>
      </c>
      <c r="E67" s="6"/>
      <c r="F67" s="7" t="n">
        <f aca="false">2225</f>
        <v>2225</v>
      </c>
      <c r="G67" s="6"/>
      <c r="H67" s="7" t="n">
        <f aca="false">3275</f>
        <v>3275</v>
      </c>
      <c r="I67" s="6"/>
      <c r="J67" s="7" t="n">
        <f aca="false">3975</f>
        <v>3975</v>
      </c>
      <c r="K67" s="6"/>
      <c r="L67" s="7" t="n">
        <f aca="false">4675</f>
        <v>4675</v>
      </c>
      <c r="M67" s="6"/>
      <c r="N67" s="7" t="n">
        <f aca="false">5375</f>
        <v>5375</v>
      </c>
      <c r="O67" s="6"/>
      <c r="P67" s="7" t="n">
        <f aca="false">6075</f>
        <v>6075</v>
      </c>
      <c r="Q67" s="6"/>
      <c r="R67" s="7" t="n">
        <f aca="false">7125</f>
        <v>7125</v>
      </c>
      <c r="S67" s="6"/>
      <c r="T67" s="7" t="n">
        <f aca="false">7825</f>
        <v>7825</v>
      </c>
      <c r="U67" s="6"/>
      <c r="V67" s="7" t="n">
        <f aca="false">8850</f>
        <v>8850</v>
      </c>
      <c r="W67" s="6"/>
      <c r="X67" s="7" t="n">
        <f aca="false">10212.5</f>
        <v>10212.5</v>
      </c>
      <c r="Y67" s="6"/>
      <c r="Z67" s="7" t="n">
        <f aca="false">1141.5</f>
        <v>1141.5</v>
      </c>
      <c r="AA67" s="6"/>
      <c r="AB67" s="7" t="n">
        <f aca="false">3026.47</f>
        <v>3026.47</v>
      </c>
      <c r="AC67" s="6"/>
      <c r="AD67" s="7" t="n">
        <f aca="false">4742.05</f>
        <v>4742.05</v>
      </c>
      <c r="AE67" s="6"/>
      <c r="AF67" s="7" t="n">
        <f aca="false">6242.05</f>
        <v>6242.05</v>
      </c>
      <c r="AG67" s="6"/>
    </row>
    <row r="68" customFormat="false" ht="15" hidden="false" customHeight="false" outlineLevel="0" collapsed="false">
      <c r="A68" s="5" t="s">
        <v>82</v>
      </c>
      <c r="B68" s="7" t="n">
        <f aca="false">5564.14</f>
        <v>5564.14</v>
      </c>
      <c r="C68" s="6"/>
      <c r="D68" s="7" t="n">
        <f aca="false">4428.45</f>
        <v>4428.45</v>
      </c>
      <c r="E68" s="6"/>
      <c r="F68" s="7" t="n">
        <f aca="false">5398.01</f>
        <v>5398.01</v>
      </c>
      <c r="G68" s="6"/>
      <c r="H68" s="7" t="n">
        <f aca="false">8495.77</f>
        <v>8495.77</v>
      </c>
      <c r="I68" s="6"/>
      <c r="J68" s="7" t="n">
        <f aca="false">11461.12</f>
        <v>11461.12</v>
      </c>
      <c r="K68" s="6"/>
      <c r="L68" s="7" t="n">
        <f aca="false">12458.08</f>
        <v>12458.08</v>
      </c>
      <c r="M68" s="6"/>
      <c r="N68" s="7" t="n">
        <f aca="false">13987.12</f>
        <v>13987.12</v>
      </c>
      <c r="O68" s="6"/>
      <c r="P68" s="7" t="n">
        <f aca="false">19422.32</f>
        <v>19422.32</v>
      </c>
      <c r="Q68" s="6"/>
      <c r="R68" s="7" t="n">
        <f aca="false">20489.14</f>
        <v>20489.14</v>
      </c>
      <c r="S68" s="6"/>
      <c r="T68" s="7" t="n">
        <f aca="false">23102.32</f>
        <v>23102.32</v>
      </c>
      <c r="U68" s="6"/>
      <c r="V68" s="7" t="n">
        <f aca="false">24754.38</f>
        <v>24754.38</v>
      </c>
      <c r="W68" s="6"/>
      <c r="X68" s="7" t="n">
        <f aca="false">28009.52</f>
        <v>28009.52</v>
      </c>
      <c r="Y68" s="6"/>
      <c r="Z68" s="7" t="n">
        <f aca="false">4344.87</f>
        <v>4344.87</v>
      </c>
      <c r="AA68" s="6"/>
      <c r="AB68" s="7" t="n">
        <f aca="false">5796.01</f>
        <v>5796.01</v>
      </c>
      <c r="AC68" s="6"/>
      <c r="AD68" s="7" t="n">
        <f aca="false">6557.89</f>
        <v>6557.89</v>
      </c>
      <c r="AE68" s="6"/>
      <c r="AF68" s="7" t="n">
        <f aca="false">9114.94</f>
        <v>9114.94</v>
      </c>
      <c r="AG68" s="6"/>
    </row>
    <row r="69" customFormat="false" ht="15" hidden="false" customHeight="false" outlineLevel="0" collapsed="false">
      <c r="A69" s="5" t="s">
        <v>83</v>
      </c>
      <c r="B69" s="7" t="n">
        <f aca="false">846</f>
        <v>846</v>
      </c>
      <c r="C69" s="6"/>
      <c r="D69" s="7" t="n">
        <f aca="false">1346</f>
        <v>1346</v>
      </c>
      <c r="E69" s="6"/>
      <c r="F69" s="7" t="n">
        <f aca="false">1846</f>
        <v>1846</v>
      </c>
      <c r="G69" s="6"/>
      <c r="H69" s="7" t="n">
        <f aca="false">2544</f>
        <v>2544</v>
      </c>
      <c r="I69" s="6"/>
      <c r="J69" s="7" t="n">
        <f aca="false">3114</f>
        <v>3114</v>
      </c>
      <c r="K69" s="6"/>
      <c r="L69" s="7" t="n">
        <f aca="false">3674</f>
        <v>3674</v>
      </c>
      <c r="M69" s="6"/>
      <c r="N69" s="7" t="n">
        <f aca="false">4604</f>
        <v>4604</v>
      </c>
      <c r="O69" s="6"/>
      <c r="P69" s="7" t="n">
        <f aca="false">4104</f>
        <v>4104</v>
      </c>
      <c r="Q69" s="6"/>
      <c r="R69" s="7" t="n">
        <f aca="false">4680</f>
        <v>4680</v>
      </c>
      <c r="S69" s="6"/>
      <c r="T69" s="7" t="n">
        <f aca="false">4434</f>
        <v>4434</v>
      </c>
      <c r="U69" s="6"/>
      <c r="V69" s="7" t="n">
        <f aca="false">5060.04</f>
        <v>5060.04</v>
      </c>
      <c r="W69" s="6"/>
      <c r="X69" s="7" t="n">
        <f aca="false">5574.27</f>
        <v>5574.27</v>
      </c>
      <c r="Y69" s="6"/>
      <c r="Z69" s="7" t="n">
        <f aca="false">0</f>
        <v>0</v>
      </c>
      <c r="AA69" s="6"/>
      <c r="AB69" s="7" t="n">
        <f aca="false">0</f>
        <v>0</v>
      </c>
      <c r="AC69" s="6"/>
      <c r="AD69" s="7" t="n">
        <f aca="false">0</f>
        <v>0</v>
      </c>
      <c r="AE69" s="6"/>
      <c r="AF69" s="7" t="n">
        <f aca="false">AD69</f>
        <v>0</v>
      </c>
      <c r="AG69" s="7" t="n">
        <f aca="false">AE69</f>
        <v>0</v>
      </c>
    </row>
    <row r="70" customFormat="false" ht="15" hidden="false" customHeight="false" outlineLevel="0" collapsed="false">
      <c r="A70" s="5" t="s">
        <v>84</v>
      </c>
      <c r="B70" s="7" t="n">
        <f aca="false">0</f>
        <v>0</v>
      </c>
      <c r="C70" s="6"/>
      <c r="D70" s="7" t="n">
        <f aca="false">0</f>
        <v>0</v>
      </c>
      <c r="E70" s="6"/>
      <c r="F70" s="7" t="n">
        <f aca="false">440.04</f>
        <v>440.04</v>
      </c>
      <c r="G70" s="6"/>
      <c r="H70" s="7" t="n">
        <f aca="false">440.04</f>
        <v>440.04</v>
      </c>
      <c r="I70" s="6"/>
      <c r="J70" s="7" t="n">
        <f aca="false">906.18</f>
        <v>906.18</v>
      </c>
      <c r="K70" s="6"/>
      <c r="L70" s="7" t="n">
        <f aca="false">946.18</f>
        <v>946.18</v>
      </c>
      <c r="M70" s="6"/>
      <c r="N70" s="7" t="n">
        <f aca="false">946.18</f>
        <v>946.18</v>
      </c>
      <c r="O70" s="6"/>
      <c r="P70" s="7" t="n">
        <f aca="false">946.18</f>
        <v>946.18</v>
      </c>
      <c r="Q70" s="6"/>
      <c r="R70" s="7" t="n">
        <f aca="false">946.18</f>
        <v>946.18</v>
      </c>
      <c r="S70" s="6"/>
      <c r="T70" s="7" t="n">
        <f aca="false">946.18</f>
        <v>946.18</v>
      </c>
      <c r="U70" s="6"/>
      <c r="V70" s="7" t="n">
        <f aca="false">946.18</f>
        <v>946.18</v>
      </c>
      <c r="W70" s="6"/>
      <c r="X70" s="7" t="n">
        <f aca="false">1018.17</f>
        <v>1018.17</v>
      </c>
      <c r="Y70" s="6"/>
      <c r="Z70" s="7" t="n">
        <f aca="false">0</f>
        <v>0</v>
      </c>
      <c r="AA70" s="6"/>
      <c r="AB70" s="7" t="n">
        <f aca="false">0</f>
        <v>0</v>
      </c>
      <c r="AC70" s="6"/>
      <c r="AD70" s="7" t="n">
        <f aca="false">0</f>
        <v>0</v>
      </c>
      <c r="AE70" s="6"/>
      <c r="AF70" s="7" t="n">
        <f aca="false">AD70</f>
        <v>0</v>
      </c>
      <c r="AG70" s="7" t="n">
        <f aca="false">AE70</f>
        <v>0</v>
      </c>
    </row>
    <row r="71" customFormat="false" ht="15" hidden="false" customHeight="false" outlineLevel="0" collapsed="false">
      <c r="A71" s="5" t="s">
        <v>85</v>
      </c>
      <c r="B71" s="7" t="n">
        <f aca="false">12251.33</f>
        <v>12251.33</v>
      </c>
      <c r="C71" s="6"/>
      <c r="D71" s="7" t="n">
        <f aca="false">23493.53</f>
        <v>23493.53</v>
      </c>
      <c r="E71" s="6"/>
      <c r="F71" s="7" t="n">
        <f aca="false">36431.64</f>
        <v>36431.64</v>
      </c>
      <c r="G71" s="6"/>
      <c r="H71" s="7" t="n">
        <f aca="false">36334.39</f>
        <v>36334.39</v>
      </c>
      <c r="I71" s="6"/>
      <c r="J71" s="7" t="n">
        <f aca="false">48877.22</f>
        <v>48877.22</v>
      </c>
      <c r="K71" s="6"/>
      <c r="L71" s="7" t="n">
        <f aca="false">64735.43</f>
        <v>64735.43</v>
      </c>
      <c r="M71" s="6"/>
      <c r="N71" s="7" t="n">
        <f aca="false">78415.11</f>
        <v>78415.11</v>
      </c>
      <c r="O71" s="6"/>
      <c r="P71" s="7" t="n">
        <f aca="false">95070.04</f>
        <v>95070.04</v>
      </c>
      <c r="Q71" s="6"/>
      <c r="R71" s="7" t="n">
        <f aca="false">98783.15</f>
        <v>98783.15</v>
      </c>
      <c r="S71" s="6"/>
      <c r="T71" s="7" t="n">
        <f aca="false">112636.75</f>
        <v>112636.75</v>
      </c>
      <c r="U71" s="6"/>
      <c r="V71" s="7" t="n">
        <f aca="false">125898.9</f>
        <v>125898.9</v>
      </c>
      <c r="W71" s="6"/>
      <c r="X71" s="7" t="n">
        <f aca="false">138169.39</f>
        <v>138169.39</v>
      </c>
      <c r="Y71" s="6"/>
      <c r="Z71" s="7" t="n">
        <f aca="false">9014</f>
        <v>9014</v>
      </c>
      <c r="AA71" s="6"/>
      <c r="AB71" s="7" t="n">
        <f aca="false">27688.34</f>
        <v>27688.34</v>
      </c>
      <c r="AC71" s="6"/>
      <c r="AD71" s="7" t="n">
        <f aca="false">42032.14</f>
        <v>42032.14</v>
      </c>
      <c r="AE71" s="6"/>
      <c r="AF71" s="7" t="n">
        <f aca="false">59714</f>
        <v>59714</v>
      </c>
      <c r="AG71" s="6"/>
    </row>
    <row r="72" customFormat="false" ht="15" hidden="false" customHeight="false" outlineLevel="0" collapsed="false">
      <c r="A72" s="5" t="s">
        <v>86</v>
      </c>
      <c r="B72" s="7" t="n">
        <f aca="false">1531.59</f>
        <v>1531.59</v>
      </c>
      <c r="C72" s="6"/>
      <c r="D72" s="7" t="n">
        <f aca="false">3125.6</f>
        <v>3125.6</v>
      </c>
      <c r="E72" s="6"/>
      <c r="F72" s="7" t="n">
        <f aca="false">3384.12</f>
        <v>3384.12</v>
      </c>
      <c r="G72" s="6"/>
      <c r="H72" s="7" t="n">
        <f aca="false">4949.59</f>
        <v>4949.59</v>
      </c>
      <c r="I72" s="6"/>
      <c r="J72" s="7" t="n">
        <f aca="false">H72</f>
        <v>4949.59</v>
      </c>
      <c r="K72" s="7" t="n">
        <f aca="false">I72</f>
        <v>0</v>
      </c>
      <c r="L72" s="7" t="n">
        <f aca="false">5958.93</f>
        <v>5958.93</v>
      </c>
      <c r="M72" s="6"/>
      <c r="N72" s="7" t="n">
        <f aca="false">7030.3</f>
        <v>7030.3</v>
      </c>
      <c r="O72" s="6"/>
      <c r="P72" s="7" t="n">
        <f aca="false">7975.42</f>
        <v>7975.42</v>
      </c>
      <c r="Q72" s="6"/>
      <c r="R72" s="7" t="n">
        <f aca="false">8857.08</f>
        <v>8857.08</v>
      </c>
      <c r="S72" s="6"/>
      <c r="T72" s="7" t="n">
        <f aca="false">9678.58</f>
        <v>9678.58</v>
      </c>
      <c r="U72" s="6"/>
      <c r="V72" s="7" t="n">
        <f aca="false">9785.04</f>
        <v>9785.04</v>
      </c>
      <c r="W72" s="6"/>
      <c r="X72" s="7" t="n">
        <f aca="false">10780.4</f>
        <v>10780.4</v>
      </c>
      <c r="Y72" s="6"/>
      <c r="Z72" s="7" t="n">
        <f aca="false">103.56</f>
        <v>103.56</v>
      </c>
      <c r="AA72" s="6"/>
      <c r="AB72" s="7" t="n">
        <f aca="false">Z72</f>
        <v>103.56</v>
      </c>
      <c r="AC72" s="7" t="n">
        <f aca="false">AA72</f>
        <v>0</v>
      </c>
      <c r="AD72" s="7" t="n">
        <f aca="false">174.84</f>
        <v>174.84</v>
      </c>
      <c r="AE72" s="6"/>
      <c r="AF72" s="7" t="n">
        <f aca="false">220.72</f>
        <v>220.72</v>
      </c>
      <c r="AG72" s="6"/>
    </row>
    <row r="73" customFormat="false" ht="15" hidden="false" customHeight="false" outlineLevel="0" collapsed="false">
      <c r="A73" s="5" t="s">
        <v>87</v>
      </c>
      <c r="B73" s="7" t="n">
        <f aca="false">1686.32</f>
        <v>1686.32</v>
      </c>
      <c r="C73" s="6"/>
      <c r="D73" s="7" t="n">
        <f aca="false">2936.49</f>
        <v>2936.49</v>
      </c>
      <c r="E73" s="6"/>
      <c r="F73" s="7" t="n">
        <f aca="false">3920.12</f>
        <v>3920.12</v>
      </c>
      <c r="G73" s="6"/>
      <c r="H73" s="7" t="n">
        <f aca="false">6057.17</f>
        <v>6057.17</v>
      </c>
      <c r="I73" s="6"/>
      <c r="J73" s="7" t="n">
        <f aca="false">9040.56</f>
        <v>9040.56</v>
      </c>
      <c r="K73" s="6"/>
      <c r="L73" s="7" t="n">
        <f aca="false">10111.84</f>
        <v>10111.84</v>
      </c>
      <c r="M73" s="6"/>
      <c r="N73" s="7" t="n">
        <f aca="false">11633.27</f>
        <v>11633.27</v>
      </c>
      <c r="O73" s="6"/>
      <c r="P73" s="7" t="n">
        <f aca="false">12128.95</f>
        <v>12128.95</v>
      </c>
      <c r="Q73" s="6"/>
      <c r="R73" s="7" t="n">
        <f aca="false">17707.28</f>
        <v>17707.28</v>
      </c>
      <c r="S73" s="6"/>
      <c r="T73" s="7" t="n">
        <f aca="false">19871.41</f>
        <v>19871.41</v>
      </c>
      <c r="U73" s="6"/>
      <c r="V73" s="7" t="n">
        <f aca="false">21097.95</f>
        <v>21097.95</v>
      </c>
      <c r="W73" s="6"/>
      <c r="X73" s="7" t="n">
        <f aca="false">24511</f>
        <v>24511</v>
      </c>
      <c r="Y73" s="6"/>
      <c r="Z73" s="7" t="n">
        <f aca="false">0</f>
        <v>0</v>
      </c>
      <c r="AA73" s="6"/>
      <c r="AB73" s="7" t="n">
        <f aca="false">0</f>
        <v>0</v>
      </c>
      <c r="AC73" s="6"/>
      <c r="AD73" s="7" t="n">
        <f aca="false">634.97</f>
        <v>634.97</v>
      </c>
      <c r="AE73" s="6"/>
      <c r="AF73" s="7" t="n">
        <f aca="false">634.97</f>
        <v>634.97</v>
      </c>
      <c r="AG73" s="6"/>
    </row>
    <row r="74" customFormat="false" ht="15" hidden="false" customHeight="false" outlineLevel="0" collapsed="false">
      <c r="A74" s="5" t="s">
        <v>88</v>
      </c>
      <c r="B74" s="7" t="n">
        <f aca="false">1055.94</f>
        <v>1055.94</v>
      </c>
      <c r="C74" s="6"/>
      <c r="D74" s="7" t="n">
        <f aca="false">B74</f>
        <v>1055.94</v>
      </c>
      <c r="E74" s="7" t="n">
        <f aca="false">C74</f>
        <v>0</v>
      </c>
      <c r="F74" s="7" t="n">
        <f aca="false">D74</f>
        <v>1055.94</v>
      </c>
      <c r="G74" s="7" t="n">
        <f aca="false">E74</f>
        <v>0</v>
      </c>
      <c r="H74" s="7" t="n">
        <f aca="false">F74</f>
        <v>1055.94</v>
      </c>
      <c r="I74" s="7" t="n">
        <f aca="false">G74</f>
        <v>0</v>
      </c>
      <c r="J74" s="7" t="n">
        <f aca="false">H74</f>
        <v>1055.94</v>
      </c>
      <c r="K74" s="7" t="n">
        <f aca="false">I74</f>
        <v>0</v>
      </c>
      <c r="L74" s="7" t="n">
        <f aca="false">J74</f>
        <v>1055.94</v>
      </c>
      <c r="M74" s="7" t="n">
        <f aca="false">K74</f>
        <v>0</v>
      </c>
      <c r="N74" s="7" t="n">
        <f aca="false">L74</f>
        <v>1055.94</v>
      </c>
      <c r="O74" s="7" t="n">
        <f aca="false">M74</f>
        <v>0</v>
      </c>
      <c r="P74" s="7" t="n">
        <f aca="false">N74</f>
        <v>1055.94</v>
      </c>
      <c r="Q74" s="7" t="n">
        <f aca="false">O74</f>
        <v>0</v>
      </c>
      <c r="R74" s="7" t="n">
        <f aca="false">P74</f>
        <v>1055.94</v>
      </c>
      <c r="S74" s="7" t="n">
        <f aca="false">Q74</f>
        <v>0</v>
      </c>
      <c r="T74" s="7" t="n">
        <f aca="false">R74</f>
        <v>1055.94</v>
      </c>
      <c r="U74" s="7" t="n">
        <f aca="false">S74</f>
        <v>0</v>
      </c>
      <c r="V74" s="7" t="n">
        <f aca="false">T74</f>
        <v>1055.94</v>
      </c>
      <c r="W74" s="7" t="n">
        <f aca="false">U74</f>
        <v>0</v>
      </c>
      <c r="X74" s="7" t="n">
        <f aca="false">V74</f>
        <v>1055.94</v>
      </c>
      <c r="Y74" s="7" t="n">
        <f aca="false">W74</f>
        <v>0</v>
      </c>
      <c r="Z74" s="6"/>
      <c r="AA74" s="6"/>
      <c r="AB74" s="7" t="n">
        <f aca="false">Z74</f>
        <v>0</v>
      </c>
      <c r="AC74" s="7" t="n">
        <f aca="false">AA74</f>
        <v>0</v>
      </c>
      <c r="AD74" s="7" t="n">
        <f aca="false">AB74</f>
        <v>0</v>
      </c>
      <c r="AE74" s="7" t="n">
        <f aca="false">AC74</f>
        <v>0</v>
      </c>
      <c r="AF74" s="7" t="n">
        <f aca="false">AD74</f>
        <v>0</v>
      </c>
      <c r="AG74" s="7" t="n">
        <f aca="false">AE74</f>
        <v>0</v>
      </c>
    </row>
    <row r="75" customFormat="false" ht="15" hidden="false" customHeight="false" outlineLevel="0" collapsed="false">
      <c r="A75" s="5" t="s">
        <v>89</v>
      </c>
      <c r="B75" s="6"/>
      <c r="C75" s="6"/>
      <c r="D75" s="7" t="n">
        <f aca="false">2511.5</f>
        <v>2511.5</v>
      </c>
      <c r="E75" s="6"/>
      <c r="F75" s="7" t="n">
        <f aca="false">677.08</f>
        <v>677.08</v>
      </c>
      <c r="G75" s="6"/>
      <c r="H75" s="6"/>
      <c r="I75" s="7" t="n">
        <f aca="false">36.32</f>
        <v>36.32</v>
      </c>
      <c r="J75" s="7" t="n">
        <f aca="false">H75</f>
        <v>0</v>
      </c>
      <c r="K75" s="7" t="n">
        <f aca="false">I75</f>
        <v>36.32</v>
      </c>
      <c r="L75" s="7" t="n">
        <f aca="false">7098.82</f>
        <v>7098.82</v>
      </c>
      <c r="M75" s="6"/>
      <c r="N75" s="7" t="n">
        <f aca="false">7678.73</f>
        <v>7678.73</v>
      </c>
      <c r="O75" s="6"/>
      <c r="P75" s="7" t="n">
        <f aca="false">3511.75</f>
        <v>3511.75</v>
      </c>
      <c r="Q75" s="6"/>
      <c r="R75" s="7" t="n">
        <f aca="false">P75</f>
        <v>3511.75</v>
      </c>
      <c r="S75" s="7" t="n">
        <f aca="false">Q75</f>
        <v>0</v>
      </c>
      <c r="T75" s="7" t="n">
        <f aca="false">R75</f>
        <v>3511.75</v>
      </c>
      <c r="U75" s="7" t="n">
        <f aca="false">S75</f>
        <v>0</v>
      </c>
      <c r="V75" s="7" t="n">
        <f aca="false">T75</f>
        <v>3511.75</v>
      </c>
      <c r="W75" s="7" t="n">
        <f aca="false">U75</f>
        <v>0</v>
      </c>
      <c r="X75" s="7" t="n">
        <f aca="false">V75</f>
        <v>3511.75</v>
      </c>
      <c r="Y75" s="7" t="n">
        <f aca="false">W75</f>
        <v>0</v>
      </c>
      <c r="Z75" s="6"/>
      <c r="AA75" s="6"/>
      <c r="AB75" s="7" t="n">
        <f aca="false">Z75</f>
        <v>0</v>
      </c>
      <c r="AC75" s="7" t="n">
        <f aca="false">AA75</f>
        <v>0</v>
      </c>
      <c r="AD75" s="7" t="n">
        <f aca="false">AB75</f>
        <v>0</v>
      </c>
      <c r="AE75" s="7" t="n">
        <f aca="false">AC75</f>
        <v>0</v>
      </c>
      <c r="AF75" s="7" t="n">
        <f aca="false">AD75</f>
        <v>0</v>
      </c>
      <c r="AG75" s="7" t="n">
        <f aca="false">AE75</f>
        <v>0</v>
      </c>
    </row>
    <row r="76" customFormat="false" ht="15" hidden="false" customHeight="false" outlineLevel="0" collapsed="false">
      <c r="A76" s="5" t="s">
        <v>90</v>
      </c>
      <c r="B76" s="7" t="n">
        <f aca="false">211.42</f>
        <v>211.42</v>
      </c>
      <c r="C76" s="6"/>
      <c r="D76" s="7" t="n">
        <f aca="false">467</f>
        <v>467</v>
      </c>
      <c r="E76" s="6"/>
      <c r="F76" s="7" t="n">
        <f aca="false">738.96</f>
        <v>738.96</v>
      </c>
      <c r="G76" s="6"/>
      <c r="H76" s="7" t="n">
        <f aca="false">1079.11</f>
        <v>1079.11</v>
      </c>
      <c r="I76" s="6"/>
      <c r="J76" s="7" t="n">
        <f aca="false">1200.62</f>
        <v>1200.62</v>
      </c>
      <c r="K76" s="6"/>
      <c r="L76" s="7" t="n">
        <f aca="false">1053.55</f>
        <v>1053.55</v>
      </c>
      <c r="M76" s="6"/>
      <c r="N76" s="7" t="n">
        <f aca="false">1358.86</f>
        <v>1358.86</v>
      </c>
      <c r="O76" s="6"/>
      <c r="P76" s="7" t="n">
        <f aca="false">1623.62</f>
        <v>1623.62</v>
      </c>
      <c r="Q76" s="6"/>
      <c r="R76" s="7" t="n">
        <f aca="false">2049.98</f>
        <v>2049.98</v>
      </c>
      <c r="S76" s="6"/>
      <c r="T76" s="7" t="n">
        <f aca="false">2329.33</f>
        <v>2329.33</v>
      </c>
      <c r="U76" s="6"/>
      <c r="V76" s="7" t="n">
        <f aca="false">2605</f>
        <v>2605</v>
      </c>
      <c r="W76" s="6"/>
      <c r="X76" s="7" t="n">
        <f aca="false">2908.1</f>
        <v>2908.1</v>
      </c>
      <c r="Y76" s="6"/>
      <c r="Z76" s="7" t="n">
        <f aca="false">471.92</f>
        <v>471.92</v>
      </c>
      <c r="AA76" s="6"/>
      <c r="AB76" s="7" t="n">
        <f aca="false">787.75</f>
        <v>787.75</v>
      </c>
      <c r="AC76" s="6"/>
      <c r="AD76" s="7" t="n">
        <f aca="false">1139.7</f>
        <v>1139.7</v>
      </c>
      <c r="AE76" s="6"/>
      <c r="AF76" s="7" t="n">
        <f aca="false">1431.1</f>
        <v>1431.1</v>
      </c>
      <c r="AG76" s="6"/>
    </row>
    <row r="77" customFormat="false" ht="15" hidden="false" customHeight="false" outlineLevel="0" collapsed="false">
      <c r="A77" s="5" t="s">
        <v>91</v>
      </c>
      <c r="B77" s="6"/>
      <c r="C77" s="6"/>
      <c r="D77" s="7" t="n">
        <f aca="false">B77</f>
        <v>0</v>
      </c>
      <c r="E77" s="7" t="n">
        <f aca="false">C77</f>
        <v>0</v>
      </c>
      <c r="F77" s="7" t="n">
        <f aca="false">D77</f>
        <v>0</v>
      </c>
      <c r="G77" s="7" t="n">
        <f aca="false">E77</f>
        <v>0</v>
      </c>
      <c r="H77" s="7" t="n">
        <f aca="false">F77</f>
        <v>0</v>
      </c>
      <c r="I77" s="7" t="n">
        <f aca="false">G77</f>
        <v>0</v>
      </c>
      <c r="J77" s="7" t="n">
        <f aca="false">H77</f>
        <v>0</v>
      </c>
      <c r="K77" s="7" t="n">
        <f aca="false">I77</f>
        <v>0</v>
      </c>
      <c r="L77" s="7" t="n">
        <f aca="false">J77</f>
        <v>0</v>
      </c>
      <c r="M77" s="7" t="n">
        <f aca="false">K77</f>
        <v>0</v>
      </c>
      <c r="N77" s="7" t="n">
        <f aca="false">L77</f>
        <v>0</v>
      </c>
      <c r="O77" s="7" t="n">
        <f aca="false">M77</f>
        <v>0</v>
      </c>
      <c r="P77" s="7" t="n">
        <f aca="false">N77</f>
        <v>0</v>
      </c>
      <c r="Q77" s="7" t="n">
        <f aca="false">O77</f>
        <v>0</v>
      </c>
      <c r="R77" s="7" t="n">
        <f aca="false">P77</f>
        <v>0</v>
      </c>
      <c r="S77" s="7" t="n">
        <f aca="false">Q77</f>
        <v>0</v>
      </c>
      <c r="T77" s="7" t="n">
        <f aca="false">R77</f>
        <v>0</v>
      </c>
      <c r="U77" s="7" t="n">
        <f aca="false">S77</f>
        <v>0</v>
      </c>
      <c r="V77" s="7" t="n">
        <f aca="false">T77</f>
        <v>0</v>
      </c>
      <c r="W77" s="7" t="n">
        <f aca="false">U77</f>
        <v>0</v>
      </c>
      <c r="X77" s="7" t="n">
        <f aca="false">1485.34</f>
        <v>1485.34</v>
      </c>
      <c r="Y77" s="6"/>
      <c r="Z77" s="7" t="n">
        <f aca="false">4021.01</f>
        <v>4021.01</v>
      </c>
      <c r="AA77" s="6"/>
      <c r="AB77" s="7" t="n">
        <f aca="false">4800.63</f>
        <v>4800.63</v>
      </c>
      <c r="AC77" s="6"/>
      <c r="AD77" s="7" t="n">
        <f aca="false">6741.29</f>
        <v>6741.29</v>
      </c>
      <c r="AE77" s="6"/>
      <c r="AF77" s="7" t="n">
        <f aca="false">11790.58</f>
        <v>11790.58</v>
      </c>
      <c r="AG77" s="6"/>
    </row>
    <row r="78" customFormat="false" ht="15" hidden="false" customHeight="false" outlineLevel="0" collapsed="false">
      <c r="A78" s="5" t="s">
        <v>92</v>
      </c>
      <c r="B78" s="6"/>
      <c r="C78" s="7" t="n">
        <f aca="false">7092.03</f>
        <v>7092.03</v>
      </c>
      <c r="D78" s="6"/>
      <c r="E78" s="7" t="n">
        <f aca="false">14290.44</f>
        <v>14290.44</v>
      </c>
      <c r="F78" s="7" t="n">
        <f aca="false">D78</f>
        <v>0</v>
      </c>
      <c r="G78" s="7" t="n">
        <f aca="false">E78</f>
        <v>14290.44</v>
      </c>
      <c r="H78" s="7" t="n">
        <f aca="false">F78</f>
        <v>0</v>
      </c>
      <c r="I78" s="7" t="n">
        <f aca="false">G78</f>
        <v>14290.44</v>
      </c>
      <c r="J78" s="7" t="n">
        <f aca="false">H78</f>
        <v>0</v>
      </c>
      <c r="K78" s="7" t="n">
        <f aca="false">I78</f>
        <v>14290.44</v>
      </c>
      <c r="L78" s="7" t="n">
        <f aca="false">J78</f>
        <v>0</v>
      </c>
      <c r="M78" s="7" t="n">
        <f aca="false">K78</f>
        <v>14290.44</v>
      </c>
      <c r="N78" s="7" t="n">
        <f aca="false">L78</f>
        <v>0</v>
      </c>
      <c r="O78" s="7" t="n">
        <f aca="false">M78</f>
        <v>14290.44</v>
      </c>
      <c r="P78" s="7" t="n">
        <f aca="false">N78</f>
        <v>0</v>
      </c>
      <c r="Q78" s="7" t="n">
        <f aca="false">O78</f>
        <v>14290.44</v>
      </c>
      <c r="R78" s="7" t="n">
        <f aca="false">P78</f>
        <v>0</v>
      </c>
      <c r="S78" s="7" t="n">
        <f aca="false">Q78</f>
        <v>14290.44</v>
      </c>
      <c r="T78" s="7" t="n">
        <f aca="false">R78</f>
        <v>0</v>
      </c>
      <c r="U78" s="7" t="n">
        <f aca="false">S78</f>
        <v>14290.44</v>
      </c>
      <c r="V78" s="6"/>
      <c r="W78" s="7" t="n">
        <f aca="false">19759.09</f>
        <v>19759.09</v>
      </c>
      <c r="X78" s="7" t="n">
        <f aca="false">V78</f>
        <v>0</v>
      </c>
      <c r="Y78" s="7" t="n">
        <f aca="false">W78</f>
        <v>19759.09</v>
      </c>
      <c r="Z78" s="6"/>
      <c r="AA78" s="6"/>
      <c r="AB78" s="7" t="n">
        <f aca="false">Z78</f>
        <v>0</v>
      </c>
      <c r="AC78" s="7" t="n">
        <f aca="false">AA78</f>
        <v>0</v>
      </c>
      <c r="AD78" s="7" t="n">
        <f aca="false">AB78</f>
        <v>0</v>
      </c>
      <c r="AE78" s="7" t="n">
        <f aca="false">AC78</f>
        <v>0</v>
      </c>
      <c r="AF78" s="7" t="n">
        <f aca="false">AD78</f>
        <v>0</v>
      </c>
      <c r="AG78" s="7" t="n">
        <f aca="false">AE78</f>
        <v>0</v>
      </c>
    </row>
    <row r="79" customFormat="false" ht="15" hidden="false" customHeight="false" outlineLevel="0" collapsed="false">
      <c r="A79" s="5" t="s">
        <v>93</v>
      </c>
      <c r="B79" s="6"/>
      <c r="C79" s="6"/>
      <c r="D79" s="7" t="n">
        <f aca="false">B79</f>
        <v>0</v>
      </c>
      <c r="E79" s="7" t="n">
        <f aca="false">C79</f>
        <v>0</v>
      </c>
      <c r="F79" s="7" t="n">
        <f aca="false">D79</f>
        <v>0</v>
      </c>
      <c r="G79" s="7" t="n">
        <f aca="false">E79</f>
        <v>0</v>
      </c>
      <c r="H79" s="7" t="n">
        <f aca="false">F79</f>
        <v>0</v>
      </c>
      <c r="I79" s="7" t="n">
        <f aca="false">G79</f>
        <v>0</v>
      </c>
      <c r="J79" s="7" t="n">
        <f aca="false">H79</f>
        <v>0</v>
      </c>
      <c r="K79" s="7" t="n">
        <f aca="false">I79</f>
        <v>0</v>
      </c>
      <c r="L79" s="7" t="n">
        <f aca="false">J79</f>
        <v>0</v>
      </c>
      <c r="M79" s="7" t="n">
        <f aca="false">K79</f>
        <v>0</v>
      </c>
      <c r="N79" s="7" t="n">
        <f aca="false">L79</f>
        <v>0</v>
      </c>
      <c r="O79" s="7" t="n">
        <f aca="false">M79</f>
        <v>0</v>
      </c>
      <c r="P79" s="7" t="n">
        <f aca="false">N79</f>
        <v>0</v>
      </c>
      <c r="Q79" s="7" t="n">
        <f aca="false">O79</f>
        <v>0</v>
      </c>
      <c r="R79" s="7" t="n">
        <f aca="false">P79</f>
        <v>0</v>
      </c>
      <c r="S79" s="7" t="n">
        <f aca="false">Q79</f>
        <v>0</v>
      </c>
      <c r="T79" s="7" t="n">
        <f aca="false">R79</f>
        <v>0</v>
      </c>
      <c r="U79" s="7" t="n">
        <f aca="false">S79</f>
        <v>0</v>
      </c>
      <c r="V79" s="7" t="n">
        <f aca="false">T79</f>
        <v>0</v>
      </c>
      <c r="W79" s="7" t="n">
        <f aca="false">U79</f>
        <v>0</v>
      </c>
      <c r="X79" s="7" t="n">
        <f aca="false">V79</f>
        <v>0</v>
      </c>
      <c r="Y79" s="7" t="n">
        <f aca="false">W79</f>
        <v>0</v>
      </c>
      <c r="Z79" s="6"/>
      <c r="AA79" s="6"/>
      <c r="AB79" s="7" t="n">
        <f aca="false">Z79</f>
        <v>0</v>
      </c>
      <c r="AC79" s="7" t="n">
        <f aca="false">AA79</f>
        <v>0</v>
      </c>
      <c r="AD79" s="7" t="n">
        <f aca="false">AB79</f>
        <v>0</v>
      </c>
      <c r="AE79" s="7" t="n">
        <f aca="false">AC79</f>
        <v>0</v>
      </c>
      <c r="AF79" s="6"/>
      <c r="AG79" s="7" t="n">
        <f aca="false">11000</f>
        <v>11000</v>
      </c>
    </row>
    <row r="80" customFormat="false" ht="15" hidden="false" customHeight="false" outlineLevel="0" collapsed="false">
      <c r="A80" s="5" t="s">
        <v>94</v>
      </c>
      <c r="B80" s="7" t="n">
        <f aca="false">0</f>
        <v>0</v>
      </c>
      <c r="C80" s="6"/>
      <c r="D80" s="7" t="n">
        <f aca="false">0</f>
        <v>0</v>
      </c>
      <c r="E80" s="6"/>
      <c r="F80" s="7" t="n">
        <f aca="false">0</f>
        <v>0</v>
      </c>
      <c r="G80" s="6"/>
      <c r="H80" s="7" t="n">
        <f aca="false">0</f>
        <v>0</v>
      </c>
      <c r="I80" s="6"/>
      <c r="J80" s="7" t="n">
        <f aca="false">0</f>
        <v>0</v>
      </c>
      <c r="K80" s="6"/>
      <c r="L80" s="7" t="n">
        <f aca="false">0</f>
        <v>0</v>
      </c>
      <c r="M80" s="6"/>
      <c r="N80" s="7" t="n">
        <f aca="false">0</f>
        <v>0</v>
      </c>
      <c r="O80" s="6"/>
      <c r="P80" s="7" t="n">
        <f aca="false">0</f>
        <v>0</v>
      </c>
      <c r="Q80" s="6"/>
      <c r="R80" s="7" t="n">
        <f aca="false">0</f>
        <v>0</v>
      </c>
      <c r="S80" s="6"/>
      <c r="T80" s="7" t="n">
        <f aca="false">0</f>
        <v>0</v>
      </c>
      <c r="U80" s="6"/>
      <c r="V80" s="7" t="n">
        <f aca="false">0</f>
        <v>0</v>
      </c>
      <c r="W80" s="6"/>
      <c r="X80" s="7" t="n">
        <f aca="false">0</f>
        <v>0</v>
      </c>
      <c r="Y80" s="6"/>
      <c r="Z80" s="7" t="n">
        <f aca="false">0</f>
        <v>0</v>
      </c>
      <c r="AA80" s="6"/>
      <c r="AB80" s="7" t="n">
        <f aca="false">0</f>
        <v>0</v>
      </c>
      <c r="AC80" s="6"/>
      <c r="AD80" s="7" t="n">
        <f aca="false">0</f>
        <v>0</v>
      </c>
      <c r="AE80" s="6"/>
      <c r="AF80" s="7" t="n">
        <f aca="false">0</f>
        <v>0</v>
      </c>
      <c r="AG80" s="6"/>
    </row>
    <row r="81" customFormat="false" ht="15" hidden="false" customHeight="false" outlineLevel="0" collapsed="false">
      <c r="A81" s="5" t="s">
        <v>95</v>
      </c>
      <c r="B81" s="7" t="n">
        <f aca="false">2646.19</f>
        <v>2646.19</v>
      </c>
      <c r="C81" s="6"/>
      <c r="D81" s="7" t="n">
        <f aca="false">6996.05</f>
        <v>6996.05</v>
      </c>
      <c r="E81" s="6"/>
      <c r="F81" s="7" t="n">
        <f aca="false">11567.6</f>
        <v>11567.6</v>
      </c>
      <c r="G81" s="6"/>
      <c r="H81" s="7" t="n">
        <f aca="false">15795.91</f>
        <v>15795.91</v>
      </c>
      <c r="I81" s="6"/>
      <c r="J81" s="7" t="n">
        <f aca="false">20862.63</f>
        <v>20862.63</v>
      </c>
      <c r="K81" s="6"/>
      <c r="L81" s="7" t="n">
        <f aca="false">26381.8</f>
        <v>26381.8</v>
      </c>
      <c r="M81" s="6"/>
      <c r="N81" s="7" t="n">
        <f aca="false">30835.05</f>
        <v>30835.05</v>
      </c>
      <c r="O81" s="6"/>
      <c r="P81" s="7" t="n">
        <f aca="false">36927.05</f>
        <v>36927.05</v>
      </c>
      <c r="Q81" s="6"/>
      <c r="R81" s="7" t="n">
        <f aca="false">40427.05</f>
        <v>40427.05</v>
      </c>
      <c r="S81" s="6"/>
      <c r="T81" s="7" t="n">
        <f aca="false">R81</f>
        <v>40427.05</v>
      </c>
      <c r="U81" s="7" t="n">
        <f aca="false">S81</f>
        <v>0</v>
      </c>
      <c r="V81" s="7" t="n">
        <f aca="false">T81</f>
        <v>40427.05</v>
      </c>
      <c r="W81" s="7" t="n">
        <f aca="false">U81</f>
        <v>0</v>
      </c>
      <c r="X81" s="7" t="n">
        <f aca="false">51044.41</f>
        <v>51044.41</v>
      </c>
      <c r="Y81" s="6"/>
      <c r="Z81" s="7" t="n">
        <f aca="false">25000</f>
        <v>25000</v>
      </c>
      <c r="AA81" s="6"/>
      <c r="AB81" s="7" t="n">
        <f aca="false">35000</f>
        <v>35000</v>
      </c>
      <c r="AC81" s="6"/>
      <c r="AD81" s="7" t="n">
        <f aca="false">63741.01</f>
        <v>63741.01</v>
      </c>
      <c r="AE81" s="6"/>
      <c r="AF81" s="7" t="n">
        <f aca="false">AD81</f>
        <v>63741.01</v>
      </c>
      <c r="AG81" s="7" t="n">
        <f aca="false">AE81</f>
        <v>0</v>
      </c>
    </row>
    <row r="82" customFormat="false" ht="15" hidden="false" customHeight="false" outlineLevel="0" collapsed="false">
      <c r="A82" s="5" t="s">
        <v>96</v>
      </c>
      <c r="B82" s="7" t="n">
        <f aca="false">2051.71</f>
        <v>2051.71</v>
      </c>
      <c r="C82" s="6"/>
      <c r="D82" s="7" t="n">
        <f aca="false">8259.86</f>
        <v>8259.86</v>
      </c>
      <c r="E82" s="6"/>
      <c r="F82" s="7" t="n">
        <f aca="false">15774.69</f>
        <v>15774.69</v>
      </c>
      <c r="G82" s="6"/>
      <c r="H82" s="7" t="n">
        <f aca="false">14070.97</f>
        <v>14070.97</v>
      </c>
      <c r="I82" s="6"/>
      <c r="J82" s="7" t="n">
        <f aca="false">22204.3</f>
        <v>22204.3</v>
      </c>
      <c r="K82" s="6"/>
      <c r="L82" s="7" t="n">
        <f aca="false">31587.03</f>
        <v>31587.03</v>
      </c>
      <c r="M82" s="6"/>
      <c r="N82" s="7" t="n">
        <f aca="false">28002.7</f>
        <v>28002.7</v>
      </c>
      <c r="O82" s="6"/>
      <c r="P82" s="7" t="n">
        <f aca="false">37469.65</f>
        <v>37469.65</v>
      </c>
      <c r="Q82" s="6"/>
      <c r="R82" s="7" t="n">
        <f aca="false">47932.76</f>
        <v>47932.76</v>
      </c>
      <c r="S82" s="6"/>
      <c r="T82" s="7" t="n">
        <f aca="false">44026.26</f>
        <v>44026.26</v>
      </c>
      <c r="U82" s="6"/>
      <c r="V82" s="7" t="n">
        <f aca="false">76095.57</f>
        <v>76095.57</v>
      </c>
      <c r="W82" s="6"/>
      <c r="X82" s="7" t="n">
        <f aca="false">109094.84</f>
        <v>109094.84</v>
      </c>
      <c r="Y82" s="6"/>
      <c r="Z82" s="7" t="n">
        <f aca="false">17297.27</f>
        <v>17297.27</v>
      </c>
      <c r="AA82" s="6"/>
      <c r="AB82" s="7" t="n">
        <f aca="false">13999.59</f>
        <v>13999.59</v>
      </c>
      <c r="AC82" s="6"/>
      <c r="AD82" s="7" t="n">
        <f aca="false">39004.76</f>
        <v>39004.76</v>
      </c>
      <c r="AE82" s="6"/>
      <c r="AF82" s="7" t="n">
        <f aca="false">45837.14</f>
        <v>45837.14</v>
      </c>
      <c r="AG82" s="6"/>
    </row>
    <row r="83" customFormat="false" ht="15" hidden="false" customHeight="false" outlineLevel="0" collapsed="false">
      <c r="A83" s="5" t="s">
        <v>97</v>
      </c>
      <c r="B83" s="7" t="n">
        <f aca="false">20583.76</f>
        <v>20583.76</v>
      </c>
      <c r="C83" s="6"/>
      <c r="D83" s="7" t="n">
        <f aca="false">43916.63</f>
        <v>43916.63</v>
      </c>
      <c r="E83" s="6"/>
      <c r="F83" s="7" t="n">
        <f aca="false">83452.56</f>
        <v>83452.56</v>
      </c>
      <c r="G83" s="6"/>
      <c r="H83" s="7" t="n">
        <f aca="false">112800.83</f>
        <v>112800.83</v>
      </c>
      <c r="I83" s="6"/>
      <c r="J83" s="7" t="n">
        <f aca="false">140157.06</f>
        <v>140157.06</v>
      </c>
      <c r="K83" s="6"/>
      <c r="L83" s="7" t="n">
        <f aca="false">187426.96</f>
        <v>187426.96</v>
      </c>
      <c r="M83" s="6"/>
      <c r="N83" s="7" t="n">
        <f aca="false">199114.84</f>
        <v>199114.84</v>
      </c>
      <c r="O83" s="6"/>
      <c r="P83" s="7" t="n">
        <f aca="false">219781.94</f>
        <v>219781.94</v>
      </c>
      <c r="Q83" s="6"/>
      <c r="R83" s="7" t="n">
        <f aca="false">246579.97</f>
        <v>246579.97</v>
      </c>
      <c r="S83" s="6"/>
      <c r="T83" s="7" t="n">
        <f aca="false">264230.55</f>
        <v>264230.55</v>
      </c>
      <c r="U83" s="6"/>
      <c r="V83" s="7" t="n">
        <f aca="false">279195.01</f>
        <v>279195.01</v>
      </c>
      <c r="W83" s="6"/>
      <c r="X83" s="7" t="n">
        <f aca="false">289604.94</f>
        <v>289604.94</v>
      </c>
      <c r="Y83" s="6"/>
      <c r="Z83" s="7" t="n">
        <f aca="false">24468.3</f>
        <v>24468.3</v>
      </c>
      <c r="AA83" s="6"/>
      <c r="AB83" s="7" t="n">
        <f aca="false">52987.6</f>
        <v>52987.6</v>
      </c>
      <c r="AC83" s="6"/>
      <c r="AD83" s="7" t="n">
        <f aca="false">73554.22</f>
        <v>73554.22</v>
      </c>
      <c r="AE83" s="6"/>
      <c r="AF83" s="7" t="n">
        <f aca="false">92125.68</f>
        <v>92125.68</v>
      </c>
      <c r="AG83" s="6"/>
    </row>
    <row r="84" customFormat="false" ht="15" hidden="false" customHeight="false" outlineLevel="0" collapsed="false">
      <c r="A84" s="5" t="s">
        <v>98</v>
      </c>
      <c r="B84" s="7" t="n">
        <f aca="false">1559.07</f>
        <v>1559.07</v>
      </c>
      <c r="C84" s="6"/>
      <c r="D84" s="7" t="n">
        <f aca="false">3600.95</f>
        <v>3600.95</v>
      </c>
      <c r="E84" s="6"/>
      <c r="F84" s="7" t="n">
        <f aca="false">5589.92</f>
        <v>5589.92</v>
      </c>
      <c r="G84" s="6"/>
      <c r="H84" s="7" t="n">
        <f aca="false">8639.48</f>
        <v>8639.48</v>
      </c>
      <c r="I84" s="6"/>
      <c r="J84" s="7" t="n">
        <f aca="false">11181.23</f>
        <v>11181.23</v>
      </c>
      <c r="K84" s="6"/>
      <c r="L84" s="7" t="n">
        <f aca="false">14315.45</f>
        <v>14315.45</v>
      </c>
      <c r="M84" s="6"/>
      <c r="N84" s="7" t="n">
        <f aca="false">16488.26</f>
        <v>16488.26</v>
      </c>
      <c r="O84" s="6"/>
      <c r="P84" s="7" t="n">
        <f aca="false">19833.24</f>
        <v>19833.24</v>
      </c>
      <c r="Q84" s="6"/>
      <c r="R84" s="7" t="n">
        <f aca="false">23710.62</f>
        <v>23710.62</v>
      </c>
      <c r="S84" s="6"/>
      <c r="T84" s="7" t="n">
        <f aca="false">25425.57</f>
        <v>25425.57</v>
      </c>
      <c r="U84" s="6"/>
      <c r="V84" s="7" t="n">
        <f aca="false">26211.14</f>
        <v>26211.14</v>
      </c>
      <c r="W84" s="6"/>
      <c r="X84" s="7" t="n">
        <f aca="false">37673.43</f>
        <v>37673.43</v>
      </c>
      <c r="Y84" s="6"/>
      <c r="Z84" s="7" t="n">
        <f aca="false">1803.75</f>
        <v>1803.75</v>
      </c>
      <c r="AA84" s="6"/>
      <c r="AB84" s="7" t="n">
        <f aca="false">6849.69</f>
        <v>6849.69</v>
      </c>
      <c r="AC84" s="6"/>
      <c r="AD84" s="7" t="n">
        <f aca="false">10327.04</f>
        <v>10327.04</v>
      </c>
      <c r="AE84" s="6"/>
      <c r="AF84" s="7" t="n">
        <f aca="false">12600.23</f>
        <v>12600.23</v>
      </c>
      <c r="AG84" s="6"/>
    </row>
    <row r="85" customFormat="false" ht="15" hidden="false" customHeight="false" outlineLevel="0" collapsed="false">
      <c r="A85" s="5" t="s">
        <v>99</v>
      </c>
      <c r="B85" s="7" t="n">
        <f aca="false">6049</f>
        <v>6049</v>
      </c>
      <c r="C85" s="6"/>
      <c r="D85" s="7" t="n">
        <f aca="false">12098</f>
        <v>12098</v>
      </c>
      <c r="E85" s="6"/>
      <c r="F85" s="7" t="n">
        <f aca="false">18147</f>
        <v>18147</v>
      </c>
      <c r="G85" s="6"/>
      <c r="H85" s="7" t="n">
        <f aca="false">27571.66</f>
        <v>27571.66</v>
      </c>
      <c r="I85" s="6"/>
      <c r="J85" s="7" t="n">
        <f aca="false">33971.82</f>
        <v>33971.82</v>
      </c>
      <c r="K85" s="6"/>
      <c r="L85" s="7" t="n">
        <f aca="false">40371.98</f>
        <v>40371.98</v>
      </c>
      <c r="M85" s="6"/>
      <c r="N85" s="7" t="n">
        <f aca="false">46997.94</f>
        <v>46997.94</v>
      </c>
      <c r="O85" s="6"/>
      <c r="P85" s="7" t="n">
        <f aca="false">53623.9</f>
        <v>53623.9</v>
      </c>
      <c r="Q85" s="6"/>
      <c r="R85" s="7" t="n">
        <f aca="false">63562.84</f>
        <v>63562.84</v>
      </c>
      <c r="S85" s="6"/>
      <c r="T85" s="7" t="n">
        <f aca="false">67928.36</f>
        <v>67928.36</v>
      </c>
      <c r="U85" s="6"/>
      <c r="V85" s="7" t="n">
        <f aca="false">72293.88</f>
        <v>72293.88</v>
      </c>
      <c r="W85" s="6"/>
      <c r="X85" s="7" t="n">
        <f aca="false">76659.4</f>
        <v>76659.4</v>
      </c>
      <c r="Y85" s="6"/>
      <c r="Z85" s="7" t="n">
        <f aca="false">4302.76</f>
        <v>4302.76</v>
      </c>
      <c r="AA85" s="6"/>
      <c r="AB85" s="7" t="n">
        <f aca="false">8542.76</f>
        <v>8542.76</v>
      </c>
      <c r="AC85" s="6"/>
      <c r="AD85" s="7" t="n">
        <f aca="false">13650.76</f>
        <v>13650.76</v>
      </c>
      <c r="AE85" s="6"/>
      <c r="AF85" s="7" t="n">
        <f aca="false">18050.76</f>
        <v>18050.76</v>
      </c>
      <c r="AG85" s="6"/>
    </row>
    <row r="86" customFormat="false" ht="15" hidden="false" customHeight="false" outlineLevel="0" collapsed="false">
      <c r="A86" s="5" t="s">
        <v>100</v>
      </c>
      <c r="B86" s="7" t="n">
        <f aca="false">2031.26</f>
        <v>2031.26</v>
      </c>
      <c r="C86" s="6"/>
      <c r="D86" s="7" t="n">
        <f aca="false">3163.53</f>
        <v>3163.53</v>
      </c>
      <c r="E86" s="6"/>
      <c r="F86" s="7" t="n">
        <f aca="false">5708.27</f>
        <v>5708.27</v>
      </c>
      <c r="G86" s="6"/>
      <c r="H86" s="7" t="n">
        <f aca="false">8552.75</f>
        <v>8552.75</v>
      </c>
      <c r="I86" s="6"/>
      <c r="J86" s="7" t="n">
        <f aca="false">8883.24</f>
        <v>8883.24</v>
      </c>
      <c r="K86" s="6"/>
      <c r="L86" s="7" t="n">
        <f aca="false">16218.33</f>
        <v>16218.33</v>
      </c>
      <c r="M86" s="6"/>
      <c r="N86" s="7" t="n">
        <f aca="false">16588.43</f>
        <v>16588.43</v>
      </c>
      <c r="O86" s="6"/>
      <c r="P86" s="7" t="n">
        <f aca="false">16595.74</f>
        <v>16595.74</v>
      </c>
      <c r="Q86" s="6"/>
      <c r="R86" s="7" t="n">
        <f aca="false">20651.44</f>
        <v>20651.44</v>
      </c>
      <c r="S86" s="6"/>
      <c r="T86" s="7" t="n">
        <f aca="false">21905.49</f>
        <v>21905.49</v>
      </c>
      <c r="U86" s="6"/>
      <c r="V86" s="7" t="n">
        <f aca="false">23198.54</f>
        <v>23198.54</v>
      </c>
      <c r="W86" s="6"/>
      <c r="X86" s="7" t="n">
        <f aca="false">24949.13</f>
        <v>24949.13</v>
      </c>
      <c r="Y86" s="6"/>
      <c r="Z86" s="7" t="n">
        <f aca="false">0</f>
        <v>0</v>
      </c>
      <c r="AA86" s="6"/>
      <c r="AB86" s="7" t="n">
        <f aca="false">0</f>
        <v>0</v>
      </c>
      <c r="AC86" s="6"/>
      <c r="AD86" s="7" t="n">
        <f aca="false">14433</f>
        <v>14433</v>
      </c>
      <c r="AE86" s="6"/>
      <c r="AF86" s="7" t="n">
        <f aca="false">AD86</f>
        <v>14433</v>
      </c>
      <c r="AG86" s="7" t="n">
        <f aca="false">AE86</f>
        <v>0</v>
      </c>
    </row>
    <row r="87" customFormat="false" ht="15" hidden="false" customHeight="false" outlineLevel="0" collapsed="false">
      <c r="A87" s="5" t="s">
        <v>101</v>
      </c>
      <c r="B87" s="7" t="n">
        <f aca="false">3520.36</f>
        <v>3520.36</v>
      </c>
      <c r="C87" s="6"/>
      <c r="D87" s="7" t="n">
        <f aca="false">8298.26</f>
        <v>8298.26</v>
      </c>
      <c r="E87" s="6"/>
      <c r="F87" s="7" t="n">
        <f aca="false">11795.95</f>
        <v>11795.95</v>
      </c>
      <c r="G87" s="6"/>
      <c r="H87" s="7" t="n">
        <f aca="false">16396.88</f>
        <v>16396.88</v>
      </c>
      <c r="I87" s="6"/>
      <c r="J87" s="7" t="n">
        <f aca="false">20947.17</f>
        <v>20947.17</v>
      </c>
      <c r="K87" s="6"/>
      <c r="L87" s="7" t="n">
        <f aca="false">27234.95</f>
        <v>27234.95</v>
      </c>
      <c r="M87" s="6"/>
      <c r="N87" s="7" t="n">
        <f aca="false">32754.09</f>
        <v>32754.09</v>
      </c>
      <c r="O87" s="6"/>
      <c r="P87" s="7" t="n">
        <f aca="false">37889.51</f>
        <v>37889.51</v>
      </c>
      <c r="Q87" s="6"/>
      <c r="R87" s="7" t="n">
        <f aca="false">46012.94</f>
        <v>46012.94</v>
      </c>
      <c r="S87" s="6"/>
      <c r="T87" s="7" t="n">
        <f aca="false">52269.27</f>
        <v>52269.27</v>
      </c>
      <c r="U87" s="6"/>
      <c r="V87" s="7" t="n">
        <f aca="false">58383.71</f>
        <v>58383.71</v>
      </c>
      <c r="W87" s="6"/>
      <c r="X87" s="7" t="n">
        <f aca="false">64102.85</f>
        <v>64102.85</v>
      </c>
      <c r="Y87" s="6"/>
      <c r="Z87" s="7" t="n">
        <f aca="false">5165.62</f>
        <v>5165.62</v>
      </c>
      <c r="AA87" s="6"/>
      <c r="AB87" s="7" t="n">
        <f aca="false">11385.87</f>
        <v>11385.87</v>
      </c>
      <c r="AC87" s="6"/>
      <c r="AD87" s="7" t="n">
        <f aca="false">20019.82</f>
        <v>20019.82</v>
      </c>
      <c r="AE87" s="6"/>
      <c r="AF87" s="7" t="n">
        <f aca="false">24161.64</f>
        <v>24161.64</v>
      </c>
      <c r="AG87" s="6"/>
    </row>
    <row r="88" customFormat="false" ht="15" hidden="false" customHeight="false" outlineLevel="0" collapsed="false">
      <c r="A88" s="5" t="s">
        <v>102</v>
      </c>
      <c r="B88" s="7" t="n">
        <f aca="false">7230</f>
        <v>7230</v>
      </c>
      <c r="C88" s="6"/>
      <c r="D88" s="7" t="n">
        <f aca="false">13830</f>
        <v>13830</v>
      </c>
      <c r="E88" s="6"/>
      <c r="F88" s="7" t="n">
        <f aca="false">21420</f>
        <v>21420</v>
      </c>
      <c r="G88" s="6"/>
      <c r="H88" s="7" t="n">
        <f aca="false">28350</f>
        <v>28350</v>
      </c>
      <c r="I88" s="6"/>
      <c r="J88" s="7" t="n">
        <f aca="false">35610</f>
        <v>35610</v>
      </c>
      <c r="K88" s="6"/>
      <c r="L88" s="7" t="n">
        <f aca="false">42870</f>
        <v>42870</v>
      </c>
      <c r="M88" s="6"/>
      <c r="N88" s="7" t="n">
        <f aca="false">49800</f>
        <v>49800</v>
      </c>
      <c r="O88" s="6"/>
      <c r="P88" s="7" t="n">
        <f aca="false">57390</f>
        <v>57390</v>
      </c>
      <c r="Q88" s="6"/>
      <c r="R88" s="7" t="n">
        <f aca="false">64650</f>
        <v>64650</v>
      </c>
      <c r="S88" s="6"/>
      <c r="T88" s="7" t="n">
        <f aca="false">71580</f>
        <v>71580</v>
      </c>
      <c r="U88" s="6"/>
      <c r="V88" s="7" t="n">
        <f aca="false">78840</f>
        <v>78840</v>
      </c>
      <c r="W88" s="6"/>
      <c r="X88" s="7" t="n">
        <f aca="false">86100</f>
        <v>86100</v>
      </c>
      <c r="Y88" s="6"/>
      <c r="Z88" s="7" t="n">
        <f aca="false">7600</f>
        <v>7600</v>
      </c>
      <c r="AA88" s="6"/>
      <c r="AB88" s="7" t="n">
        <f aca="false">14600</f>
        <v>14600</v>
      </c>
      <c r="AC88" s="6"/>
      <c r="AD88" s="7" t="n">
        <f aca="false">22650</f>
        <v>22650</v>
      </c>
      <c r="AE88" s="6"/>
      <c r="AF88" s="7" t="n">
        <f aca="false">29650</f>
        <v>29650</v>
      </c>
      <c r="AG88" s="6"/>
    </row>
    <row r="89" customFormat="false" ht="15" hidden="false" customHeight="false" outlineLevel="0" collapsed="false">
      <c r="A89" s="5" t="s">
        <v>103</v>
      </c>
      <c r="B89" s="7" t="n">
        <f aca="false">31290</f>
        <v>31290</v>
      </c>
      <c r="C89" s="6"/>
      <c r="D89" s="7" t="n">
        <f aca="false">62735</f>
        <v>62735</v>
      </c>
      <c r="E89" s="6"/>
      <c r="F89" s="7" t="n">
        <f aca="false">96650</f>
        <v>96650</v>
      </c>
      <c r="G89" s="6"/>
      <c r="H89" s="7" t="n">
        <f aca="false">126575</f>
        <v>126575</v>
      </c>
      <c r="I89" s="6"/>
      <c r="J89" s="7" t="n">
        <f aca="false">158400</f>
        <v>158400</v>
      </c>
      <c r="K89" s="6"/>
      <c r="L89" s="7" t="n">
        <f aca="false">190700</f>
        <v>190700</v>
      </c>
      <c r="M89" s="6"/>
      <c r="N89" s="7" t="n">
        <f aca="false">221100</f>
        <v>221100</v>
      </c>
      <c r="O89" s="6"/>
      <c r="P89" s="7" t="n">
        <f aca="false">255870</f>
        <v>255870</v>
      </c>
      <c r="Q89" s="6"/>
      <c r="R89" s="7" t="n">
        <f aca="false">289500</f>
        <v>289500</v>
      </c>
      <c r="S89" s="6"/>
      <c r="T89" s="7" t="n">
        <f aca="false">320897.5</f>
        <v>320897.5</v>
      </c>
      <c r="U89" s="6"/>
      <c r="V89" s="7" t="n">
        <f aca="false">353435</f>
        <v>353435</v>
      </c>
      <c r="W89" s="6"/>
      <c r="X89" s="7" t="n">
        <f aca="false">390100</f>
        <v>390100</v>
      </c>
      <c r="Y89" s="6"/>
      <c r="Z89" s="7" t="n">
        <f aca="false">38300</f>
        <v>38300</v>
      </c>
      <c r="AA89" s="6"/>
      <c r="AB89" s="7" t="n">
        <f aca="false">74300</f>
        <v>74300</v>
      </c>
      <c r="AC89" s="6"/>
      <c r="AD89" s="7" t="n">
        <f aca="false">114700</f>
        <v>114700</v>
      </c>
      <c r="AE89" s="6"/>
      <c r="AF89" s="7" t="n">
        <f aca="false">146700</f>
        <v>146700</v>
      </c>
      <c r="AG89" s="6"/>
    </row>
    <row r="90" customFormat="false" ht="15" hidden="false" customHeight="false" outlineLevel="0" collapsed="false">
      <c r="A90" s="5" t="s">
        <v>104</v>
      </c>
      <c r="B90" s="7" t="n">
        <f aca="false">3622.2</f>
        <v>3622.2</v>
      </c>
      <c r="C90" s="6"/>
      <c r="D90" s="7" t="n">
        <f aca="false">5617.21</f>
        <v>5617.21</v>
      </c>
      <c r="E90" s="6"/>
      <c r="F90" s="7" t="n">
        <f aca="false">8581.17</f>
        <v>8581.17</v>
      </c>
      <c r="G90" s="6"/>
      <c r="H90" s="7" t="n">
        <f aca="false">12961.65</f>
        <v>12961.65</v>
      </c>
      <c r="I90" s="6"/>
      <c r="J90" s="7" t="n">
        <f aca="false">15914.13</f>
        <v>15914.13</v>
      </c>
      <c r="K90" s="6"/>
      <c r="L90" s="7" t="n">
        <f aca="false">19374.53</f>
        <v>19374.53</v>
      </c>
      <c r="M90" s="6"/>
      <c r="N90" s="7" t="n">
        <f aca="false">23615.08</f>
        <v>23615.08</v>
      </c>
      <c r="O90" s="6"/>
      <c r="P90" s="7" t="n">
        <f aca="false">27331.47</f>
        <v>27331.47</v>
      </c>
      <c r="Q90" s="6"/>
      <c r="R90" s="7" t="n">
        <f aca="false">30536.43</f>
        <v>30536.43</v>
      </c>
      <c r="S90" s="6"/>
      <c r="T90" s="7" t="n">
        <f aca="false">34850.21</f>
        <v>34850.21</v>
      </c>
      <c r="U90" s="6"/>
      <c r="V90" s="7" t="n">
        <f aca="false">35291.09</f>
        <v>35291.09</v>
      </c>
      <c r="W90" s="6"/>
      <c r="X90" s="7" t="n">
        <f aca="false">39841.37</f>
        <v>39841.37</v>
      </c>
      <c r="Y90" s="6"/>
      <c r="Z90" s="7" t="n">
        <f aca="false">4610.3</f>
        <v>4610.3</v>
      </c>
      <c r="AA90" s="6"/>
      <c r="AB90" s="7" t="n">
        <f aca="false">14143.92</f>
        <v>14143.92</v>
      </c>
      <c r="AC90" s="6"/>
      <c r="AD90" s="7" t="n">
        <f aca="false">19251.7</f>
        <v>19251.7</v>
      </c>
      <c r="AE90" s="6"/>
      <c r="AF90" s="7" t="n">
        <f aca="false">24153.96</f>
        <v>24153.96</v>
      </c>
      <c r="AG90" s="6"/>
    </row>
    <row r="91" customFormat="false" ht="15" hidden="false" customHeight="false" outlineLevel="0" collapsed="false">
      <c r="A91" s="5" t="s">
        <v>105</v>
      </c>
      <c r="B91" s="7" t="n">
        <f aca="false">827.49</f>
        <v>827.49</v>
      </c>
      <c r="C91" s="6"/>
      <c r="D91" s="7" t="n">
        <f aca="false">B91</f>
        <v>827.49</v>
      </c>
      <c r="E91" s="7" t="n">
        <f aca="false">C91</f>
        <v>0</v>
      </c>
      <c r="F91" s="7" t="n">
        <f aca="false">D91</f>
        <v>827.49</v>
      </c>
      <c r="G91" s="7" t="n">
        <f aca="false">E91</f>
        <v>0</v>
      </c>
      <c r="H91" s="7" t="n">
        <f aca="false">F91</f>
        <v>827.49</v>
      </c>
      <c r="I91" s="7" t="n">
        <f aca="false">G91</f>
        <v>0</v>
      </c>
      <c r="J91" s="7" t="n">
        <f aca="false">H91</f>
        <v>827.49</v>
      </c>
      <c r="K91" s="7" t="n">
        <f aca="false">I91</f>
        <v>0</v>
      </c>
      <c r="L91" s="7" t="n">
        <f aca="false">J91</f>
        <v>827.49</v>
      </c>
      <c r="M91" s="7" t="n">
        <f aca="false">K91</f>
        <v>0</v>
      </c>
      <c r="N91" s="7" t="n">
        <f aca="false">L91</f>
        <v>827.49</v>
      </c>
      <c r="O91" s="7" t="n">
        <f aca="false">M91</f>
        <v>0</v>
      </c>
      <c r="P91" s="7" t="n">
        <f aca="false">1055.11</f>
        <v>1055.11</v>
      </c>
      <c r="Q91" s="6"/>
      <c r="R91" s="7" t="n">
        <f aca="false">P91</f>
        <v>1055.11</v>
      </c>
      <c r="S91" s="7" t="n">
        <f aca="false">Q91</f>
        <v>0</v>
      </c>
      <c r="T91" s="7" t="n">
        <f aca="false">2109.51</f>
        <v>2109.51</v>
      </c>
      <c r="U91" s="6"/>
      <c r="V91" s="7" t="n">
        <f aca="false">T91</f>
        <v>2109.51</v>
      </c>
      <c r="W91" s="7" t="n">
        <f aca="false">U91</f>
        <v>0</v>
      </c>
      <c r="X91" s="7" t="n">
        <f aca="false">V91</f>
        <v>2109.51</v>
      </c>
      <c r="Y91" s="7" t="n">
        <f aca="false">W91</f>
        <v>0</v>
      </c>
      <c r="Z91" s="6"/>
      <c r="AA91" s="6"/>
      <c r="AB91" s="7" t="n">
        <f aca="false">Z91</f>
        <v>0</v>
      </c>
      <c r="AC91" s="7" t="n">
        <f aca="false">AA91</f>
        <v>0</v>
      </c>
      <c r="AD91" s="7" t="n">
        <f aca="false">0</f>
        <v>0</v>
      </c>
      <c r="AE91" s="6"/>
      <c r="AF91" s="7" t="n">
        <f aca="false">0</f>
        <v>0</v>
      </c>
      <c r="AG91" s="6"/>
    </row>
    <row r="92" customFormat="false" ht="15" hidden="false" customHeight="false" outlineLevel="0" collapsed="false">
      <c r="A92" s="5" t="s">
        <v>106</v>
      </c>
      <c r="B92" s="8" t="e">
        <f aca="false">((((((((((((((((((((((((((((((((((((((((((((((((((((((((((((((((((((((((((((((((((((((((((B7)+(B8))+(B9))+(B10))+(B11))+(B12))+(B13))+(B14))+(B15))+(B16))+(B17))+(B18))+(B19))+(B20))+(B21))+(B22))+(B23))+(B24))+(B25))+(B26))+(B27))+(B28))+(B29))+(B30))+(B31))+(B32))+(B33))+(B34))+(B35))+(B36))+(B37))+(B38))+(B39))+(B40))+(B41))+(B42))+(B43))+(B44))+(B45))+(B46))+(B47))+(B48))+(B49))+(B50))+(B51))+(B52))+(B53))+(B54))+(B55))+(B56))+(B57))+(B58))+(B59))+(B60))+(B61))+(B62))+(B63))+(B64))+(B65))+(B66))+(B67))+(B68))+(B69))+(B70))+(B71))+(B72))+(B73))+(B74))+(B75))+(B76))+(B77))+(B78))+(B79))+(B80))+(B81))+(B82))+(B83))+(B84))+(B85))+(B86))+(B87))+(B88))+(B89))+(B90))+(B91))+(#REF!))+(#REF!))+(#REF!))+(#REF!))+(#REF!))+(#REF!)</f>
        <v>#N/A</v>
      </c>
      <c r="C92" s="8" t="e">
        <f aca="false">((((((((((((((((((((((((((((((((((((((((((((((((((((((((((((((((((((((((((((((((((((((((((C7)+(C8))+(C9))+(C10))+(C11))+(C12))+(C13))+(C14))+(C15))+(C16))+(C17))+(C18))+(C19))+(C20))+(C21))+(C22))+(C23))+(C24))+(C25))+(C26))+(C27))+(C28))+(C29))+(C30))+(C31))+(C32))+(C33))+(C34))+(C35))+(C36))+(C37))+(C38))+(C39))+(C40))+(C41))+(C42))+(C43))+(C44))+(C45))+(C46))+(C47))+(C48))+(C49))+(C50))+(C51))+(C52))+(C53))+(C54))+(C55))+(C56))+(C57))+(C58))+(C59))+(C60))+(C61))+(C62))+(C63))+(C64))+(C65))+(C66))+(C67))+(C68))+(C69))+(C70))+(C71))+(C72))+(C73))+(C74))+(C75))+(C76))+(C77))+(C78))+(C79))+(C80))+(C81))+(C82))+(C83))+(C84))+(C85))+(C86))+(C87))+(C88))+(C89))+(C90))+(C91))+(#REF!))+(#REF!))+(#REF!))+(#REF!))+(#REF!))+(#REF!)</f>
        <v>#N/A</v>
      </c>
      <c r="D92" s="8" t="e">
        <f aca="false">((((((((((((((((((((((((((((((((((((((((((((((((((((((((((((((((((((((((((((((((((((((((((D7)+(D8))+(D9))+(D10))+(D11))+(D12))+(D13))+(D14))+(D15))+(D16))+(D17))+(D18))+(D19))+(D20))+(D21))+(D22))+(D23))+(D24))+(D25))+(D26))+(D27))+(D28))+(D29))+(D30))+(D31))+(D32))+(D33))+(D34))+(D35))+(D36))+(D37))+(D38))+(D39))+(D40))+(D41))+(D42))+(D43))+(D44))+(D45))+(D46))+(D47))+(D48))+(D49))+(D50))+(D51))+(D52))+(D53))+(D54))+(D55))+(D56))+(D57))+(D58))+(D59))+(D60))+(D61))+(D62))+(D63))+(D64))+(D65))+(D66))+(D67))+(D68))+(D69))+(D70))+(D71))+(D72))+(D73))+(D74))+(D75))+(D76))+(D77))+(D78))+(D79))+(D80))+(D81))+(D82))+(D83))+(D84))+(D85))+(D86))+(D87))+(D88))+(D89))+(D90))+(D91))+(#REF!))+(#REF!))+(#REF!))+(#REF!))+(#REF!))+(#REF!)</f>
        <v>#N/A</v>
      </c>
      <c r="E92" s="8" t="e">
        <f aca="false">((((((((((((((((((((((((((((((((((((((((((((((((((((((((((((((((((((((((((((((((((((((((((E7)+(E8))+(E9))+(E10))+(E11))+(E12))+(E13))+(E14))+(E15))+(E16))+(E17))+(E18))+(E19))+(E20))+(E21))+(E22))+(E23))+(E24))+(E25))+(E26))+(E27))+(E28))+(E29))+(E30))+(E31))+(E32))+(E33))+(E34))+(E35))+(E36))+(E37))+(E38))+(E39))+(E40))+(E41))+(E42))+(E43))+(E44))+(E45))+(E46))+(E47))+(E48))+(E49))+(E50))+(E51))+(E52))+(E53))+(E54))+(E55))+(E56))+(E57))+(E58))+(E59))+(E60))+(E61))+(E62))+(E63))+(E64))+(E65))+(E66))+(E67))+(E68))+(E69))+(E70))+(E71))+(E72))+(E73))+(E74))+(E75))+(E76))+(E77))+(E78))+(E79))+(E80))+(E81))+(E82))+(E83))+(E84))+(E85))+(E86))+(E87))+(E88))+(E89))+(E90))+(E91))+(#REF!))+(#REF!))+(#REF!))+(#REF!))+(#REF!))+(#REF!)</f>
        <v>#N/A</v>
      </c>
      <c r="F92" s="8" t="e">
        <f aca="false">((((((((((((((((((((((((((((((((((((((((((((((((((((((((((((((((((((((((((((((((((((((((((F7)+(F8))+(F9))+(F10))+(F11))+(F12))+(F13))+(F14))+(F15))+(F16))+(F17))+(F18))+(F19))+(F20))+(F21))+(F22))+(F23))+(F24))+(F25))+(F26))+(F27))+(F28))+(F29))+(F30))+(F31))+(F32))+(F33))+(F34))+(F35))+(F36))+(F37))+(F38))+(F39))+(F40))+(F41))+(F42))+(F43))+(F44))+(F45))+(F46))+(F47))+(F48))+(F49))+(F50))+(F51))+(F52))+(F53))+(F54))+(F55))+(F56))+(F57))+(F58))+(F59))+(F60))+(F61))+(F62))+(F63))+(F64))+(F65))+(F66))+(F67))+(F68))+(F69))+(F70))+(F71))+(F72))+(F73))+(F74))+(F75))+(F76))+(F77))+(F78))+(F79))+(F80))+(F81))+(F82))+(F83))+(F84))+(F85))+(F86))+(F87))+(F88))+(F89))+(F90))+(F91))+(#REF!))+(#REF!))+(#REF!))+(#REF!))+(#REF!))+(#REF!)</f>
        <v>#N/A</v>
      </c>
      <c r="G92" s="8" t="e">
        <f aca="false">((((((((((((((((((((((((((((((((((((((((((((((((((((((((((((((((((((((((((((((((((((((((((G7)+(G8))+(G9))+(G10))+(G11))+(G12))+(G13))+(G14))+(G15))+(G16))+(G17))+(G18))+(G19))+(G20))+(G21))+(G22))+(G23))+(G24))+(G25))+(G26))+(G27))+(G28))+(G29))+(G30))+(G31))+(G32))+(G33))+(G34))+(G35))+(G36))+(G37))+(G38))+(G39))+(G40))+(G41))+(G42))+(G43))+(G44))+(G45))+(G46))+(G47))+(G48))+(G49))+(G50))+(G51))+(G52))+(G53))+(G54))+(G55))+(G56))+(G57))+(G58))+(G59))+(G60))+(G61))+(G62))+(G63))+(G64))+(G65))+(G66))+(G67))+(G68))+(G69))+(G70))+(G71))+(G72))+(G73))+(G74))+(G75))+(G76))+(G77))+(G78))+(G79))+(G80))+(G81))+(G82))+(G83))+(G84))+(G85))+(G86))+(G87))+(G88))+(G89))+(G90))+(G91))+(#REF!))+(#REF!))+(#REF!))+(#REF!))+(#REF!))+(#REF!)</f>
        <v>#N/A</v>
      </c>
      <c r="H92" s="8" t="e">
        <f aca="false">((((((((((((((((((((((((((((((((((((((((((((((((((((((((((((((((((((((((((((((((((((((((((H7)+(H8))+(H9))+(H10))+(H11))+(H12))+(H13))+(H14))+(H15))+(H16))+(H17))+(H18))+(H19))+(H20))+(H21))+(H22))+(H23))+(H24))+(H25))+(H26))+(H27))+(H28))+(H29))+(H30))+(H31))+(H32))+(H33))+(H34))+(H35))+(H36))+(H37))+(H38))+(H39))+(H40))+(H41))+(H42))+(H43))+(H44))+(H45))+(H46))+(H47))+(H48))+(H49))+(H50))+(H51))+(H52))+(H53))+(H54))+(H55))+(H56))+(H57))+(H58))+(H59))+(H60))+(H61))+(H62))+(H63))+(H64))+(H65))+(H66))+(H67))+(H68))+(H69))+(H70))+(H71))+(H72))+(H73))+(H74))+(H75))+(H76))+(H77))+(H78))+(H79))+(H80))+(H81))+(H82))+(H83))+(H84))+(H85))+(H86))+(H87))+(H88))+(H89))+(H90))+(H91))+(#REF!))+(#REF!))+(#REF!))+(#REF!))+(#REF!))+(#REF!)</f>
        <v>#N/A</v>
      </c>
      <c r="I92" s="8" t="e">
        <f aca="false">((((((((((((((((((((((((((((((((((((((((((((((((((((((((((((((((((((((((((((((((((((((((((I7)+(I8))+(I9))+(I10))+(I11))+(I12))+(I13))+(I14))+(I15))+(I16))+(I17))+(I18))+(I19))+(I20))+(I21))+(I22))+(I23))+(I24))+(I25))+(I26))+(I27))+(I28))+(I29))+(I30))+(I31))+(I32))+(I33))+(I34))+(I35))+(I36))+(I37))+(I38))+(I39))+(I40))+(I41))+(I42))+(I43))+(I44))+(I45))+(I46))+(I47))+(I48))+(I49))+(I50))+(I51))+(I52))+(I53))+(I54))+(I55))+(I56))+(I57))+(I58))+(I59))+(I60))+(I61))+(I62))+(I63))+(I64))+(I65))+(I66))+(I67))+(I68))+(I69))+(I70))+(I71))+(I72))+(I73))+(I74))+(I75))+(I76))+(I77))+(I78))+(I79))+(I80))+(I81))+(I82))+(I83))+(I84))+(I85))+(I86))+(I87))+(I88))+(I89))+(I90))+(I91))+(#REF!))+(#REF!))+(#REF!))+(#REF!))+(#REF!))+(#REF!)</f>
        <v>#N/A</v>
      </c>
      <c r="J92" s="8" t="e">
        <f aca="false">((((((((((((((((((((((((((((((((((((((((((((((((((((((((((((((((((((((((((((((((((((((((((J7)+(J8))+(J9))+(J10))+(J11))+(J12))+(J13))+(J14))+(J15))+(J16))+(J17))+(J18))+(J19))+(J20))+(J21))+(J22))+(J23))+(J24))+(J25))+(J26))+(J27))+(J28))+(J29))+(J30))+(J31))+(J32))+(J33))+(J34))+(J35))+(J36))+(J37))+(J38))+(J39))+(J40))+(J41))+(J42))+(J43))+(J44))+(J45))+(J46))+(J47))+(J48))+(J49))+(J50))+(J51))+(J52))+(J53))+(J54))+(J55))+(J56))+(J57))+(J58))+(J59))+(J60))+(J61))+(J62))+(J63))+(J64))+(J65))+(J66))+(J67))+(J68))+(J69))+(J70))+(J71))+(J72))+(J73))+(J74))+(J75))+(J76))+(J77))+(J78))+(J79))+(J80))+(J81))+(J82))+(J83))+(J84))+(J85))+(J86))+(J87))+(J88))+(J89))+(J90))+(J91))+(#REF!))+(#REF!))+(#REF!))+(#REF!))+(#REF!))+(#REF!)</f>
        <v>#N/A</v>
      </c>
      <c r="K92" s="8" t="e">
        <f aca="false">((((((((((((((((((((((((((((((((((((((((((((((((((((((((((((((((((((((((((((((((((((((((((K7)+(K8))+(K9))+(K10))+(K11))+(K12))+(K13))+(K14))+(K15))+(K16))+(K17))+(K18))+(K19))+(K20))+(K21))+(K22))+(K23))+(K24))+(K25))+(K26))+(K27))+(K28))+(K29))+(K30))+(K31))+(K32))+(K33))+(K34))+(K35))+(K36))+(K37))+(K38))+(K39))+(K40))+(K41))+(K42))+(K43))+(K44))+(K45))+(K46))+(K47))+(K48))+(K49))+(K50))+(K51))+(K52))+(K53))+(K54))+(K55))+(K56))+(K57))+(K58))+(K59))+(K60))+(K61))+(K62))+(K63))+(K64))+(K65))+(K66))+(K67))+(K68))+(K69))+(K70))+(K71))+(K72))+(K73))+(K74))+(K75))+(K76))+(K77))+(K78))+(K79))+(K80))+(K81))+(K82))+(K83))+(K84))+(K85))+(K86))+(K87))+(K88))+(K89))+(K90))+(K91))+(#REF!))+(#REF!))+(#REF!))+(#REF!))+(#REF!))+(#REF!)</f>
        <v>#N/A</v>
      </c>
      <c r="L92" s="8" t="e">
        <f aca="false">((((((((((((((((((((((((((((((((((((((((((((((((((((((((((((((((((((((((((((((((((((((((((L7)+(L8))+(L9))+(L10))+(L11))+(L12))+(L13))+(L14))+(L15))+(L16))+(L17))+(L18))+(L19))+(L20))+(L21))+(L22))+(L23))+(L24))+(L25))+(L26))+(L27))+(L28))+(L29))+(L30))+(L31))+(L32))+(L33))+(L34))+(L35))+(L36))+(L37))+(L38))+(L39))+(L40))+(L41))+(L42))+(L43))+(L44))+(L45))+(L46))+(L47))+(L48))+(L49))+(L50))+(L51))+(L52))+(L53))+(L54))+(L55))+(L56))+(L57))+(L58))+(L59))+(L60))+(L61))+(L62))+(L63))+(L64))+(L65))+(L66))+(L67))+(L68))+(L69))+(L70))+(L71))+(L72))+(L73))+(L74))+(L75))+(L76))+(L77))+(L78))+(L79))+(L80))+(L81))+(L82))+(L83))+(L84))+(L85))+(L86))+(L87))+(L88))+(L89))+(L90))+(L91))+(#REF!))+(#REF!))+(#REF!))+(#REF!))+(#REF!))+(#REF!)</f>
        <v>#N/A</v>
      </c>
      <c r="M92" s="8" t="e">
        <f aca="false">((((((((((((((((((((((((((((((((((((((((((((((((((((((((((((((((((((((((((((((((((((((((((M7)+(M8))+(M9))+(M10))+(M11))+(M12))+(M13))+(M14))+(M15))+(M16))+(M17))+(M18))+(M19))+(M20))+(M21))+(M22))+(M23))+(M24))+(M25))+(M26))+(M27))+(M28))+(M29))+(M30))+(M31))+(M32))+(M33))+(M34))+(M35))+(M36))+(M37))+(M38))+(M39))+(M40))+(M41))+(M42))+(M43))+(M44))+(M45))+(M46))+(M47))+(M48))+(M49))+(M50))+(M51))+(M52))+(M53))+(M54))+(M55))+(M56))+(M57))+(M58))+(M59))+(M60))+(M61))+(M62))+(M63))+(M64))+(M65))+(M66))+(M67))+(M68))+(M69))+(M70))+(M71))+(M72))+(M73))+(M74))+(M75))+(M76))+(M77))+(M78))+(M79))+(M80))+(M81))+(M82))+(M83))+(M84))+(M85))+(M86))+(M87))+(M88))+(M89))+(M90))+(M91))+(#REF!))+(#REF!))+(#REF!))+(#REF!))+(#REF!))+(#REF!)</f>
        <v>#N/A</v>
      </c>
      <c r="N92" s="8" t="e">
        <f aca="false">((((((((((((((((((((((((((((((((((((((((((((((((((((((((((((((((((((((((((((((((((((((((((N7)+(N8))+(N9))+(N10))+(N11))+(N12))+(N13))+(N14))+(N15))+(N16))+(N17))+(N18))+(N19))+(N20))+(N21))+(N22))+(N23))+(N24))+(N25))+(N26))+(N27))+(N28))+(N29))+(N30))+(N31))+(N32))+(N33))+(N34))+(N35))+(N36))+(N37))+(N38))+(N39))+(N40))+(N41))+(N42))+(N43))+(N44))+(N45))+(N46))+(N47))+(N48))+(N49))+(N50))+(N51))+(N52))+(N53))+(N54))+(N55))+(N56))+(N57))+(N58))+(N59))+(N60))+(N61))+(N62))+(N63))+(N64))+(N65))+(N66))+(N67))+(N68))+(N69))+(N70))+(N71))+(N72))+(N73))+(N74))+(N75))+(N76))+(N77))+(N78))+(N79))+(N80))+(N81))+(N82))+(N83))+(N84))+(N85))+(N86))+(N87))+(N88))+(N89))+(N90))+(N91))+(#REF!))+(#REF!))+(#REF!))+(#REF!))+(#REF!))+(#REF!)</f>
        <v>#N/A</v>
      </c>
      <c r="O92" s="8" t="e">
        <f aca="false">((((((((((((((((((((((((((((((((((((((((((((((((((((((((((((((((((((((((((((((((((((((((((O7)+(O8))+(O9))+(O10))+(O11))+(O12))+(O13))+(O14))+(O15))+(O16))+(O17))+(O18))+(O19))+(O20))+(O21))+(O22))+(O23))+(O24))+(O25))+(O26))+(O27))+(O28))+(O29))+(O30))+(O31))+(O32))+(O33))+(O34))+(O35))+(O36))+(O37))+(O38))+(O39))+(O40))+(O41))+(O42))+(O43))+(O44))+(O45))+(O46))+(O47))+(O48))+(O49))+(O50))+(O51))+(O52))+(O53))+(O54))+(O55))+(O56))+(O57))+(O58))+(O59))+(O60))+(O61))+(O62))+(O63))+(O64))+(O65))+(O66))+(O67))+(O68))+(O69))+(O70))+(O71))+(O72))+(O73))+(O74))+(O75))+(O76))+(O77))+(O78))+(O79))+(O80))+(O81))+(O82))+(O83))+(O84))+(O85))+(O86))+(O87))+(O88))+(O89))+(O90))+(O91))+(#REF!))+(#REF!))+(#REF!))+(#REF!))+(#REF!))+(#REF!)</f>
        <v>#N/A</v>
      </c>
      <c r="P92" s="8" t="e">
        <f aca="false">((((((((((((((((((((((((((((((((((((((((((((((((((((((((((((((((((((((((((((((((((((((((((P7)+(P8))+(P9))+(P10))+(P11))+(P12))+(P13))+(P14))+(P15))+(P16))+(P17))+(P18))+(P19))+(P20))+(P21))+(P22))+(P23))+(P24))+(P25))+(P26))+(P27))+(P28))+(P29))+(P30))+(P31))+(P32))+(P33))+(P34))+(P35))+(P36))+(P37))+(P38))+(P39))+(P40))+(P41))+(P42))+(P43))+(P44))+(P45))+(P46))+(P47))+(P48))+(P49))+(P50))+(P51))+(P52))+(P53))+(P54))+(P55))+(P56))+(P57))+(P58))+(P59))+(P60))+(P61))+(P62))+(P63))+(P64))+(P65))+(P66))+(P67))+(P68))+(P69))+(P70))+(P71))+(P72))+(P73))+(P74))+(P75))+(P76))+(P77))+(P78))+(P79))+(P80))+(P81))+(P82))+(P83))+(P84))+(P85))+(P86))+(P87))+(P88))+(P89))+(P90))+(P91))+(#REF!))+(#REF!))+(#REF!))+(#REF!))+(#REF!))+(#REF!)</f>
        <v>#N/A</v>
      </c>
      <c r="Q92" s="8" t="e">
        <f aca="false">((((((((((((((((((((((((((((((((((((((((((((((((((((((((((((((((((((((((((((((((((((((((((Q7)+(Q8))+(Q9))+(Q10))+(Q11))+(Q12))+(Q13))+(Q14))+(Q15))+(Q16))+(Q17))+(Q18))+(Q19))+(Q20))+(Q21))+(Q22))+(Q23))+(Q24))+(Q25))+(Q26))+(Q27))+(Q28))+(Q29))+(Q30))+(Q31))+(Q32))+(Q33))+(Q34))+(Q35))+(Q36))+(Q37))+(Q38))+(Q39))+(Q40))+(Q41))+(Q42))+(Q43))+(Q44))+(Q45))+(Q46))+(Q47))+(Q48))+(Q49))+(Q50))+(Q51))+(Q52))+(Q53))+(Q54))+(Q55))+(Q56))+(Q57))+(Q58))+(Q59))+(Q60))+(Q61))+(Q62))+(Q63))+(Q64))+(Q65))+(Q66))+(Q67))+(Q68))+(Q69))+(Q70))+(Q71))+(Q72))+(Q73))+(Q74))+(Q75))+(Q76))+(Q77))+(Q78))+(Q79))+(Q80))+(Q81))+(Q82))+(Q83))+(Q84))+(Q85))+(Q86))+(Q87))+(Q88))+(Q89))+(Q90))+(Q91))+(#REF!))+(#REF!))+(#REF!))+(#REF!))+(#REF!))+(#REF!)</f>
        <v>#N/A</v>
      </c>
      <c r="R92" s="8" t="e">
        <f aca="false">((((((((((((((((((((((((((((((((((((((((((((((((((((((((((((((((((((((((((((((((((((((((((R7)+(R8))+(R9))+(R10))+(R11))+(R12))+(R13))+(R14))+(R15))+(R16))+(R17))+(R18))+(R19))+(R20))+(R21))+(R22))+(R23))+(R24))+(R25))+(R26))+(R27))+(R28))+(R29))+(R30))+(R31))+(R32))+(R33))+(R34))+(R35))+(R36))+(R37))+(R38))+(R39))+(R40))+(R41))+(R42))+(R43))+(R44))+(R45))+(R46))+(R47))+(R48))+(R49))+(R50))+(R51))+(R52))+(R53))+(R54))+(R55))+(R56))+(R57))+(R58))+(R59))+(R60))+(R61))+(R62))+(R63))+(R64))+(R65))+(R66))+(R67))+(R68))+(R69))+(R70))+(R71))+(R72))+(R73))+(R74))+(R75))+(R76))+(R77))+(R78))+(R79))+(R80))+(R81))+(R82))+(R83))+(R84))+(R85))+(R86))+(R87))+(R88))+(R89))+(R90))+(R91))+(#REF!))+(#REF!))+(#REF!))+(#REF!))+(#REF!))+(#REF!)</f>
        <v>#N/A</v>
      </c>
      <c r="S92" s="8" t="e">
        <f aca="false">((((((((((((((((((((((((((((((((((((((((((((((((((((((((((((((((((((((((((((((((((((((((((S7)+(S8))+(S9))+(S10))+(S11))+(S12))+(S13))+(S14))+(S15))+(S16))+(S17))+(S18))+(S19))+(S20))+(S21))+(S22))+(S23))+(S24))+(S25))+(S26))+(S27))+(S28))+(S29))+(S30))+(S31))+(S32))+(S33))+(S34))+(S35))+(S36))+(S37))+(S38))+(S39))+(S40))+(S41))+(S42))+(S43))+(S44))+(S45))+(S46))+(S47))+(S48))+(S49))+(S50))+(S51))+(S52))+(S53))+(S54))+(S55))+(S56))+(S57))+(S58))+(S59))+(S60))+(S61))+(S62))+(S63))+(S64))+(S65))+(S66))+(S67))+(S68))+(S69))+(S70))+(S71))+(S72))+(S73))+(S74))+(S75))+(S76))+(S77))+(S78))+(S79))+(S80))+(S81))+(S82))+(S83))+(S84))+(S85))+(S86))+(S87))+(S88))+(S89))+(S90))+(S91))+(#REF!))+(#REF!))+(#REF!))+(#REF!))+(#REF!))+(#REF!)</f>
        <v>#N/A</v>
      </c>
      <c r="T92" s="8" t="e">
        <f aca="false">((((((((((((((((((((((((((((((((((((((((((((((((((((((((((((((((((((((((((((((((((((((((((T7)+(T8))+(T9))+(T10))+(T11))+(T12))+(T13))+(T14))+(T15))+(T16))+(T17))+(T18))+(T19))+(T20))+(T21))+(T22))+(T23))+(T24))+(T25))+(T26))+(T27))+(T28))+(T29))+(T30))+(T31))+(T32))+(T33))+(T34))+(T35))+(T36))+(T37))+(T38))+(T39))+(T40))+(T41))+(T42))+(T43))+(T44))+(T45))+(T46))+(T47))+(T48))+(T49))+(T50))+(T51))+(T52))+(T53))+(T54))+(T55))+(T56))+(T57))+(T58))+(T59))+(T60))+(T61))+(T62))+(T63))+(T64))+(T65))+(T66))+(T67))+(T68))+(T69))+(T70))+(T71))+(T72))+(T73))+(T74))+(T75))+(T76))+(T77))+(T78))+(T79))+(T80))+(T81))+(T82))+(T83))+(T84))+(T85))+(T86))+(T87))+(T88))+(T89))+(T90))+(T91))+(#REF!))+(#REF!))+(#REF!))+(#REF!))+(#REF!))+(#REF!)</f>
        <v>#N/A</v>
      </c>
      <c r="U92" s="8" t="e">
        <f aca="false">((((((((((((((((((((((((((((((((((((((((((((((((((((((((((((((((((((((((((((((((((((((((((U7)+(U8))+(U9))+(U10))+(U11))+(U12))+(U13))+(U14))+(U15))+(U16))+(U17))+(U18))+(U19))+(U20))+(U21))+(U22))+(U23))+(U24))+(U25))+(U26))+(U27))+(U28))+(U29))+(U30))+(U31))+(U32))+(U33))+(U34))+(U35))+(U36))+(U37))+(U38))+(U39))+(U40))+(U41))+(U42))+(U43))+(U44))+(U45))+(U46))+(U47))+(U48))+(U49))+(U50))+(U51))+(U52))+(U53))+(U54))+(U55))+(U56))+(U57))+(U58))+(U59))+(U60))+(U61))+(U62))+(U63))+(U64))+(U65))+(U66))+(U67))+(U68))+(U69))+(U70))+(U71))+(U72))+(U73))+(U74))+(U75))+(U76))+(U77))+(U78))+(U79))+(U80))+(U81))+(U82))+(U83))+(U84))+(U85))+(U86))+(U87))+(U88))+(U89))+(U90))+(U91))+(#REF!))+(#REF!))+(#REF!))+(#REF!))+(#REF!))+(#REF!)</f>
        <v>#N/A</v>
      </c>
      <c r="V92" s="8" t="e">
        <f aca="false">((((((((((((((((((((((((((((((((((((((((((((((((((((((((((((((((((((((((((((((((((((((((((V7)+(V8))+(V9))+(V10))+(V11))+(V12))+(V13))+(V14))+(V15))+(V16))+(V17))+(V18))+(V19))+(V20))+(V21))+(V22))+(V23))+(V24))+(V25))+(V26))+(V27))+(V28))+(V29))+(V30))+(V31))+(V32))+(V33))+(V34))+(V35))+(V36))+(V37))+(V38))+(V39))+(V40))+(V41))+(V42))+(V43))+(V44))+(V45))+(V46))+(V47))+(V48))+(V49))+(V50))+(V51))+(V52))+(V53))+(V54))+(V55))+(V56))+(V57))+(V58))+(V59))+(V60))+(V61))+(V62))+(V63))+(V64))+(V65))+(V66))+(V67))+(V68))+(V69))+(V70))+(V71))+(V72))+(V73))+(V74))+(V75))+(V76))+(V77))+(V78))+(V79))+(V80))+(V81))+(V82))+(V83))+(V84))+(V85))+(V86))+(V87))+(V88))+(V89))+(V90))+(V91))+(#REF!))+(#REF!))+(#REF!))+(#REF!))+(#REF!))+(#REF!)</f>
        <v>#N/A</v>
      </c>
      <c r="W92" s="8" t="e">
        <f aca="false">((((((((((((((((((((((((((((((((((((((((((((((((((((((((((((((((((((((((((((((((((((((((((W7)+(W8))+(W9))+(W10))+(W11))+(W12))+(W13))+(W14))+(W15))+(W16))+(W17))+(W18))+(W19))+(W20))+(W21))+(W22))+(W23))+(W24))+(W25))+(W26))+(W27))+(W28))+(W29))+(W30))+(W31))+(W32))+(W33))+(W34))+(W35))+(W36))+(W37))+(W38))+(W39))+(W40))+(W41))+(W42))+(W43))+(W44))+(W45))+(W46))+(W47))+(W48))+(W49))+(W50))+(W51))+(W52))+(W53))+(W54))+(W55))+(W56))+(W57))+(W58))+(W59))+(W60))+(W61))+(W62))+(W63))+(W64))+(W65))+(W66))+(W67))+(W68))+(W69))+(W70))+(W71))+(W72))+(W73))+(W74))+(W75))+(W76))+(W77))+(W78))+(W79))+(W80))+(W81))+(W82))+(W83))+(W84))+(W85))+(W86))+(W87))+(W88))+(W89))+(W90))+(W91))+(#REF!))+(#REF!))+(#REF!))+(#REF!))+(#REF!))+(#REF!)</f>
        <v>#N/A</v>
      </c>
      <c r="X92" s="8" t="e">
        <f aca="false">((((((((((((((((((((((((((((((((((((((((((((((((((((((((((((((((((((((((((((((((((((((((((X7)+(X8))+(X9))+(X10))+(X11))+(X12))+(X13))+(X14))+(X15))+(X16))+(X17))+(X18))+(X19))+(X20))+(X21))+(X22))+(X23))+(X24))+(X25))+(X26))+(X27))+(X28))+(X29))+(X30))+(X31))+(X32))+(X33))+(X34))+(X35))+(X36))+(X37))+(X38))+(X39))+(X40))+(X41))+(X42))+(X43))+(X44))+(X45))+(X46))+(X47))+(X48))+(X49))+(X50))+(X51))+(X52))+(X53))+(X54))+(X55))+(X56))+(X57))+(X58))+(X59))+(X60))+(X61))+(X62))+(X63))+(X64))+(X65))+(X66))+(X67))+(X68))+(X69))+(X70))+(X71))+(X72))+(X73))+(X74))+(X75))+(X76))+(X77))+(X78))+(X79))+(X80))+(X81))+(X82))+(X83))+(X84))+(X85))+(X86))+(X87))+(X88))+(X89))+(X90))+(X91))+(#REF!))+(#REF!))+(#REF!))+(#REF!))+(#REF!))+(#REF!)</f>
        <v>#N/A</v>
      </c>
      <c r="Y92" s="8" t="e">
        <f aca="false">((((((((((((((((((((((((((((((((((((((((((((((((((((((((((((((((((((((((((((((((((((((((((Y7)+(Y8))+(Y9))+(Y10))+(Y11))+(Y12))+(Y13))+(Y14))+(Y15))+(Y16))+(Y17))+(Y18))+(Y19))+(Y20))+(Y21))+(Y22))+(Y23))+(Y24))+(Y25))+(Y26))+(Y27))+(Y28))+(Y29))+(Y30))+(Y31))+(Y32))+(Y33))+(Y34))+(Y35))+(Y36))+(Y37))+(Y38))+(Y39))+(Y40))+(Y41))+(Y42))+(Y43))+(Y44))+(Y45))+(Y46))+(Y47))+(Y48))+(Y49))+(Y50))+(Y51))+(Y52))+(Y53))+(Y54))+(Y55))+(Y56))+(Y57))+(Y58))+(Y59))+(Y60))+(Y61))+(Y62))+(Y63))+(Y64))+(Y65))+(Y66))+(Y67))+(Y68))+(Y69))+(Y70))+(Y71))+(Y72))+(Y73))+(Y74))+(Y75))+(Y76))+(Y77))+(Y78))+(Y79))+(Y80))+(Y81))+(Y82))+(Y83))+(Y84))+(Y85))+(Y86))+(Y87))+(Y88))+(Y89))+(Y90))+(Y91))+(#REF!))+(#REF!))+(#REF!))+(#REF!))+(#REF!))+(#REF!)</f>
        <v>#N/A</v>
      </c>
      <c r="Z92" s="8" t="e">
        <f aca="false">((((((((((((((((((((((((((((((((((((((((((((((((((((((((((((((((((((((((((((((((((((((((((Z7)+(Z8))+(Z9))+(Z10))+(Z11))+(Z12))+(Z13))+(Z14))+(Z15))+(Z16))+(Z17))+(Z18))+(Z19))+(Z20))+(Z21))+(Z22))+(Z23))+(Z24))+(Z25))+(Z26))+(Z27))+(Z28))+(Z29))+(Z30))+(Z31))+(Z32))+(Z33))+(Z34))+(Z35))+(Z36))+(Z37))+(Z38))+(Z39))+(Z40))+(Z41))+(Z42))+(Z43))+(Z44))+(Z45))+(Z46))+(Z47))+(Z48))+(Z49))+(Z50))+(Z51))+(Z52))+(Z53))+(Z54))+(Z55))+(Z56))+(Z57))+(Z58))+(Z59))+(Z60))+(Z61))+(Z62))+(Z63))+(Z64))+(Z65))+(Z66))+(Z67))+(Z68))+(Z69))+(Z70))+(Z71))+(Z72))+(Z73))+(Z74))+(Z75))+(Z76))+(Z77))+(Z78))+(Z79))+(Z80))+(Z81))+(Z82))+(Z83))+(Z84))+(Z85))+(Z86))+(Z87))+(Z88))+(Z89))+(Z90))+(Z91))+(#REF!))+(#REF!))+(#REF!))+(#REF!))+(#REF!))+(#REF!)</f>
        <v>#N/A</v>
      </c>
      <c r="AA92" s="8" t="e">
        <f aca="false">((((((((((((((((((((((((((((((((((((((((((((((((((((((((((((((((((((((((((((((((((((((((((AA7)+(AA8))+(AA9))+(AA10))+(AA11))+(AA12))+(AA13))+(AA14))+(AA15))+(AA16))+(AA17))+(AA18))+(AA19))+(AA20))+(AA21))+(AA22))+(AA23))+(AA24))+(AA25))+(AA26))+(AA27))+(AA28))+(AA29))+(AA30))+(AA31))+(AA32))+(AA33))+(AA34))+(AA35))+(AA36))+(AA37))+(AA38))+(AA39))+(AA40))+(AA41))+(AA42))+(AA43))+(AA44))+(AA45))+(AA46))+(AA47))+(AA48))+(AA49))+(AA50))+(AA51))+(AA52))+(AA53))+(AA54))+(AA55))+(AA56))+(AA57))+(AA58))+(AA59))+(AA60))+(AA61))+(AA62))+(AA63))+(AA64))+(AA65))+(AA66))+(AA67))+(AA68))+(AA69))+(AA70))+(AA71))+(AA72))+(AA73))+(AA74))+(AA75))+(AA76))+(AA77))+(AA78))+(AA79))+(AA80))+(AA81))+(AA82))+(AA83))+(AA84))+(AA85))+(AA86))+(AA87))+(AA88))+(AA89))+(AA90))+(AA91))+(#REF!))+(#REF!))+(#REF!))+(#REF!))+(#REF!))+(#REF!)</f>
        <v>#N/A</v>
      </c>
      <c r="AB92" s="8" t="e">
        <f aca="false">((((((((((((((((((((((((((((((((((((((((((((((((((((((((((((((((((((((((((((((((((((((((((AB7)+(AB8))+(AB9))+(AB10))+(AB11))+(AB12))+(AB13))+(AB14))+(AB15))+(AB16))+(AB17))+(AB18))+(AB19))+(AB20))+(AB21))+(AB22))+(AB23))+(AB24))+(AB25))+(AB26))+(AB27))+(AB28))+(AB29))+(AB30))+(AB31))+(AB32))+(AB33))+(AB34))+(AB35))+(AB36))+(AB37))+(AB38))+(AB39))+(AB40))+(AB41))+(AB42))+(AB43))+(AB44))+(AB45))+(AB46))+(AB47))+(AB48))+(AB49))+(AB50))+(AB51))+(AB52))+(AB53))+(AB54))+(AB55))+(AB56))+(AB57))+(AB58))+(AB59))+(AB60))+(AB61))+(AB62))+(AB63))+(AB64))+(AB65))+(AB66))+(AB67))+(AB68))+(AB69))+(AB70))+(AB71))+(AB72))+(AB73))+(AB74))+(AB75))+(AB76))+(AB77))+(AB78))+(AB79))+(AB80))+(AB81))+(AB82))+(AB83))+(AB84))+(AB85))+(AB86))+(AB87))+(AB88))+(AB89))+(AB90))+(AB91))+(#REF!))+(#REF!))+(#REF!))+(#REF!))+(#REF!))+(#REF!)</f>
        <v>#N/A</v>
      </c>
      <c r="AC92" s="8" t="e">
        <f aca="false">((((((((((((((((((((((((((((((((((((((((((((((((((((((((((((((((((((((((((((((((((((((((((AC7)+(AC8))+(AC9))+(AC10))+(AC11))+(AC12))+(AC13))+(AC14))+(AC15))+(AC16))+(AC17))+(AC18))+(AC19))+(AC20))+(AC21))+(AC22))+(AC23))+(AC24))+(AC25))+(AC26))+(AC27))+(AC28))+(AC29))+(AC30))+(AC31))+(AC32))+(AC33))+(AC34))+(AC35))+(AC36))+(AC37))+(AC38))+(AC39))+(AC40))+(AC41))+(AC42))+(AC43))+(AC44))+(AC45))+(AC46))+(AC47))+(AC48))+(AC49))+(AC50))+(AC51))+(AC52))+(AC53))+(AC54))+(AC55))+(AC56))+(AC57))+(AC58))+(AC59))+(AC60))+(AC61))+(AC62))+(AC63))+(AC64))+(AC65))+(AC66))+(AC67))+(AC68))+(AC69))+(AC70))+(AC71))+(AC72))+(AC73))+(AC74))+(AC75))+(AC76))+(AC77))+(AC78))+(AC79))+(AC80))+(AC81))+(AC82))+(AC83))+(AC84))+(AC85))+(AC86))+(AC87))+(AC88))+(AC89))+(AC90))+(AC91))+(#REF!))+(#REF!))+(#REF!))+(#REF!))+(#REF!))+(#REF!)</f>
        <v>#N/A</v>
      </c>
      <c r="AD92" s="8" t="e">
        <f aca="false">((((((((((((((((((((((((((((((((((((((((((((((((((((((((((((((((((((((((((((((((((((((((((AD7)+(AD8))+(AD9))+(AD10))+(AD11))+(AD12))+(AD13))+(AD14))+(AD15))+(AD16))+(AD17))+(AD18))+(AD19))+(AD20))+(AD21))+(AD22))+(AD23))+(AD24))+(AD25))+(AD26))+(AD27))+(AD28))+(AD29))+(AD30))+(AD31))+(AD32))+(AD33))+(AD34))+(AD35))+(AD36))+(AD37))+(AD38))+(AD39))+(AD40))+(AD41))+(AD42))+(AD43))+(AD44))+(AD45))+(AD46))+(AD47))+(AD48))+(AD49))+(AD50))+(AD51))+(AD52))+(AD53))+(AD54))+(AD55))+(AD56))+(AD57))+(AD58))+(AD59))+(AD60))+(AD61))+(AD62))+(AD63))+(AD64))+(AD65))+(AD66))+(AD67))+(AD68))+(AD69))+(AD70))+(AD71))+(AD72))+(AD73))+(AD74))+(AD75))+(AD76))+(AD77))+(AD78))+(AD79))+(AD80))+(AD81))+(AD82))+(AD83))+(AD84))+(AD85))+(AD86))+(AD87))+(AD88))+(AD89))+(AD90))+(AD91))+(#REF!))+(#REF!))+(#REF!))+(#REF!))+(#REF!))+(#REF!)</f>
        <v>#N/A</v>
      </c>
      <c r="AE92" s="8" t="e">
        <f aca="false">((((((((((((((((((((((((((((((((((((((((((((((((((((((((((((((((((((((((((((((((((((((((((AE7)+(AE8))+(AE9))+(AE10))+(AE11))+(AE12))+(AE13))+(AE14))+(AE15))+(AE16))+(AE17))+(AE18))+(AE19))+(AE20))+(AE21))+(AE22))+(AE23))+(AE24))+(AE25))+(AE26))+(AE27))+(AE28))+(AE29))+(AE30))+(AE31))+(AE32))+(AE33))+(AE34))+(AE35))+(AE36))+(AE37))+(AE38))+(AE39))+(AE40))+(AE41))+(AE42))+(AE43))+(AE44))+(AE45))+(AE46))+(AE47))+(AE48))+(AE49))+(AE50))+(AE51))+(AE52))+(AE53))+(AE54))+(AE55))+(AE56))+(AE57))+(AE58))+(AE59))+(AE60))+(AE61))+(AE62))+(AE63))+(AE64))+(AE65))+(AE66))+(AE67))+(AE68))+(AE69))+(AE70))+(AE71))+(AE72))+(AE73))+(AE74))+(AE75))+(AE76))+(AE77))+(AE78))+(AE79))+(AE80))+(AE81))+(AE82))+(AE83))+(AE84))+(AE85))+(AE86))+(AE87))+(AE88))+(AE89))+(AE90))+(AE91))+(#REF!))+(#REF!))+(#REF!))+(#REF!))+(#REF!))+(#REF!)</f>
        <v>#N/A</v>
      </c>
      <c r="AF92" s="8" t="e">
        <f aca="false">((((((((((((((((((((((((((((((((((((((((((((((((((((((((((((((((((((((((((((((((((((((((((AF7)+(AF8))+(AF9))+(AF10))+(AF11))+(AF12))+(AF13))+(AF14))+(AF15))+(AF16))+(AF17))+(AF18))+(AF19))+(AF20))+(AF21))+(AF22))+(AF23))+(AF24))+(AF25))+(AF26))+(AF27))+(AF28))+(AF29))+(AF30))+(AF31))+(AF32))+(AF33))+(AF34))+(AF35))+(AF36))+(AF37))+(AF38))+(AF39))+(AF40))+(AF41))+(AF42))+(AF43))+(AF44))+(AF45))+(AF46))+(AF47))+(AF48))+(AF49))+(AF50))+(AF51))+(AF52))+(AF53))+(AF54))+(AF55))+(AF56))+(AF57))+(AF58))+(AF59))+(AF60))+(AF61))+(AF62))+(AF63))+(AF64))+(AF65))+(AF66))+(AF67))+(AF68))+(AF69))+(AF70))+(AF71))+(AF72))+(AF73))+(AF74))+(AF75))+(AF76))+(AF77))+(AF78))+(AF79))+(AF80))+(AF81))+(AF82))+(AF83))+(AF84))+(AF85))+(AF86))+(AF87))+(AF88))+(AF89))+(AF90))+(AF91))+(#REF!))+(#REF!))+(#REF!))+(#REF!))+(#REF!))+(#REF!)</f>
        <v>#N/A</v>
      </c>
      <c r="AG92" s="8" t="e">
        <f aca="false">((((((((((((((((((((((((((((((((((((((((((((((((((((((((((((((((((((((((((((((((((((((((((AG7)+(AG8))+(AG9))+(AG10))+(AG11))+(AG12))+(AG13))+(AG14))+(AG15))+(AG16))+(AG17))+(AG18))+(AG19))+(AG20))+(AG21))+(AG22))+(AG23))+(AG24))+(AG25))+(AG26))+(AG27))+(AG28))+(AG29))+(AG30))+(AG31))+(AG32))+(AG33))+(AG34))+(AG35))+(AG36))+(AG37))+(AG38))+(AG39))+(AG40))+(AG41))+(AG42))+(AG43))+(AG44))+(AG45))+(AG46))+(AG47))+(AG48))+(AG49))+(AG50))+(AG51))+(AG52))+(AG53))+(AG54))+(AG55))+(AG56))+(AG57))+(AG58))+(AG59))+(AG60))+(AG61))+(AG62))+(AG63))+(AG64))+(AG65))+(AG66))+(AG67))+(AG68))+(AG69))+(AG70))+(AG71))+(AG72))+(AG73))+(AG74))+(AG75))+(AG76))+(AG77))+(AG78))+(AG79))+(AG80))+(AG81))+(AG82))+(AG83))+(AG84))+(AG85))+(AG86))+(AG87))+(AG88))+(AG89))+(AG90))+(AG91))+(#REF!))+(#REF!))+(#REF!))+(#REF!))+(#REF!))+(#REF!)</f>
        <v>#N/A</v>
      </c>
    </row>
    <row r="93" customFormat="false" ht="15" hidden="false" customHeight="false" outlineLevel="0" collapsed="false">
      <c r="A93" s="5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</row>
    <row r="96" customFormat="false" ht="15" hidden="false" customHeight="false" outlineLevel="0" collapsed="false">
      <c r="A96" s="9" t="s">
        <v>107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0">
    <mergeCell ref="A1:AG1"/>
    <mergeCell ref="A2:AG2"/>
    <mergeCell ref="A3:AG3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96:AG9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2023-05-24T13:41:18Z</dcterms:created>
  <dc:creator>Apache POI</dc:creator>
  <dc:description/>
  <dc:language>en-US</dc:language>
  <cp:lastModifiedBy/>
  <dcterms:modified xsi:type="dcterms:W3CDTF">2023-07-04T14:02:04Z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