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<sst xmlns="http://schemas.openxmlformats.org/spreadsheetml/2006/main" uniqueCount="441">
  <si>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</si>
  <si>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</si>
  <si>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</si>
  <si>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</si>
  <si>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</si>
  <si>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</si>
  <si>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</si>
  <si>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</si>
  <si>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</si>
  <si>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</si>
  <si>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</si>
  <si>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</si>
  <si>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</si>
  <si>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Message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</si>
  <si>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</si>
  <si>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</si>
  <si>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</si>
  <si>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</si>
  <si>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</si>
  <si>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</si>
  <si>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</si>
  <si>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</si>
  <si>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</si>
  <si>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</si>
  <si>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2024-08-05T02:24:59.6610000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</si>
  <si>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</si>
  <si>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</si>
  <si>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</si>
  <si>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</si>
  <si>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</si>
  <si>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</si>
  <si>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</si>
  <si>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</si>
  <si>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</si>
  <si>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</si>
  <si>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</si>
  <si>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</si>
  <si>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D:\Spirent Communications\2024-08-05-022454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</si>
  <si>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</si>
  <si>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</si>
  <si>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</si>
  <si>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</si>
  <si>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</si>
  <si>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</si>
  <si>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</si>
  <si>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</si>
  <si>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</si>
  <si>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</si>
  <si>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</si>
  <si>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</si>
  <si>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</si>
  <si>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</si>
  <si>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</si>
  <si>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</si>
  <si>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</si>
  <si>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</si>
  <si>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</si>
  <si>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</si>
  <si>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</si>
  <si>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</si>
  <si>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</si>
  <si>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</si>
  <si>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</si>
  <si>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</si>
  <si>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</si>
  <si>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</si>
  <si>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</si>
  <si>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</si>
  <si>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</si>
  <si>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</si>
  <si>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</si>
  <si>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</si>
  <si>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</si>
  <si>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</si>
  <si>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</si>
  <si>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</si>
  <si>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</si>
  <si>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</si>
  <si>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</si>
  <si>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</si>
  <si>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</si>
  <si>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</si>
  <si>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</si>
  <si>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</si>
  <si>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</si>
  <si>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</si>
  <si>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</si>
  <si>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</si>
  <si>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</si>
  <si>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</si>
  <si>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</si>
  <si>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</si>
  <si>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</si>
  <si>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</si>
  <si>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</si>
  <si>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</si>
  <si>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</si>
  <si>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</si>
  <si>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</si>
  <si>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</si>
  <si>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</si>
  <si>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</si>
  <si>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2024-08-05T02:26:04.4200000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</si>
  <si>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</si>
  <si>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</si>
  <si>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</si>
  <si>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</si>
  <si>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</si>
  <si>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</si>
  <si>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</si>
  <si>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</si>
  <si>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</si>
  <si>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</si>
  <si>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</si>
  <si>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</si>
  <si>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</si>
  <si>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</si>
  <si>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</si>
  <si>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</si>
  <si>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</si>
  <si>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</si>
  <si>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</si>
  <si>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</si>
  <si>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</si>
  <si>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</si>
  <si>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</si>
  <si>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</si>
  <si>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</si>
  <si>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</si>
  <si>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1-20</t>
  </si>
  <si>
    <t>VideoPlaybackFailures</t>
  </si>
  <si>
    <t xml:space="preserve">One-way latency UL </t>
  </si>
  <si>
    <t>Frame</t>
  </si>
  <si>
    <t>WIFI</t>
  </si>
  <si>
    <t>UDP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</si>
  <si>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</si>
  <si>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</si>
  <si>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</si>
  <si>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</si>
  <si>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</si>
  <si>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</si>
  <si>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</si>
  <si>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</si>
  <si>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</si>
  <si>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</si>
  <si>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</si>
  <si>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</si>
  <si>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</si>
  <si>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</si>
  <si>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</si>
  <si>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Qoe</t>
  </si>
  <si>
    <t>2024-08-05T02:25:03.4200000</t>
  </si>
  <si>
    <t>cf93c30f-d252-ef11-9143-3cecef3de2e7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</si>
  <si>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</si>
  <si>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</si>
  <si>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</si>
  <si>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</si>
  <si>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</si>
  <si>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</si>
  <si>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</si>
  <si>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Ethernet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</si>
  <si>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</si>
  <si>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</si>
  <si>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</si>
  <si>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</si>
  <si>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</si>
  <si>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</si>
  <si>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</si>
  <si>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</si>
  <si>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</si>
  <si>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</si>
  <si>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</si>
  <si>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</si>
  <si>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</si>
  <si>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</si>
  <si>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</si>
  <si>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</si>
  <si>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</si>
  <si>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</si>
  <si>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</si>
  <si>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2024-08-05T02:25:04.5280000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</si>
  <si>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</si>
  <si>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</si>
  <si>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</si>
  <si>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</si>
  <si>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</si>
  <si>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</si>
  <si>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</si>
  <si>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</si>
  <si>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</si>
  <si>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</si>
  <si>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</si>
  <si>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</si>
  <si>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</si>
  <si>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</si>
  <si>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</si>
  <si>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</si>
  <si>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</si>
  <si>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</si>
  <si>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</si>
  <si>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</si>
  <si>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</si>
  <si>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</si>
  <si>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</si>
  <si>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</si>
  <si>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</si>
  <si>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</si>
  <si>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</si>
  <si>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</si>
  <si>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</si>
  <si>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</si>
  <si>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</si>
  <si>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</si>
  <si>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</si>
  <si>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</si>
  <si>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</si>
  <si>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</si>
  <si>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</si>
  <si>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</si>
  <si>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</si>
  <si>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</si>
  <si>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</si>
  <si>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</si>
  <si>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</si>
  <si>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</si>
  <si>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</si>
  <si>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</si>
  <si>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</si>
  <si>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</si>
  <si>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</si>
  <si>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</si>
  <si>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</si>
  <si>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</si>
  <si>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</si>
  <si>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</si>
  <si>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</si>
  <si>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2024-08-05T02:26:02.6610000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</si>
  <si>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</si>
  <si>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</si>
  <si>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</si>
  <si>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</si>
  <si>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</si>
  <si>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</si>
  <si>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</si>
  <si>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</si>
  <si>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</si>
  <si>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</si>
  <si>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</si>
  <si>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</si>
  <si>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</si>
  <si>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</si>
  <si>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</si>
  <si>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</si>
  <si>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</si>
  <si>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</si>
  <si>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</si>
  <si>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</si>
  <si>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</si>
  <si>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</si>
  <si>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</si>
  <si>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</si>
  <si>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</si>
  <si>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</si>
  <si>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ce93c30f-d252-ef11-9143-3cecef3de2e7</t>
  </si>
  <si>
    <t>wss://dem-ustx01.umetrix.com:9443/webrtc-session.json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</si>
  <si>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</si>
  <si>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</si>
  <si>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</si>
  <si>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</si>
  <si>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</si>
  <si>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</si>
  <si>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</si>
  <si>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</si>
  <si>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</si>
  <si>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</si>
  <si>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</si>
  <si>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</si>
  <si>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</si>
  <si>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</si>
  <si>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</si>
  <si>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</si>
  <si>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</si>
  <si>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</si>
  <si>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</si>
  <si>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</si>
  <si>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</si>
  <si>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</si>
  <si>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</si>
  <si>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</si>
  <si>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</si>
  <si>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</si>
  <si>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</si>
  <si>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</si>
  <si>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</si>
  <si>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</si>
  <si>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</si>
  <si>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</si>
  <si>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</si>
  <si>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</si>
  <si>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</si>
  <si>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</si>
  <si>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</si>
  <si>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</si>
  <si>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</si>
  <si>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</si>
  <si>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</si>
  <si>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</si>
  <si>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</si>
  <si>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</si>
  <si>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</si>
  <si>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</si>
  <si>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</si>
  <si>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</si>
  <si>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</si>
  <si>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</si>
  <si>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</si>
  <si>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</si>
  <si>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</si>
  <si>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</si>
  <si>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</si>
  <si>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2024-08-05T02:25:03.9600000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</si>
  <si>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</si>
  <si>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</si>
  <si>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</si>
  <si>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</si>
  <si>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</si>
  <si>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</si>
  <si>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</si>
  <si>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</si>
  <si>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</si>
  <si>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</si>
  <si>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</si>
  <si>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</si>
  <si>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</si>
  <si>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</si>
  <si>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</si>
  <si>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</si>
  <si>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</si>
  <si>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</si>
  <si>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</si>
  <si>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</si>
  <si>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</si>
  <si>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</si>
  <si>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</si>
  <si>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</si>
  <si>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</si>
  <si>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</si>
  <si>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</si>
  <si>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</si>
  <si>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</si>
  <si>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</si>
  <si>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</si>
  <si>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</si>
  <si>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</si>
  <si>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</si>
  <si>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</si>
  <si>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</si>
  <si>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</si>
  <si>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</si>
  <si>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</si>
  <si>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</si>
  <si>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</si>
  <si>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</si>
  <si>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</si>
  <si>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</si>
  <si>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</si>
  <si>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</si>
  <si>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</si>
  <si>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</si>
  <si>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</si>
  <si>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</si>
  <si>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</si>
  <si>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</si>
  <si>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</si>
  <si>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</si>
  <si>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</si>
  <si>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</si>
  <si>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</si>
  <si>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</si>
  <si>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</si>
  <si>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2024-08-05T02:25:01.6870000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</si>
  <si>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</si>
  <si>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</si>
  <si>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</si>
  <si>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</si>
  <si>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</si>
  <si>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</si>
  <si>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</si>
  <si>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</si>
  <si>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</si>
  <si>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</si>
  <si>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</si>
  <si>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</si>
  <si>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</si>
  <si>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</si>
  <si>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</si>
  <si>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</si>
  <si>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</si>
  <si>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</si>
  <si>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</si>
  <si>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</si>
  <si>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</si>
  <si>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</si>
  <si>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</si>
  <si>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</si>
  <si>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</si>
  <si>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</si>
  <si>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</si>
  <si>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</si>
  <si>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</si>
  <si>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</si>
  <si>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</si>
  <si>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2024-08-05T02:25:01.4760000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</si>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</sst>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b/>
      <sz val="11"/>
      <color rgb="FF172B4D"/>
      <name val="Calibri"/>
      <family val="2"/>
      <scheme val="minor"/>
    </font>
    <font>
      <sz val="10"/>
      <color rgb="FFFF0000"/>
      <name val="Arial"/>
      <family val="2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/>
      <right/>
      <top/>
      <bottom style="thin">
        <color theme="0" tint="-0.14996337890625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 style="thin">
        <color theme="0" tint="-0.14996337890625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/>
      <right/>
      <top style="thin">
        <color theme="0" tint="-0.24993896484375"/>
      </top>
      <bottom/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32861328125"/>
      </right>
      <top/>
      <bottom/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32861328125"/>
      </left>
      <right/>
      <top/>
      <bottom/>
      <diagonal/>
    </border>
    <border>
      <left style="thin">
        <color theme="0" tint="-0.14996337890625"/>
      </left>
      <right/>
      <top/>
      <bottom/>
      <diagonal/>
    </border>
    <border>
      <left/>
      <right style="thin">
        <color theme="0" tint="-0.14996337890625"/>
      </right>
      <top/>
      <bottom/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2" fontId="3" fillId="0" borderId="1" xfId="0" applyNumberFormat="1" applyFont="1" applyBorder="1"/>
    <xf numFmtId="9" fontId="3" fillId="0" borderId="0" xfId="0" applyNumberFormat="1" applyFont="1"/>
    <xf numFmtId="2" fontId="5" fillId="4" borderId="0" xfId="0" applyNumberFormat="1" applyFont="1" applyFill="1"/>
    <xf numFmtId="164" fontId="0" fillId="0" borderId="2" xfId="0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64" fontId="0" fillId="0" borderId="3" xfId="0" applyBorder="1" applyAlignment="1">
      <alignment horizontal="center" vertical="center"/>
    </xf>
    <xf numFmtId="164" fontId="3" fillId="0" borderId="0" xfId="0" applyFont="1"/>
    <xf numFmtId="164" fontId="0" fillId="0" borderId="4" xfId="0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0" fillId="5" borderId="0" xfId="0" applyFill="1" applyAlignment="1">
      <alignment vertical="center"/>
    </xf>
    <xf numFmtId="164" fontId="6" fillId="6" borderId="0" xfId="0" applyFont="1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64" fontId="0" fillId="0" borderId="6" xfId="0" applyBorder="1"/>
    <xf numFmtId="9" fontId="3" fillId="0" borderId="0" xfId="0" applyNumberFormat="1" applyFont="1" applyAlignment="1">
      <alignment horizontal="center" vertical="center"/>
    </xf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4" fontId="0" fillId="0" borderId="7" xfId="0" applyBorder="1" applyAlignment="1">
      <alignment vertical="center"/>
    </xf>
    <xf numFmtId="164" fontId="9" fillId="9" borderId="8" xfId="0" applyFont="1" applyFill="1" applyBorder="1"/>
    <xf numFmtId="2" fontId="3" fillId="0" borderId="0" xfId="0" applyNumberFormat="1" applyFont="1" applyAlignment="1">
      <alignment horizontal="center"/>
    </xf>
    <xf numFmtId="164" fontId="0" fillId="0" borderId="0" xfId="0" applyAlignment="1">
      <alignment horizontal="right"/>
    </xf>
    <xf numFmtId="164" fontId="8" fillId="8" borderId="7" xfId="0" applyFont="1" applyFill="1" applyBorder="1" applyAlignment="1">
      <alignment horizontal="center" vertical="center"/>
    </xf>
    <xf numFmtId="164" fontId="3" fillId="0" borderId="9" xfId="0" applyFont="1" applyBorder="1"/>
    <xf numFmtId="164" fontId="0" fillId="0" borderId="0" xfId="0" applyAlignment="1">
      <alignment horizontal="center" wrapText="1"/>
    </xf>
    <xf numFmtId="10" fontId="4" fillId="3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2" fillId="2" borderId="10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164" fontId="8" fillId="8" borderId="1" xfId="0" applyFont="1" applyFill="1" applyBorder="1" applyAlignment="1">
      <alignment vertical="center"/>
    </xf>
    <xf numFmtId="2" fontId="4" fillId="3" borderId="5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164" fontId="4" fillId="3" borderId="5" xfId="0" applyFont="1" applyFill="1" applyBorder="1" applyAlignment="1">
      <alignment horizontal="left" vertical="top"/>
    </xf>
    <xf numFmtId="164" fontId="4" fillId="3" borderId="1" xfId="0" applyFont="1" applyFill="1" applyBorder="1" applyAlignment="1">
      <alignment vertical="center"/>
    </xf>
    <xf numFmtId="2" fontId="7" fillId="0" borderId="0" xfId="0" applyNumberFormat="1" applyFont="1" applyAlignment="1">
      <alignment horizontal="center"/>
    </xf>
    <xf numFmtId="164" fontId="3" fillId="0" borderId="0" xfId="0" applyFont="1" applyAlignment="1">
      <alignment horizontal="center"/>
    </xf>
    <xf numFmtId="164" fontId="3" fillId="0" borderId="11" xfId="0" applyFont="1" applyBorder="1"/>
    <xf numFmtId="164" fontId="0" fillId="0" borderId="4" xfId="0" applyBorder="1" applyAlignment="1">
      <alignment horizontal="left" vertical="top"/>
    </xf>
    <xf numFmtId="164" fontId="10" fillId="0" borderId="0" xfId="0" applyFont="1"/>
    <xf numFmtId="2" fontId="4" fillId="3" borderId="5" xfId="0" quotePrefix="1" applyNumberFormat="1" applyFont="1" applyFill="1" applyBorder="1" applyAlignment="1">
      <alignment horizontal="center" vertical="center"/>
    </xf>
    <xf numFmtId="164" fontId="0" fillId="0" borderId="3" xfId="0" applyBorder="1" applyAlignment="1">
      <alignment horizontal="left" vertical="top"/>
    </xf>
    <xf numFmtId="166" fontId="0" fillId="0" borderId="0" xfId="0" applyNumberFormat="1" applyAlignment="1">
      <alignment horizontal="right"/>
    </xf>
    <xf numFmtId="9" fontId="4" fillId="3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/>
    <xf numFmtId="9" fontId="3" fillId="0" borderId="0" xfId="0" applyNumberFormat="1" applyFont="1" applyAlignment="1">
      <alignment horizontal="center"/>
    </xf>
    <xf numFmtId="2" fontId="0" fillId="0" borderId="0" xfId="0" applyNumberFormat="1"/>
    <xf numFmtId="2" fontId="7" fillId="3" borderId="12" xfId="0" applyNumberFormat="1" applyFont="1" applyFill="1" applyBorder="1" applyAlignment="1">
      <alignment horizontal="center" vertical="center"/>
    </xf>
    <xf numFmtId="164" fontId="11" fillId="3" borderId="13" xfId="0" applyFont="1" applyFill="1" applyBorder="1" applyAlignment="1">
      <alignment horizontal="center"/>
    </xf>
    <xf numFmtId="164" fontId="12" fillId="0" borderId="0" xfId="0" applyFont="1" applyAlignment="1">
      <alignment horizontal="center" vertical="center"/>
    </xf>
    <xf numFmtId="164" fontId="0" fillId="0" borderId="1" xfId="0" applyBorder="1" applyAlignment="1">
      <alignment horizontal="left" vertical="center"/>
    </xf>
    <xf numFmtId="2" fontId="3" fillId="0" borderId="14" xfId="0" applyNumberFormat="1" applyFont="1" applyBorder="1" applyAlignment="1">
      <alignment horizontal="center" vertical="center"/>
    </xf>
    <xf numFmtId="164" fontId="11" fillId="3" borderId="0" xfId="0" applyFont="1" applyFill="1" applyAlignment="1">
      <alignment horizontal="center"/>
    </xf>
    <xf numFmtId="2" fontId="7" fillId="3" borderId="15" xfId="2" applyNumberFormat="1" applyFont="1" applyFill="1" applyBorder="1" applyAlignment="1">
      <alignment horizontal="center" vertical="center"/>
    </xf>
    <xf numFmtId="9" fontId="7" fillId="3" borderId="15" xfId="2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64" fontId="11" fillId="3" borderId="16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164" fontId="13" fillId="0" borderId="17" xfId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4" fontId="9" fillId="9" borderId="18" xfId="0" applyFont="1" applyFill="1" applyBorder="1"/>
    <xf numFmtId="164" fontId="2" fillId="9" borderId="19" xfId="0" applyFont="1" applyFill="1" applyBorder="1"/>
    <xf numFmtId="2" fontId="0" fillId="0" borderId="3" xfId="0" applyNumberFormat="1" applyBorder="1" applyAlignment="1">
      <alignment horizontal="center" vertical="center"/>
    </xf>
    <xf numFmtId="171" fontId="0" fillId="0" borderId="0" xfId="0" applyNumberFormat="1" applyAlignment="1">
      <alignment horizontal="right"/>
    </xf>
    <xf numFmtId="164" fontId="1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72" fontId="4" fillId="3" borderId="1" xfId="0" quotePrefix="1" applyNumberFormat="1" applyFont="1" applyFill="1" applyBorder="1" applyAlignment="1">
      <alignment horizontal="center" vertical="center"/>
    </xf>
    <xf numFmtId="164" fontId="2" fillId="2" borderId="20" xfId="0" applyFont="1" applyFill="1" applyBorder="1" applyAlignment="1">
      <alignment vertical="center"/>
    </xf>
    <xf numFmtId="164" fontId="8" fillId="8" borderId="20" xfId="0" applyFont="1" applyFill="1" applyBorder="1" applyAlignment="1">
      <alignment horizontal="center" vertical="center"/>
    </xf>
    <xf numFmtId="2" fontId="3" fillId="0" borderId="0" xfId="0" applyNumberFormat="1" applyFont="1" applyAlignment="1" applyProtection="1">
      <alignment horizontal="center" vertical="center"/>
      <protection hidden="1"/>
    </xf>
    <xf numFmtId="164" fontId="3" fillId="0" borderId="11" xfId="0" quotePrefix="1" applyFont="1" applyBorder="1" applyAlignment="1">
      <alignment wrapText="1"/>
    </xf>
    <xf numFmtId="164" fontId="2" fillId="2" borderId="7" xfId="0" applyFont="1" applyFill="1" applyBorder="1" applyAlignment="1">
      <alignment vertical="center"/>
    </xf>
    <xf numFmtId="2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 wrapText="1"/>
    </xf>
    <xf numFmtId="164" fontId="0" fillId="0" borderId="1" xfId="0" applyBorder="1"/>
    <xf numFmtId="164" fontId="8" fillId="8" borderId="21" xfId="0" applyFont="1" applyFill="1" applyBorder="1" applyAlignment="1">
      <alignment horizontal="center" vertical="center"/>
    </xf>
    <xf numFmtId="164" fontId="0" fillId="0" borderId="1" xfId="0" applyBorder="1" applyAlignment="1">
      <alignment horizontal="center"/>
    </xf>
    <xf numFmtId="16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wrapText="1"/>
    </xf>
    <xf numFmtId="1" fontId="0" fillId="0" borderId="6" xfId="0" applyNumberFormat="1" applyBorder="1"/>
    <xf numFmtId="164" fontId="4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173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4" fontId="10" fillId="0" borderId="0" xfId="0" applyFont="1" applyAlignment="1">
      <alignment horizontal="left" vertical="center" indent="1"/>
    </xf>
    <xf numFmtId="164" fontId="0" fillId="0" borderId="3" xfId="0" applyBorder="1"/>
    <xf numFmtId="164" fontId="0" fillId="0" borderId="4" xfId="0" applyBorder="1"/>
    <xf numFmtId="2" fontId="3" fillId="0" borderId="9" xfId="0" applyNumberFormat="1" applyFont="1" applyBorder="1" applyAlignment="1">
      <alignment horizontal="center"/>
    </xf>
    <xf numFmtId="2" fontId="7" fillId="3" borderId="22" xfId="2" applyNumberFormat="1" applyFont="1" applyFill="1" applyBorder="1" applyAlignment="1">
      <alignment horizontal="center" vertical="center"/>
    </xf>
    <xf numFmtId="168" fontId="7" fillId="3" borderId="23" xfId="2" applyNumberFormat="1" applyFont="1" applyFill="1" applyBorder="1" applyAlignment="1">
      <alignment horizontal="center" vertical="center"/>
    </xf>
    <xf numFmtId="164" fontId="8" fillId="8" borderId="20" xfId="0" applyFont="1" applyFill="1" applyBorder="1" applyAlignment="1">
      <alignment vertical="center"/>
    </xf>
    <xf numFmtId="164" fontId="0" fillId="0" borderId="24" xfId="0" applyBorder="1" applyAlignment="1">
      <alignment vertical="center"/>
    </xf>
    <xf numFmtId="164" fontId="3" fillId="0" borderId="14" xfId="0" applyFont="1" applyBorder="1"/>
    <xf numFmtId="9" fontId="3" fillId="0" borderId="14" xfId="2" applyFont="1" applyBorder="1" applyAlignment="1">
      <alignment horizontal="center"/>
    </xf>
    <xf numFmtId="9" fontId="7" fillId="3" borderId="25" xfId="2" applyFont="1" applyFill="1" applyBorder="1" applyAlignment="1">
      <alignment horizontal="center" vertical="center"/>
    </xf>
    <xf numFmtId="2" fontId="7" fillId="3" borderId="25" xfId="2" applyNumberFormat="1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2" fontId="15" fillId="3" borderId="23" xfId="2" applyNumberFormat="1" applyFont="1" applyFill="1" applyBorder="1" applyAlignment="1">
      <alignment horizontal="center" vertical="center"/>
    </xf>
    <xf numFmtId="164" fontId="3" fillId="0" borderId="0" xfId="0" applyFont="1" applyAlignment="1">
      <alignment horizontal="center" wrapText="1"/>
    </xf>
    <xf numFmtId="9" fontId="7" fillId="3" borderId="22" xfId="2" applyFont="1" applyFill="1" applyBorder="1" applyAlignment="1">
      <alignment horizontal="center" vertical="center"/>
    </xf>
    <xf numFmtId="9" fontId="3" fillId="0" borderId="14" xfId="0" applyNumberFormat="1" applyFont="1" applyBorder="1" applyAlignment="1">
      <alignment horizontal="center" vertical="center"/>
    </xf>
    <xf numFmtId="2" fontId="7" fillId="3" borderId="23" xfId="2" applyNumberFormat="1" applyFont="1" applyFill="1" applyBorder="1" applyAlignment="1">
      <alignment horizontal="center" vertical="center"/>
    </xf>
    <xf numFmtId="167" fontId="7" fillId="3" borderId="2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165" fontId="7" fillId="3" borderId="27" xfId="0" applyNumberFormat="1" applyFont="1" applyFill="1" applyBorder="1" applyAlignment="1">
      <alignment horizontal="centerContinuous" vertical="center"/>
    </xf>
    <xf numFmtId="165" fontId="7" fillId="3" borderId="26" xfId="0" applyNumberFormat="1" applyFont="1" applyFill="1" applyBorder="1" applyAlignment="1">
      <alignment horizontal="center" vertical="center"/>
    </xf>
    <xf numFmtId="164" fontId="0" fillId="0" borderId="0" xfId="0" applyAlignment="1">
      <alignment vertical="center"/>
    </xf>
    <xf numFmtId="164" fontId="2" fillId="2" borderId="1" xfId="0" applyFont="1" applyFill="1" applyBorder="1" applyAlignment="1">
      <alignment vertical="center"/>
    </xf>
    <xf numFmtId="164" fontId="16" fillId="3" borderId="28" xfId="0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164" fontId="17" fillId="2" borderId="0" xfId="1" applyFont="1" applyFill="1" applyAlignment="1">
      <alignment vertical="center"/>
    </xf>
    <xf numFmtId="164" fontId="16" fillId="3" borderId="13" xfId="0" applyFont="1" applyFill="1" applyBorder="1" applyAlignment="1">
      <alignment horizontal="left" vertical="center" wrapText="1"/>
    </xf>
    <xf numFmtId="164" fontId="3" fillId="0" borderId="29" xfId="0" quotePrefix="1" applyFont="1" applyBorder="1" applyAlignment="1">
      <alignment wrapText="1"/>
    </xf>
    <xf numFmtId="2" fontId="3" fillId="0" borderId="9" xfId="0" applyNumberFormat="1" applyFont="1" applyBorder="1" applyAlignment="1">
      <alignment horizontal="center" vertical="center"/>
    </xf>
    <xf numFmtId="164" fontId="16" fillId="3" borderId="16" xfId="0" applyFont="1" applyFill="1" applyBorder="1" applyAlignment="1">
      <alignment horizontal="left" vertical="center" wrapText="1"/>
    </xf>
    <xf numFmtId="164" fontId="16" fillId="3" borderId="30" xfId="0" applyFont="1" applyFill="1" applyBorder="1" applyAlignment="1">
      <alignment horizontal="left" vertical="center" wrapText="1"/>
    </xf>
    <xf numFmtId="49" fontId="7" fillId="3" borderId="15" xfId="2" applyNumberFormat="1" applyFont="1" applyFill="1" applyBorder="1" applyAlignment="1">
      <alignment horizontal="center" vertical="center"/>
    </xf>
    <xf numFmtId="2" fontId="7" fillId="3" borderId="31" xfId="2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7" fillId="3" borderId="32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/>
    </xf>
    <xf numFmtId="164" fontId="8" fillId="8" borderId="1" xfId="0" applyFont="1" applyFill="1" applyBorder="1" applyAlignment="1">
      <alignment horizontal="left" vertical="center"/>
    </xf>
    <xf numFmtId="164" fontId="0" fillId="0" borderId="0" xfId="0" applyAlignment="1">
      <alignment vertical="top"/>
    </xf>
    <xf numFmtId="2" fontId="4" fillId="3" borderId="26" xfId="0" quotePrefix="1" applyNumberFormat="1" applyFont="1" applyFill="1" applyBorder="1" applyAlignment="1">
      <alignment horizontal="center" vertical="center"/>
    </xf>
    <xf numFmtId="164" fontId="8" fillId="10" borderId="33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64" fontId="3" fillId="0" borderId="11" xfId="0" quotePrefix="1" applyFont="1" applyBorder="1"/>
    <xf numFmtId="174" fontId="0" fillId="0" borderId="0" xfId="0" applyNumberFormat="1" applyAlignment="1">
      <alignment horizontal="right"/>
    </xf>
    <xf numFmtId="2" fontId="7" fillId="3" borderId="34" xfId="0" applyNumberFormat="1" applyFont="1" applyFill="1" applyBorder="1" applyAlignment="1">
      <alignment horizontal="center" vertical="center" wrapText="1"/>
    </xf>
    <xf numFmtId="164" fontId="3" fillId="0" borderId="29" xfId="0" applyFont="1" applyBorder="1"/>
    <xf numFmtId="1" fontId="3" fillId="0" borderId="0" xfId="0" applyNumberFormat="1" applyFont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  <xf numFmtId="2" fontId="4" fillId="3" borderId="7" xfId="0" quotePrefix="1" applyNumberFormat="1" applyFont="1" applyFill="1" applyBorder="1" applyAlignment="1">
      <alignment horizontal="left" vertical="center"/>
    </xf>
    <xf numFmtId="164" fontId="4" fillId="0" borderId="0" xfId="0" applyFont="1" applyAlignment="1">
      <alignment horizontal="left" vertical="center"/>
    </xf>
    <xf numFmtId="164" fontId="3" fillId="0" borderId="0" xfId="0" quotePrefix="1" applyFont="1" applyAlignment="1">
      <alignment horizontal="center" vertical="center"/>
    </xf>
    <xf numFmtId="164" fontId="0" fillId="0" borderId="1" xfId="0" applyBorder="1" applyAlignment="1">
      <alignment horizontal="left" vertical="top" wrapText="1"/>
    </xf>
    <xf numFmtId="164" fontId="3" fillId="0" borderId="9" xfId="0" applyFont="1" applyBorder="1" applyAlignment="1">
      <alignment horizontal="center"/>
    </xf>
    <xf numFmtId="2" fontId="0" fillId="0" borderId="0" xfId="0" applyNumberFormat="1" applyAlignment="1">
      <alignment horizontal="center" wrapText="1"/>
    </xf>
    <xf numFmtId="49" fontId="7" fillId="3" borderId="27" xfId="0" applyNumberFormat="1" applyFont="1" applyFill="1" applyBorder="1" applyAlignment="1">
      <alignment horizontal="centerContinuous" vertical="center"/>
    </xf>
    <xf numFmtId="164" fontId="16" fillId="3" borderId="28" xfId="0" applyFont="1" applyFill="1" applyBorder="1" applyAlignment="1">
      <alignment horizontal="left" vertical="center" wrapText="1" indent="2"/>
    </xf>
    <xf numFmtId="164" fontId="11" fillId="3" borderId="30" xfId="0" applyFont="1" applyFill="1" applyBorder="1" applyAlignment="1">
      <alignment horizontal="center"/>
    </xf>
    <xf numFmtId="2" fontId="4" fillId="3" borderId="1" xfId="0" quotePrefix="1" applyNumberFormat="1" applyFont="1" applyFill="1" applyBorder="1" applyAlignment="1">
      <alignment horizontal="left" vertical="top" wrapText="1"/>
    </xf>
    <xf numFmtId="2" fontId="15" fillId="3" borderId="36" xfId="2" applyNumberFormat="1" applyFont="1" applyFill="1" applyBorder="1" applyAlignment="1">
      <alignment horizontal="center" vertical="center"/>
    </xf>
    <xf numFmtId="164" fontId="3" fillId="0" borderId="0" xfId="0" applyFont="1" applyAlignment="1">
      <alignment horizontal="left"/>
    </xf>
    <xf numFmtId="164" fontId="8" fillId="10" borderId="37" xfId="0" applyFont="1" applyFill="1" applyBorder="1" applyAlignment="1">
      <alignment horizontal="center" vertical="center" wrapText="1"/>
    </xf>
    <xf numFmtId="164" fontId="3" fillId="0" borderId="1" xfId="0" applyFont="1" applyBorder="1"/>
    <xf numFmtId="164" fontId="18" fillId="0" borderId="0" xfId="0" applyFont="1"/>
    <xf numFmtId="164" fontId="0" fillId="0" borderId="21" xfId="0" applyBorder="1" applyAlignment="1">
      <alignment horizontal="left" vertical="center"/>
    </xf>
    <xf numFmtId="164" fontId="8" fillId="8" borderId="5" xfId="0" applyFont="1" applyFill="1" applyBorder="1" applyAlignment="1">
      <alignment vertical="center"/>
    </xf>
    <xf numFmtId="164" fontId="8" fillId="8" borderId="3" xfId="0" applyFont="1" applyFill="1" applyBorder="1" applyAlignment="1">
      <alignment vertical="center"/>
    </xf>
    <xf numFmtId="168" fontId="7" fillId="3" borderId="36" xfId="2" applyNumberFormat="1" applyFont="1" applyFill="1" applyBorder="1" applyAlignment="1">
      <alignment horizontal="center" vertical="center"/>
    </xf>
    <xf numFmtId="164" fontId="2" fillId="0" borderId="10" xfId="0" applyFont="1" applyBorder="1" applyAlignment="1">
      <alignment vertical="center"/>
    </xf>
    <xf numFmtId="164" fontId="8" fillId="8" borderId="7" xfId="0" applyFont="1" applyFill="1" applyBorder="1" applyAlignment="1">
      <alignment vertical="center"/>
    </xf>
    <xf numFmtId="164" fontId="19" fillId="0" borderId="0" xfId="0" applyFont="1"/>
    <xf numFmtId="9" fontId="3" fillId="0" borderId="35" xfId="2" applyFont="1" applyBorder="1" applyAlignment="1">
      <alignment horizontal="center"/>
    </xf>
    <xf numFmtId="164" fontId="11" fillId="3" borderId="38" xfId="0" applyFont="1" applyFill="1" applyBorder="1" applyAlignment="1">
      <alignment horizontal="center"/>
    </xf>
    <xf numFmtId="2" fontId="7" fillId="3" borderId="39" xfId="0" applyNumberFormat="1" applyFont="1" applyFill="1" applyBorder="1" applyAlignment="1">
      <alignment horizontal="center" vertical="center" wrapText="1"/>
    </xf>
    <xf numFmtId="49" fontId="7" fillId="3" borderId="25" xfId="2" applyNumberFormat="1" applyFont="1" applyFill="1" applyBorder="1" applyAlignment="1">
      <alignment horizontal="center" vertical="center"/>
    </xf>
    <xf numFmtId="9" fontId="3" fillId="0" borderId="35" xfId="0" applyNumberFormat="1" applyFont="1" applyBorder="1" applyAlignment="1">
      <alignment horizontal="center" vertical="center"/>
    </xf>
    <xf numFmtId="172" fontId="4" fillId="3" borderId="24" xfId="0" quotePrefix="1" applyNumberFormat="1" applyFont="1" applyFill="1" applyBorder="1" applyAlignment="1">
      <alignment horizontal="center" vertical="center"/>
    </xf>
    <xf numFmtId="164" fontId="0" fillId="0" borderId="7" xfId="0" applyBorder="1" applyAlignment="1">
      <alignment horizontal="left" vertical="center"/>
    </xf>
    <xf numFmtId="167" fontId="7" fillId="3" borderId="40" xfId="0" applyNumberFormat="1" applyFont="1" applyFill="1" applyBorder="1" applyAlignment="1">
      <alignment horizontal="center" vertical="center"/>
    </xf>
    <xf numFmtId="164" fontId="11" fillId="3" borderId="32" xfId="0" applyFont="1" applyFill="1" applyBorder="1" applyAlignment="1">
      <alignment horizontal="center" wrapText="1"/>
    </xf>
    <xf numFmtId="2" fontId="4" fillId="3" borderId="20" xfId="0" quotePrefix="1" applyNumberFormat="1" applyFont="1" applyFill="1" applyBorder="1" applyAlignment="1">
      <alignment horizontal="left" vertical="center"/>
    </xf>
    <xf numFmtId="164" fontId="4" fillId="0" borderId="2" xfId="0" applyFont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164" fontId="0" fillId="0" borderId="0" xfId="0" applyAlignment="1">
      <alignment horizontal="left" vertical="top"/>
    </xf>
    <xf numFmtId="9" fontId="3" fillId="0" borderId="0" xfId="2" applyFont="1" applyAlignment="1">
      <alignment horizontal="center"/>
    </xf>
    <xf numFmtId="49" fontId="2" fillId="2" borderId="20" xfId="0" applyNumberFormat="1" applyFont="1" applyFill="1" applyBorder="1" applyAlignment="1">
      <alignment vertical="center"/>
    </xf>
    <xf numFmtId="164" fontId="3" fillId="0" borderId="26" xfId="0" applyFont="1" applyBorder="1"/>
    <xf numFmtId="2" fontId="7" fillId="3" borderId="41" xfId="2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vertical="center"/>
    </xf>
    <xf numFmtId="2" fontId="7" fillId="3" borderId="36" xfId="2" applyNumberFormat="1" applyFont="1" applyFill="1" applyBorder="1" applyAlignment="1">
      <alignment horizontal="center" vertical="center"/>
    </xf>
    <xf numFmtId="164" fontId="3" fillId="0" borderId="35" xfId="0" applyFont="1" applyBorder="1"/>
    <xf numFmtId="1" fontId="7" fillId="3" borderId="34" xfId="0" applyNumberFormat="1" applyFont="1" applyFill="1" applyBorder="1" applyAlignment="1">
      <alignment horizontal="center" vertical="center" wrapText="1"/>
    </xf>
    <xf numFmtId="164" fontId="16" fillId="3" borderId="42" xfId="0" applyFont="1" applyFill="1" applyBorder="1" applyAlignment="1">
      <alignment horizontal="left" vertical="center" wrapText="1"/>
    </xf>
    <xf numFmtId="2" fontId="4" fillId="3" borderId="21" xfId="0" quotePrefix="1" applyNumberFormat="1" applyFont="1" applyFill="1" applyBorder="1" applyAlignment="1">
      <alignment horizontal="left" vertical="center"/>
    </xf>
    <xf numFmtId="164" fontId="8" fillId="8" borderId="26" xfId="0" applyFont="1" applyFill="1" applyBorder="1" applyAlignment="1">
      <alignment vertical="center"/>
    </xf>
    <xf numFmtId="49" fontId="7" fillId="3" borderId="22" xfId="2" applyNumberFormat="1" applyFont="1" applyFill="1" applyBorder="1" applyAlignment="1">
      <alignment horizontal="center" vertical="center"/>
    </xf>
    <xf numFmtId="164" fontId="8" fillId="8" borderId="24" xfId="0" applyFont="1" applyFill="1" applyBorder="1" applyAlignment="1">
      <alignment vertical="center"/>
    </xf>
    <xf numFmtId="164" fontId="8" fillId="8" borderId="20" xfId="0" applyFont="1" applyFill="1" applyBorder="1" applyAlignment="1">
      <alignment horizontal="left" vertical="center"/>
    </xf>
    <xf numFmtId="164" fontId="11" fillId="3" borderId="43" xfId="0" applyFont="1" applyFill="1" applyBorder="1" applyAlignment="1">
      <alignment horizontal="center"/>
    </xf>
    <xf numFmtId="165" fontId="7" fillId="3" borderId="40" xfId="0" applyNumberFormat="1" applyFont="1" applyFill="1" applyBorder="1" applyAlignment="1">
      <alignment horizontal="center" vertical="center"/>
    </xf>
    <xf numFmtId="164" fontId="4" fillId="3" borderId="44" xfId="0" applyFont="1" applyFill="1" applyBorder="1" applyAlignment="1">
      <alignment vertical="center"/>
    </xf>
    <xf numFmtId="164" fontId="3" fillId="0" borderId="11" xfId="0" applyFont="1" applyBorder="1" applyAlignment="1">
      <alignment horizontal="center"/>
    </xf>
    <xf numFmtId="2" fontId="7" fillId="3" borderId="45" xfId="2" applyNumberFormat="1" applyFont="1" applyFill="1" applyBorder="1" applyAlignment="1">
      <alignment horizontal="center" vertical="center"/>
    </xf>
    <xf numFmtId="164" fontId="3" fillId="0" borderId="2" xfId="0" applyFont="1" applyBorder="1" applyAlignment="1">
      <alignment horizontal="center" vertical="center"/>
    </xf>
    <xf numFmtId="164" fontId="16" fillId="3" borderId="16" xfId="0" applyFont="1" applyFill="1" applyBorder="1" applyAlignment="1">
      <alignment horizontal="left" vertical="center" wrapText="1" indent="2"/>
    </xf>
    <xf numFmtId="164" fontId="3" fillId="0" borderId="24" xfId="0" applyFont="1" applyBorder="1"/>
    <xf numFmtId="164" fontId="4" fillId="0" borderId="0" xfId="0" applyFont="1" applyAlignment="1">
      <alignment vertical="center"/>
    </xf>
    <xf numFmtId="2" fontId="4" fillId="3" borderId="1" xfId="0" quotePrefix="1" applyNumberFormat="1" applyFont="1" applyFill="1" applyBorder="1" applyAlignment="1">
      <alignment horizontal="left" vertical="center"/>
    </xf>
    <xf numFmtId="164" fontId="16" fillId="3" borderId="46" xfId="0" applyFont="1" applyFill="1" applyBorder="1" applyAlignment="1">
      <alignment horizontal="left" vertical="center" wrapText="1"/>
    </xf>
    <xf numFmtId="164" fontId="8" fillId="10" borderId="47" xfId="0" applyFont="1" applyFill="1" applyBorder="1" applyAlignment="1">
      <alignment horizontal="center" vertical="center" wrapText="1"/>
    </xf>
    <xf numFmtId="164" fontId="11" fillId="3" borderId="48" xfId="0" applyFont="1" applyFill="1" applyBorder="1" applyAlignment="1">
      <alignment horizontal="center"/>
    </xf>
    <xf numFmtId="164" fontId="0" fillId="0" borderId="0" xfId="0" applyAlignment="1">
      <alignment horizontal="center"/>
    </xf>
    <xf numFmtId="164" fontId="3" fillId="0" borderId="9" xfId="0" applyFont="1" applyBorder="1" applyAlignment="1">
      <alignment horizontal="center" wrapText="1"/>
    </xf>
    <xf numFmtId="164" fontId="10" fillId="0" borderId="0" xfId="0" applyFont="1" applyAlignment="1">
      <alignment horizontal="left" vertical="top"/>
    </xf>
    <xf numFmtId="166" fontId="0" fillId="0" borderId="0" xfId="0" applyNumberFormat="1"/>
    <xf numFmtId="164" fontId="16" fillId="3" borderId="43" xfId="0" applyFont="1" applyFill="1" applyBorder="1" applyAlignment="1">
      <alignment horizontal="left" vertical="center" wrapText="1"/>
    </xf>
    <xf numFmtId="164" fontId="1" fillId="0" borderId="0" xfId="1"/>
    <xf numFmtId="164" fontId="11" fillId="3" borderId="49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21" customWidth="1"/>
    <col min="2" max="2" width="37.5234375" style="121" customWidth="1"/>
    <col min="3" max="3" width="23.5234375" style="121" customWidth="1"/>
    <col min="4" max="4" width="24.26171875" style="121" customWidth="1"/>
    <col min="5" max="5" width="21.5234375" style="121" customWidth="1"/>
    <col min="6" max="6" width="22" style="121" customWidth="1"/>
    <col min="7" max="8" width="6" style="121" customWidth="1"/>
    <col min="9" max="16384" width="9" style="121"/>
  </cols>
  <sheetData>
    <row ht="19.5" customHeight="1">
      <c s="180" t="s">
        <v>137</v>
      </c>
      <c s="67"/>
      <c s="67"/>
      <c s="67"/>
      <c s="67"/>
      <c s="67"/>
      <c s="67"/>
      <c s="158"/>
    </row>
    <row ht="18.75" customHeight="1">
      <c s="211"/>
      <c s="63"/>
      <c s="63"/>
      <c s="63"/>
      <c s="63"/>
      <c s="63"/>
      <c s="63"/>
      <c s="218"/>
    </row>
    <row ht="19.5" customHeight="1">
      <c s="211"/>
      <c s="63"/>
      <c s="63"/>
      <c s="63"/>
      <c s="63"/>
      <c s="63"/>
      <c s="63"/>
      <c s="218"/>
    </row>
    <row ht="15" customHeight="1">
      <c s="211"/>
      <c s="63"/>
      <c s="63"/>
      <c s="63"/>
      <c s="63"/>
      <c s="63"/>
      <c s="63"/>
      <c s="218"/>
    </row>
    <row ht="31.5" customHeight="1">
      <c s="211"/>
      <c s="63"/>
      <c s="63"/>
      <c s="63"/>
      <c s="63"/>
      <c s="63"/>
      <c s="63"/>
      <c s="218"/>
    </row>
    <row ht="24.75" customHeight="1">
      <c s="173"/>
      <c s="59"/>
      <c s="59"/>
      <c s="59"/>
      <c s="59"/>
      <c s="59"/>
      <c s="59"/>
      <c s="199"/>
    </row>
    <row>
      <c s="19"/>
      <c s="19"/>
      <c s="19"/>
      <c s="19"/>
      <c s="19"/>
      <c s="19"/>
      <c s="19"/>
      <c s="19"/>
    </row>
    <row ht="48" customHeight="1">
      <c s="19"/>
      <c s="19"/>
      <c s="162" t="s">
        <v>233</v>
      </c>
      <c s="142" t="s">
        <v>346</v>
      </c>
      <c s="142"/>
      <c s="210"/>
      <c s="19"/>
      <c s="19"/>
    </row>
    <row>
      <c s="19"/>
      <c s="127" t="s">
        <v>241</v>
      </c>
      <c s="112">
        <f>_xlfn.IFERROR(AVERAGE('Raw Data 1'!C:C),"")</f>
        <v>4.5234826498422569</v>
      </c>
      <c s="112">
        <f>_xlfn.IFERROR(AVERAGE('Raw Data 2'!C:C),"")</f>
        <v>4.3979801324503249</v>
      </c>
      <c s="112" t="str">
        <f>_xlfn.IFERROR(AVERAGE('Raw Data 3'!C:C),"")</f>
        <v/>
      </c>
      <c s="160" t="str">
        <f>_xlfn.IFERROR(AVERAGE('Raw Data 4'!C:C),"")</f>
        <v/>
      </c>
      <c s="19"/>
      <c s="19"/>
    </row>
    <row>
      <c s="19"/>
      <c s="157" t="s">
        <v>413</v>
      </c>
      <c s="104">
        <f>_xlfn.IFERROR(MAX('Raw Data 1'!C:C),"")</f>
        <v>4.8570000000000002</v>
      </c>
      <c s="104">
        <f>_xlfn.IFERROR(MAX('Raw Data 2'!C:C),"")</f>
        <v>4.806</v>
      </c>
      <c s="104">
        <f>_xlfn.IFERROR(MAX('Raw Data 3'!C:C),"")</f>
        <v>0</v>
      </c>
      <c s="168">
        <f>_xlfn.IFERROR(MAX('Raw Data 4'!C:C),"")</f>
        <v>0</v>
      </c>
      <c s="19"/>
      <c s="19"/>
    </row>
    <row>
      <c s="19"/>
      <c s="157" t="s">
        <v>266</v>
      </c>
      <c s="104">
        <f>_xlfn.IFERROR(MIN('Raw Data 1'!C:C),"")</f>
        <v>3.9540000000000002</v>
      </c>
      <c s="104">
        <f>_xlfn.IFERROR(MIN('Raw Data 2'!C:C),"")</f>
        <v>3.6930000000000001</v>
      </c>
      <c s="104">
        <f>_xlfn.IFERROR(MIN('Raw Data 3'!C:C),"")</f>
        <v>0</v>
      </c>
      <c s="168">
        <f>_xlfn.IFERROR(MIN('Raw Data 4'!C:C),"")</f>
        <v>0</v>
      </c>
      <c s="19"/>
      <c s="19"/>
    </row>
    <row>
      <c s="19"/>
      <c s="205" t="s">
        <v>104</v>
      </c>
      <c s="116">
        <f>_xlfn.IFERROR(_xlfn.STDEV.P('Raw Data 1'!C:C),"")</f>
        <v>0.20745797457115905</v>
      </c>
      <c s="116">
        <f>_xlfn.IFERROR(_xlfn.STDEV.P('Raw Data 2'!C:C),"")</f>
        <v>0.21079453824429337</v>
      </c>
      <c s="116" t="str">
        <f>_xlfn.IFERROR(_xlfn.STDEV.P('Raw Data 3'!C:C),"")</f>
        <v/>
      </c>
      <c s="190" t="str">
        <f>_xlfn.IFERROR(_xlfn.STDEV.P('Raw Data 4'!C:C),"")</f>
        <v/>
      </c>
      <c s="19"/>
      <c s="19"/>
    </row>
    <row ht="5.25" customHeight="1">
      <c s="19"/>
      <c s="19"/>
      <c s="19"/>
      <c s="19"/>
      <c s="19"/>
      <c s="19"/>
      <c s="19"/>
      <c s="19"/>
    </row>
    <row>
      <c s="19"/>
      <c s="127" t="s">
        <v>414</v>
      </c>
      <c s="188">
        <f>_xlfn.IFERROR(AVERAGE('Raw Data 1'!D:D),"")</f>
        <v>86.003116719242968</v>
      </c>
      <c s="133">
        <f>_xlfn.IFERROR(AVERAGE('Raw Data 2'!D:D),"")</f>
        <v>82.054433774834365</v>
      </c>
      <c s="133" t="str">
        <f>_xlfn.IFERROR(AVERAGE('Raw Data 3'!D:D),"")</f>
        <v/>
      </c>
      <c s="203" t="str">
        <f>_xlfn.IFERROR(AVERAGE('Raw Data 4'!D:D),"")</f>
        <v/>
      </c>
      <c s="19"/>
      <c s="19"/>
    </row>
    <row>
      <c s="19"/>
      <c s="123" t="s">
        <v>106</v>
      </c>
      <c s="109">
        <v>0.070000000000000007</v>
      </c>
      <c s="65">
        <v>0</v>
      </c>
      <c s="65"/>
      <c s="114"/>
      <c s="19"/>
      <c s="19"/>
    </row>
    <row>
      <c s="19"/>
      <c s="123" t="s">
        <v>105</v>
      </c>
      <c s="5">
        <v>1</v>
      </c>
      <c s="5">
        <v>0</v>
      </c>
      <c s="5"/>
      <c s="5"/>
      <c s="19"/>
      <c s="19"/>
    </row>
    <row>
      <c s="19"/>
      <c s="123" t="s">
        <v>162</v>
      </c>
      <c s="110">
        <v>4.4009999999999998</v>
      </c>
      <c s="64">
        <v>0</v>
      </c>
      <c s="64"/>
      <c s="103"/>
      <c s="19"/>
      <c s="19"/>
    </row>
    <row>
      <c s="19"/>
      <c s="123" t="s">
        <v>26</v>
      </c>
      <c s="109">
        <v>0</v>
      </c>
      <c s="65">
        <v>0</v>
      </c>
      <c s="65"/>
      <c s="114"/>
      <c s="19"/>
      <c s="19"/>
    </row>
    <row>
      <c s="19"/>
      <c s="123" t="s">
        <v>415</v>
      </c>
      <c s="5">
        <v>0</v>
      </c>
      <c s="5">
        <v>0</v>
      </c>
      <c s="5"/>
      <c s="5"/>
      <c s="19"/>
      <c s="19"/>
    </row>
    <row>
      <c s="19"/>
      <c s="130" t="s">
        <v>74</v>
      </c>
      <c s="110">
        <v>0</v>
      </c>
      <c s="64">
        <v>0</v>
      </c>
      <c s="64"/>
      <c s="103"/>
      <c s="19"/>
      <c s="19"/>
    </row>
    <row>
      <c s="19"/>
      <c s="19"/>
      <c s="19"/>
      <c s="19"/>
      <c s="19"/>
      <c s="19"/>
      <c s="19"/>
      <c s="19"/>
    </row>
    <row>
      <c s="19"/>
      <c s="216" t="s">
        <v>355</v>
      </c>
      <c s="192" t="s">
        <v>345</v>
      </c>
      <c s="146" t="s">
        <v>187</v>
      </c>
      <c s="146"/>
      <c s="174"/>
      <c s="19"/>
      <c s="19"/>
    </row>
    <row>
      <c s="19"/>
      <c s="193" t="s">
        <v>27</v>
      </c>
      <c s="120">
        <f>MAX('Raw Data 1'!A:A) -MIN('Raw Data 1'!A:A)</f>
        <v>63.190999999999995</v>
      </c>
      <c s="120">
        <f>MAX('Raw Data 2'!A:A) - MIN('Raw Data 2'!A:A)</f>
        <v>60.137</v>
      </c>
      <c s="120">
        <f>MAX('Raw Data 3'!A:A) - MIN('Raw Data 3'!A:A)</f>
        <v>0</v>
      </c>
      <c s="200">
        <f>MAX('Raw Data 4'!A:A) - MIN('Raw Data 4'!A:A)</f>
        <v>0</v>
      </c>
      <c s="19"/>
      <c s="19"/>
    </row>
    <row>
      <c s="19"/>
      <c s="193" t="s">
        <v>386</v>
      </c>
      <c s="117">
        <f>_xlfn.IFERROR(COUNT('Raw Data 1'!B:B),"")</f>
        <v>317</v>
      </c>
      <c s="117">
        <f>_xlfn.IFERROR(COUNT('Raw Data 2'!B:B),"")</f>
        <v>302</v>
      </c>
      <c s="117">
        <f>_xlfn.IFERROR(COUNT('Raw Data 3'!B:B),"")</f>
        <v>0</v>
      </c>
      <c s="179">
        <f>_xlfn.IFERROR(COUNT('Raw Data 4'!B:B),"")</f>
        <v>0</v>
      </c>
      <c s="19"/>
      <c s="19"/>
    </row>
    <row>
      <c s="19"/>
      <c s="131" t="s">
        <v>161</v>
      </c>
      <c s="58">
        <f t="array" ref="C25">_xlfn.IFERROR(MAX('Raw Data 1'!B:B)/MAX('Raw Data 1'!A:A),"")</f>
        <v>5</v>
      </c>
      <c s="58">
        <f>_xlfn.IFERROR(MAX('Raw Data 2'!B:B)/MAX('Raw Data 2'!A:A),"")</f>
        <v>5.0023189558073282</v>
      </c>
      <c s="58" t="str">
        <f>_xlfn.IFERROR(MAX('Raw Data 3'!B:B)/MAX('Raw Data 3'!A:A),"")</f>
        <v/>
      </c>
      <c s="136" t="str">
        <f>_xlfn.IFERROR(MAX('Raw Data 4'!B:B)/MAX('Raw Data 4'!A:A),"")</f>
        <v/>
      </c>
      <c s="19"/>
      <c s="19"/>
    </row>
    <row ht="15" customHeight="1">
      <c s="19"/>
      <c s="209" t="s">
        <v>173</v>
      </c>
      <c s="156" t="s">
        <v>344</v>
      </c>
      <c s="119"/>
      <c s="119"/>
      <c s="119"/>
      <c s="19"/>
      <c s="19"/>
    </row>
    <row ht="15" customHeight="1">
      <c s="19"/>
      <c s="131" t="s">
        <v>431</v>
      </c>
      <c s="58">
        <v>4.2089999999999996</v>
      </c>
      <c s="58">
        <v>4.3979999999999997</v>
      </c>
      <c s="58" t="str">
        <f>_xlfn.IFERROR(MAX('Raw Data 3'!B:B)/MAX('Raw Data 3'!A:A),"")</f>
        <v/>
      </c>
      <c s="136" t="str">
        <f>_xlfn.IFERROR(MAX('Raw Data 4'!B:B)/MAX('Raw Data 4'!A:A),"")</f>
        <v/>
      </c>
      <c s="19"/>
      <c s="19"/>
    </row>
    <row ht="15" customHeight="1">
      <c s="19"/>
      <c s="123" t="s">
        <v>286</v>
      </c>
      <c s="109"/>
      <c s="65"/>
      <c s="65"/>
      <c s="114"/>
      <c s="19"/>
      <c s="19"/>
    </row>
    <row ht="15" customHeight="1">
      <c s="19"/>
      <c s="123" t="s">
        <v>256</v>
      </c>
      <c s="5"/>
      <c s="5"/>
      <c s="5"/>
      <c s="5"/>
      <c s="19"/>
      <c s="19"/>
    </row>
    <row ht="15" customHeight="1">
      <c s="19"/>
      <c s="130" t="s">
        <v>35</v>
      </c>
      <c s="110"/>
      <c s="64"/>
      <c s="64"/>
      <c s="103"/>
      <c s="19"/>
      <c s="19"/>
    </row>
    <row ht="15" customHeight="1">
      <c s="19"/>
      <c s="130" t="s">
        <v>287</v>
      </c>
      <c s="110"/>
      <c s="64"/>
      <c s="64"/>
      <c s="103"/>
      <c s="19"/>
      <c s="19"/>
    </row>
    <row ht="15" customHeight="1">
      <c s="19"/>
      <c s="130" t="s">
        <v>204</v>
      </c>
      <c s="110"/>
      <c s="64"/>
      <c s="64"/>
      <c s="103"/>
      <c s="19"/>
      <c s="19"/>
    </row>
    <row ht="15" customHeight="1">
      <c s="19"/>
      <c s="130" t="s">
        <v>368</v>
      </c>
      <c s="175"/>
      <c s="132"/>
      <c s="132"/>
      <c s="196"/>
      <c s="19"/>
      <c s="19"/>
    </row>
    <row ht="15" customHeight="1">
      <c s="19"/>
      <c s="130" t="s">
        <v>130</v>
      </c>
      <c s="175"/>
      <c s="132"/>
      <c s="132"/>
      <c s="196"/>
      <c s="19"/>
      <c s="19"/>
    </row>
    <row ht="15" customHeight="1">
      <c s="19"/>
      <c s="130" t="s">
        <v>401</v>
      </c>
      <c s="175"/>
      <c s="132"/>
      <c s="132"/>
      <c s="196"/>
      <c s="19"/>
      <c s="19"/>
    </row>
    <row>
      <c s="19"/>
      <c s="19"/>
      <c s="19"/>
      <c s="19"/>
      <c s="19"/>
      <c s="19"/>
      <c s="19"/>
      <c s="19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5" bestFit="1" customWidth="1"/>
    <col min="2" max="2" width="15.5234375" style="15" customWidth="1"/>
    <col min="3" max="6" width="9" style="15"/>
    <col min="7" max="7" width="12.26171875" style="15" bestFit="1" customWidth="1"/>
    <col min="8" max="12" width="9" style="15"/>
    <col min="13" max="13" width="22.5234375" style="15" bestFit="1" customWidth="1"/>
    <col min="14" max="17" width="9.26171875" style="15" bestFit="1" customWidth="1"/>
    <col min="18" max="18" width="9" style="15"/>
    <col min="19" max="19" width="22.5234375" style="15" customWidth="1"/>
    <col min="20" max="24" width="9" style="15"/>
    <col min="25" max="25" width="23" style="15" bestFit="1" customWidth="1"/>
    <col min="26" max="29" width="15.26171875" style="15" bestFit="1" customWidth="1"/>
    <col min="30" max="16384" width="9" style="15"/>
  </cols>
  <sheetData>
    <row ht="14.4">
      <c s="75" t="s">
        <v>387</v>
      </c>
      <c s="30"/>
      <c s="30"/>
      <c s="30"/>
      <c s="74"/>
      <c r="G1" s="75" t="s">
        <v>190</v>
      </c>
      <c s="30"/>
      <c s="30"/>
      <c s="30"/>
      <c s="74"/>
      <c r="M1" s="75" t="s">
        <v>108</v>
      </c>
      <c s="30"/>
      <c s="30"/>
      <c s="30"/>
      <c s="74"/>
      <c r="S1" s="75" t="s">
        <v>326</v>
      </c>
      <c s="30"/>
      <c s="30"/>
      <c s="30"/>
      <c s="74"/>
      <c r="Y1" s="75" t="s">
        <v>77</v>
      </c>
      <c s="30"/>
      <c s="30"/>
      <c s="30"/>
      <c s="74"/>
    </row>
    <row>
      <c s="48"/>
      <c r="E2" s="34"/>
      <c r="G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M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2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Y2" s="48"/>
      <c s="47" t="str">
        <f>'Game Scorecard'!$B$5</f>
        <v>Channel A</v>
      </c>
      <c s="47" t="str">
        <f>'Game Scorecard'!$C$5</f>
        <v>Channel B</v>
      </c>
      <c s="47" t="str">
        <f>'Game Scorecard'!$D$5</f>
        <v/>
      </c>
      <c s="154" t="str">
        <f>'Game Scorecard'!$E$5</f>
        <v/>
      </c>
    </row>
    <row>
      <c s="15" t="s">
        <v>55</v>
      </c>
      <c s="15" t="s">
        <v>280</v>
      </c>
      <c r="E3" s="34"/>
      <c r="G3" s="48" t="s">
        <v>109</v>
      </c>
      <c s="31">
        <f>'Video MOS'!B7</f>
        <v>4.5234826498422569</v>
      </c>
      <c s="31">
        <f>'Video MOS'!C7</f>
        <v>4.3979801324503249</v>
      </c>
      <c s="31" t="str">
        <f>'Video MOS'!D7</f>
        <v/>
      </c>
      <c s="102" t="str">
        <f>'Video MOS'!E7</f>
        <v/>
      </c>
      <c r="M3" s="48" t="s">
        <v>50</v>
      </c>
      <c s="31">
        <f>'Game Scorecard'!B12</f>
        <v>86.003116719242968</v>
      </c>
      <c s="31">
        <f>'Game Scorecard'!C12</f>
        <v>82.054433774834365</v>
      </c>
      <c s="31" t="str">
        <f>'Game Scorecard'!D12</f>
        <v/>
      </c>
      <c s="102" t="str">
        <f>'Game Scorecard'!E12</f>
        <v/>
      </c>
      <c r="S3" s="48" t="s">
        <v>388</v>
      </c>
      <c s="31">
        <f>'Game Scorecard'!B13</f>
        <v>29.827047318611967</v>
      </c>
      <c s="31">
        <f>'Game Scorecard'!C13</f>
        <v>25.938450331125832</v>
      </c>
      <c s="31" t="str">
        <f>'Game Scorecard'!D13</f>
        <v/>
      </c>
      <c s="102" t="str">
        <f>'Game Scorecard'!E13</f>
        <v/>
      </c>
      <c r="Y3" s="48" t="s">
        <v>417</v>
      </c>
      <c s="56">
        <f>'Game Scorecard'!B16</f>
        <v>0</v>
      </c>
      <c s="56">
        <f>'Game Scorecard'!C16</f>
        <v>0</v>
      </c>
      <c s="56" t="str">
        <f>'Game Scorecard'!D16</f>
        <v/>
      </c>
      <c s="138" t="str">
        <f>'Game Scorecard'!E16</f>
        <v/>
      </c>
    </row>
    <row>
      <c s="15" t="s">
        <v>358</v>
      </c>
      <c s="15" t="s">
        <v>172</v>
      </c>
      <c r="E4" s="34"/>
      <c r="G4" s="48" t="s">
        <v>215</v>
      </c>
      <c s="4">
        <f>COUNT('Raw Data 1'!$D:$D)</f>
        <v>317</v>
      </c>
      <c s="4">
        <f>COUNT('Raw Data 2'!$D:$D)</f>
        <v>302</v>
      </c>
      <c s="4">
        <f>COUNT('Raw Data 3'!$D:$D)</f>
        <v>0</v>
      </c>
      <c s="118">
        <f>COUNT('Raw Data 4'!$D:$D)</f>
        <v>0</v>
      </c>
      <c r="M4" s="48" t="s">
        <v>215</v>
      </c>
      <c s="4">
        <f>COUNT('Raw Data 1'!$D:$D)</f>
        <v>317</v>
      </c>
      <c s="4">
        <f>COUNT('Raw Data 2'!$D:$D)</f>
        <v>302</v>
      </c>
      <c s="4">
        <f>COUNT('Raw Data 3'!$D:$D)</f>
        <v>0</v>
      </c>
      <c s="118">
        <f>COUNT('Raw Data 4'!$D:$D)</f>
        <v>0</v>
      </c>
      <c r="S4" s="48" t="s">
        <v>215</v>
      </c>
      <c s="4">
        <f>COUNT('Raw Data 1'!$E:$E)</f>
        <v>317</v>
      </c>
      <c s="4">
        <f>COUNT('Raw Data 2'!$E:$E)</f>
        <v>302</v>
      </c>
      <c s="4">
        <f>COUNT('Raw Data 3'!$E:$E)</f>
        <v>0</v>
      </c>
      <c s="118">
        <f>COUNT('Raw Data 4'!$E:$E)</f>
        <v>0</v>
      </c>
      <c r="Y4" s="48" t="s">
        <v>389</v>
      </c>
      <c s="56">
        <f>'Game Scorecard'!B22</f>
        <v>0.070000000000000007</v>
      </c>
      <c s="56">
        <f>'Game Scorecard'!C22</f>
        <v>0</v>
      </c>
      <c s="56" t="str">
        <f>'Game Scorecard'!D22</f>
        <v/>
      </c>
      <c s="138" t="str">
        <f>'Game Scorecard'!E22</f>
        <v/>
      </c>
    </row>
    <row>
      <c s="15" t="s">
        <v>191</v>
      </c>
      <c s="15" t="s">
        <v>147</v>
      </c>
      <c r="E5" s="34"/>
      <c r="G5" s="48"/>
      <c r="K5" s="34"/>
      <c r="M5" s="48"/>
      <c r="Q5" s="34"/>
      <c r="S5" s="48"/>
      <c r="W5" s="34"/>
      <c r="Y5" s="48"/>
      <c s="47"/>
      <c s="47"/>
      <c s="47"/>
      <c s="154"/>
    </row>
    <row>
      <c s="15" t="s">
        <v>192</v>
      </c>
      <c s="15" t="s">
        <v>254</v>
      </c>
      <c r="E6" s="34"/>
      <c r="G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M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6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Y6" s="202"/>
      <c s="113" t="str">
        <f>CONCATENATE("Operation Mode - ", 'Game Scorecard'!$B$5)</f>
        <v>Operation Mode - Channel A</v>
      </c>
      <c s="113" t="str">
        <f>CONCATENATE("Operation Mode - ", 'Game Scorecard'!$C$5)</f>
        <v>Operation Mode - Channel B</v>
      </c>
      <c s="113" t="str">
        <f>CONCATENATE("Operation Mode - ", 'Game Scorecard'!$D$5)</f>
        <v xml:space="preserve">Operation Mode - </v>
      </c>
      <c s="213" t="str">
        <f>CONCATENATE("Operation Mode - ", 'Game Scorecard'!$E$5)</f>
        <v xml:space="preserve">Operation Mode - </v>
      </c>
    </row>
    <row>
      <c s="48"/>
      <c r="E7" s="34"/>
      <c r="G7" s="48" t="s">
        <v>243</v>
      </c>
      <c s="25">
        <f>COUNTIF('Raw Data 1'!$C:$C,"&gt;=4.8")/$H$4</f>
        <v>0.17034700315457413</v>
      </c>
      <c s="25">
        <f>COUNTIF('Raw Data 2'!$C:$C,"&gt;=4.8")/$I$4</f>
        <v>6.6225165562913907E-03</v>
      </c>
      <c s="25" t="e">
        <f>COUNTIF('Raw Data 3'!$C:$C,"&gt;=4.8")/$J$4</f>
        <v>#DIV/0!</v>
      </c>
      <c s="66" t="e">
        <f>COUNTIF('Raw Data 4'!$C:$C,"&gt;=4.8")/$K$4</f>
        <v>#DIV/0!</v>
      </c>
      <c r="M7" s="48" t="s">
        <v>139</v>
      </c>
      <c s="25">
        <f>COUNTIF('Raw Data 1'!$D:$D,"&lt;15")/$N$4</f>
        <v>0</v>
      </c>
      <c s="25">
        <f>COUNTIF('Raw Data 2'!$D:$D,"&lt;15")/$O$4</f>
        <v>0</v>
      </c>
      <c s="25" t="e">
        <f>COUNTIF('Raw Data 3'!$D:$D,"&lt;15")/$P$4</f>
        <v>#DIV/0!</v>
      </c>
      <c s="66" t="e">
        <f>COUNTIF('Raw Data 4'!$D:$D,"&lt;15")/$Q$4</f>
        <v>#DIV/0!</v>
      </c>
      <c r="S7" s="48" t="s">
        <v>139</v>
      </c>
      <c s="25">
        <f>COUNTIF('Raw Data 1'!$E:$E,"&lt;15")/$T$4</f>
        <v>0.11987381703470032</v>
      </c>
      <c s="25">
        <f>COUNTIF('Raw Data 2'!$E:$E,"&lt;15")/$U$4</f>
        <v>0.12251655629139073</v>
      </c>
      <c s="25" t="e">
        <f>COUNTIF('Raw Data 3'!$E:$E,"&lt;15")/$V$4</f>
        <v>#DIV/0!</v>
      </c>
      <c s="66" t="e">
        <f>COUNTIF('Raw Data 4'!$E:$E,"&lt;15")/$W$4</f>
        <v>#DIV/0!</v>
      </c>
      <c r="Y7" s="48" t="s">
        <v>359</v>
      </c>
      <c s="56">
        <f t="shared" si="0" ref="Z7:AC8">Z3</f>
        <v>0</v>
      </c>
      <c s="56">
        <f t="shared" si="0"/>
        <v>0</v>
      </c>
      <c s="56" t="str">
        <f t="shared" si="0"/>
        <v/>
      </c>
      <c s="138" t="str">
        <f t="shared" si="0"/>
        <v/>
      </c>
    </row>
    <row>
      <c s="48" t="s">
        <v>390</v>
      </c>
      <c r="E8" s="34"/>
      <c r="G8" s="48" t="s">
        <v>2</v>
      </c>
      <c s="25">
        <f>COUNTIF('Raw Data 1'!$C:$C,"&lt;4.8")/$H$4</f>
        <v>0.82965299684542582</v>
      </c>
      <c s="25">
        <f>COUNTIF('Raw Data 2'!$C:$C,"&lt;4.8")/$I$4</f>
        <v>0.99337748344370858</v>
      </c>
      <c s="25" t="e">
        <f>COUNTIF('Raw Data 3'!$C:$C,"&lt;4.8")/$J$4</f>
        <v>#DIV/0!</v>
      </c>
      <c s="66" t="e">
        <f>COUNTIF('Raw Data 4'!$C:$C,"&lt;4.8")/$K$4</f>
        <v>#DIV/0!</v>
      </c>
      <c r="M8" s="48" t="s">
        <v>244</v>
      </c>
      <c s="25">
        <f>COUNTIF('Raw Data 1'!$D:$D,"&lt;30")/$N$4</f>
        <v>0</v>
      </c>
      <c s="25">
        <f>COUNTIF('Raw Data 2'!$D:$D,"&lt;30")/$O$4</f>
        <v>0</v>
      </c>
      <c s="25" t="e">
        <f>COUNTIF('Raw Data 3'!$D:$D,"&lt;30")/$P$4</f>
        <v>#DIV/0!</v>
      </c>
      <c s="66" t="e">
        <f>COUNTIF('Raw Data 4'!$D:$D,"&lt;30")/$Q$4</f>
        <v>#DIV/0!</v>
      </c>
      <c r="S8" s="48" t="s">
        <v>244</v>
      </c>
      <c s="25">
        <f>COUNTIF('Raw Data 1'!$E:$E,"&lt;30")/$T$4</f>
        <v>0.41324921135646686</v>
      </c>
      <c s="25">
        <f>COUNTIF('Raw Data 2'!$E:$E,"&lt;30")/$U$4</f>
        <v>0.6258278145695364</v>
      </c>
      <c s="25" t="e">
        <f>COUNTIF('Raw Data 3'!$E:$E,"&lt;30")/$V$4</f>
        <v>#DIV/0!</v>
      </c>
      <c s="66" t="e">
        <f>COUNTIF('Raw Data 4'!$E:$E,"&lt;30")/$W$4</f>
        <v>#DIV/0!</v>
      </c>
      <c r="Y8" s="48" t="s">
        <v>245</v>
      </c>
      <c s="56">
        <f t="shared" si="0"/>
        <v>0.070000000000000007</v>
      </c>
      <c s="56">
        <f t="shared" si="0"/>
        <v>0</v>
      </c>
      <c s="56" t="str">
        <f t="shared" si="0"/>
        <v/>
      </c>
      <c s="138" t="str">
        <f t="shared" si="0"/>
        <v/>
      </c>
    </row>
    <row ht="12.6" thickBot="1">
      <c s="48" t="s">
        <v>418</v>
      </c>
      <c r="E9" s="34"/>
      <c r="G9" s="48" t="s">
        <v>327</v>
      </c>
      <c s="25">
        <f>COUNTIF('Raw Data 1'!$C:$C,"&lt;4.7")/$H$4</f>
        <v>0.77287066246056779</v>
      </c>
      <c s="25">
        <f>COUNTIF('Raw Data 2'!$C:$C,"&lt;4.7")/$I$4</f>
        <v>0.97682119205298013</v>
      </c>
      <c s="25" t="e">
        <f>COUNTIF('Raw Data 3'!$C:$C,"&lt;4.7")/$J$4</f>
        <v>#DIV/0!</v>
      </c>
      <c s="66" t="e">
        <f>COUNTIF('Raw Data 4'!$C:$C,"&lt;4.7")/$K$4</f>
        <v>#DIV/0!</v>
      </c>
      <c r="M9" s="48" t="s">
        <v>246</v>
      </c>
      <c s="25">
        <f>COUNTIF('Raw Data 1'!$D:$D,"&lt;45")/$N$4</f>
        <v>0</v>
      </c>
      <c s="25">
        <f>COUNTIF('Raw Data 2'!$D:$D,"&lt;45")/$O$4</f>
        <v>0</v>
      </c>
      <c s="25" t="e">
        <f>COUNTIF('Raw Data 3'!$D:$D,"&lt;45")/$P$4</f>
        <v>#DIV/0!</v>
      </c>
      <c s="66" t="e">
        <f>COUNTIF('Raw Data 4'!$D:$D,"&lt;45")/$Q$4</f>
        <v>#DIV/0!</v>
      </c>
      <c r="S9" s="48" t="s">
        <v>246</v>
      </c>
      <c s="25">
        <f>COUNTIF('Raw Data 1'!$E:$E,"&lt;45")/$T$4</f>
        <v>0.92113564668769721</v>
      </c>
      <c s="25">
        <f>COUNTIF('Raw Data 2'!$E:$E,"&lt;45")/$U$4</f>
        <v>0.98013245033112584</v>
      </c>
      <c s="25" t="e">
        <f>COUNTIF('Raw Data 3'!$E:$E,"&lt;45")/$V$4</f>
        <v>#DIV/0!</v>
      </c>
      <c s="66" t="e">
        <f>COUNTIF('Raw Data 4'!$E:$E,"&lt;45")/$W$4</f>
        <v>#DIV/0!</v>
      </c>
      <c r="Y9" s="147" t="s">
        <v>247</v>
      </c>
      <c s="108">
        <f t="shared" si="1" ref="Z9:AC9">1-SUM(Z7:Z8)</f>
        <v>0.92999999999999994</v>
      </c>
      <c s="108">
        <f t="shared" si="1"/>
        <v>1</v>
      </c>
      <c s="108">
        <f t="shared" si="1"/>
        <v>1</v>
      </c>
      <c s="172">
        <f t="shared" si="1"/>
        <v>1</v>
      </c>
    </row>
    <row>
      <c s="15" t="s">
        <v>419</v>
      </c>
      <c r="E10" s="34"/>
      <c r="G10" s="48" t="s">
        <v>216</v>
      </c>
      <c s="25">
        <f>COUNTIF('Raw Data 1'!$C:$C,"&lt;4.6")/$H$4</f>
        <v>0.64353312302839116</v>
      </c>
      <c s="25">
        <f>COUNTIF('Raw Data 2'!$C:$C,"&lt;4.6")/$I$4</f>
        <v>0.86754966887417218</v>
      </c>
      <c s="25" t="e">
        <f>COUNTIF('Raw Data 3'!$C:$C,"&lt;4.6")/$J$4</f>
        <v>#DIV/0!</v>
      </c>
      <c s="66" t="e">
        <f>COUNTIF('Raw Data 4'!$C:$C,"&lt;4.6")/$K$4</f>
        <v>#DIV/0!</v>
      </c>
      <c r="M10" s="48" t="s">
        <v>360</v>
      </c>
      <c s="25">
        <f>COUNTIF('Raw Data 1'!$D:$D,"&lt;60")/$N$4</f>
        <v>0</v>
      </c>
      <c s="25" t="e">
        <f>COUNTIF('Raw Data 2'!#REF!,"&lt;60")/$O$4</f>
        <v>#REF!</v>
      </c>
      <c s="25" t="e">
        <f>COUNTIF('Raw Data 3'!$D:$D,"&lt;60")/$P$4</f>
        <v>#DIV/0!</v>
      </c>
      <c s="66" t="e">
        <f>COUNTIF('Raw Data 4'!$D:$D,"&lt;60")/$Q$4</f>
        <v>#DIV/0!</v>
      </c>
      <c r="S10" s="48" t="s">
        <v>360</v>
      </c>
      <c s="25">
        <f>COUNTIF('Raw Data 1'!$E:$E,"&lt;60")/$T$4</f>
        <v>1</v>
      </c>
      <c s="25">
        <f>COUNTIF('Raw Data 2'!$E:$E,"&lt;60")/$U$4</f>
        <v>1</v>
      </c>
      <c s="25" t="e">
        <f>COUNTIF('Raw Data 3'!$E:$E,"&lt;60")/$V$4</f>
        <v>#DIV/0!</v>
      </c>
      <c s="66" t="e">
        <f>COUNTIF('Raw Data 4'!$E:$E,"&lt;60")/$W$4</f>
        <v>#DIV/0!</v>
      </c>
    </row>
    <row>
      <c r="E11" s="34"/>
      <c r="G11" s="48" t="s">
        <v>110</v>
      </c>
      <c s="25">
        <f>COUNTIF('Raw Data 1'!$C:$C,"&lt;4.5")/$H$4</f>
        <v>0.43217665615141954</v>
      </c>
      <c s="25">
        <f>COUNTIF('Raw Data 2'!$C:$C,"&lt;4.5")/$I$4</f>
        <v>0.61589403973509937</v>
      </c>
      <c s="25" t="e">
        <f>COUNTIF('Raw Data 3'!$C:$C,"&lt;4.5")/$J$4</f>
        <v>#DIV/0!</v>
      </c>
      <c s="66" t="e">
        <f>COUNTIF('Raw Data 4'!$C:$C,"&lt;4.5")/$K$4</f>
        <v>#DIV/0!</v>
      </c>
      <c r="M11" s="48" t="s">
        <v>164</v>
      </c>
      <c s="25">
        <f>COUNTIF('Raw Data 1'!$D:$D,"&gt;=60")/$N$4</f>
        <v>1</v>
      </c>
      <c s="25">
        <f>COUNTIF('Raw Data 2'!$D:$D,"&gt;=60")/$O$4</f>
        <v>1</v>
      </c>
      <c s="25" t="e">
        <f>COUNTIF('Raw Data 3'!$D:$D,"&gt;=60")/$P$4</f>
        <v>#DIV/0!</v>
      </c>
      <c s="66" t="e">
        <f>COUNTIF('Raw Data 4'!$D:$D,"&gt;=60")/$Q$4</f>
        <v>#DIV/0!</v>
      </c>
      <c r="S11" s="48" t="s">
        <v>164</v>
      </c>
      <c s="25">
        <f>COUNTIF('Raw Data 1'!$E:$E,"&gt;=60")/$T$4</f>
        <v>0</v>
      </c>
      <c s="25">
        <f>COUNTIF('Raw Data 2'!$E:$E,"&gt;=60")/$U$4</f>
        <v>0</v>
      </c>
      <c s="25" t="e">
        <f>COUNTIF('Raw Data 3'!$E:$E,"&gt;=60")/$V$4</f>
        <v>#DIV/0!</v>
      </c>
      <c s="66" t="e">
        <f>COUNTIF('Raw Data 4'!$E:$E,"&gt;=60")/$W$4</f>
        <v>#DIV/0!</v>
      </c>
    </row>
    <row>
      <c s="15" t="s">
        <v>3</v>
      </c>
      <c r="E12" s="34"/>
      <c r="G12" s="48" t="s">
        <v>420</v>
      </c>
      <c s="25">
        <f>COUNTIF('Raw Data 1'!$C:$C,"&lt;4.4")/$H$4</f>
        <v>0.26182965299684541</v>
      </c>
      <c s="25">
        <f>COUNTIF('Raw Data 2'!$C:$C,"&lt;4.4")/$I$4</f>
        <v>0.39072847682119205</v>
      </c>
      <c s="25" t="e">
        <f>COUNTIF('Raw Data 3'!$C:$C,"&lt;4.4")/$J$4</f>
        <v>#DIV/0!</v>
      </c>
      <c s="66" t="e">
        <f>COUNTIF('Raw Data 4'!$C:$C,"&lt;4.4")/$K$4</f>
        <v>#DIV/0!</v>
      </c>
      <c r="M12" s="48"/>
      <c r="Q12" s="34"/>
      <c r="S12" s="48"/>
      <c r="W12" s="34"/>
    </row>
    <row>
      <c s="15" t="s">
        <v>418</v>
      </c>
      <c r="E13" s="34"/>
      <c r="G13" s="48" t="s">
        <v>299</v>
      </c>
      <c s="25">
        <f>COUNTIF('Raw Data 1'!$C:$C,"&lt;4.3")/$H$4</f>
        <v>0.15141955835962145</v>
      </c>
      <c s="25">
        <f>COUNTIF('Raw Data 2'!$C:$C,"&lt;4.3")/$I$4</f>
        <v>0.25827814569536423</v>
      </c>
      <c s="25" t="e">
        <f>COUNTIF('Raw Data 3'!$C:$C,"&lt;4.3")/$J$4</f>
        <v>#DIV/0!</v>
      </c>
      <c s="66" t="e">
        <f>COUNTIF('Raw Data 4'!$C:$C,"&lt;4.3")/$K$4</f>
        <v>#DIV/0!</v>
      </c>
      <c r="M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13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</row>
    <row ht="24.6">
      <c s="15" t="s">
        <v>140</v>
      </c>
      <c r="E14" s="34"/>
      <c r="G14" s="48" t="s">
        <v>193</v>
      </c>
      <c s="25">
        <f>COUNTIF('Raw Data 1'!$C:$C,"&lt;4.2")/$H$4</f>
        <v>0.078864353312302835</v>
      </c>
      <c s="25">
        <f>COUNTIF('Raw Data 2'!$C:$C,"&lt;4.2")/$I$4</f>
        <v>0.20198675496688742</v>
      </c>
      <c s="25" t="e">
        <f>COUNTIF('Raw Data 3'!$C:$C,"&lt;4.2")/$J$4</f>
        <v>#DIV/0!</v>
      </c>
      <c s="66" t="e">
        <f>COUNTIF('Raw Data 4'!$C:$C,"&lt;4.2")/$K$4</f>
        <v>#DIV/0!</v>
      </c>
      <c r="M14" s="85" t="s">
        <v>328</v>
      </c>
      <c s="25">
        <f t="shared" si="2" ref="N14:Q14">N7</f>
        <v>0</v>
      </c>
      <c s="25">
        <f t="shared" si="2"/>
        <v>0</v>
      </c>
      <c s="25" t="e">
        <f t="shared" si="2"/>
        <v>#DIV/0!</v>
      </c>
      <c s="66" t="e">
        <f t="shared" si="2"/>
        <v>#DIV/0!</v>
      </c>
      <c r="S14" s="85" t="s">
        <v>328</v>
      </c>
      <c s="25">
        <f t="shared" si="3" ref="T14:W14">T7</f>
        <v>0.11987381703470032</v>
      </c>
      <c s="25">
        <f t="shared" si="3"/>
        <v>0.12251655629139073</v>
      </c>
      <c s="25" t="e">
        <f t="shared" si="3"/>
        <v>#DIV/0!</v>
      </c>
      <c s="66" t="e">
        <f t="shared" si="3"/>
        <v>#DIV/0!</v>
      </c>
    </row>
    <row ht="24.6">
      <c s="15" t="s">
        <v>141</v>
      </c>
      <c r="E15" s="34"/>
      <c r="G15" s="48" t="s">
        <v>78</v>
      </c>
      <c s="25">
        <f>COUNTIF('Raw Data 1'!$C:$C,"&lt;4.1")/$H$4</f>
        <v>0.028391167192429023</v>
      </c>
      <c s="25">
        <f>COUNTIF('Raw Data 2'!$C:$C,"&lt;4.1")/$I$4</f>
        <v>0.13907284768211919</v>
      </c>
      <c s="25" t="e">
        <f>COUNTIF('Raw Data 3'!$C:$C,"&lt;4.1")/$J$4</f>
        <v>#DIV/0!</v>
      </c>
      <c s="66" t="e">
        <f>COUNTIF('Raw Data 4'!$C:$C,"&lt;4.1")/$K$4</f>
        <v>#DIV/0!</v>
      </c>
      <c r="M15" s="85" t="s">
        <v>51</v>
      </c>
      <c s="25">
        <f t="shared" si="4" ref="N15:Q17">N8-N7</f>
        <v>0</v>
      </c>
      <c s="25">
        <f t="shared" si="4"/>
        <v>0</v>
      </c>
      <c s="25" t="e">
        <f t="shared" si="4"/>
        <v>#DIV/0!</v>
      </c>
      <c s="66" t="e">
        <f t="shared" si="4"/>
        <v>#DIV/0!</v>
      </c>
      <c r="S15" s="85" t="s">
        <v>51</v>
      </c>
      <c s="25">
        <f t="shared" si="5" ref="T15:W17">T8-T7</f>
        <v>0.29337539432176651</v>
      </c>
      <c s="25">
        <f t="shared" si="5"/>
        <v>0.50331125827814571</v>
      </c>
      <c s="25" t="e">
        <f t="shared" si="5"/>
        <v>#DIV/0!</v>
      </c>
      <c s="66" t="e">
        <f t="shared" si="5"/>
        <v>#DIV/0!</v>
      </c>
    </row>
    <row ht="24.6">
      <c s="15" t="s">
        <v>419</v>
      </c>
      <c r="E16" s="34"/>
      <c r="G16" s="48" t="s">
        <v>421</v>
      </c>
      <c s="25">
        <f>COUNTIF('Raw Data 1'!$C:$C,"&lt;4.0")/$H$4</f>
        <v>0.015772870662460567</v>
      </c>
      <c s="25">
        <f>COUNTIF('Raw Data 2'!$C:$C,"&lt;4.0")/$I$4</f>
        <v>0.056291390728476824</v>
      </c>
      <c s="25" t="e">
        <f>COUNTIF('Raw Data 3'!$C:$C,"&lt;4.0")/$J$4</f>
        <v>#DIV/0!</v>
      </c>
      <c s="66" t="e">
        <f>COUNTIF('Raw Data 4'!$C:$C,"&lt;4.0")/$K$4</f>
        <v>#DIV/0!</v>
      </c>
      <c r="M16" s="85" t="s">
        <v>329</v>
      </c>
      <c s="25">
        <f t="shared" si="4"/>
        <v>0</v>
      </c>
      <c s="25">
        <f t="shared" si="4"/>
        <v>0</v>
      </c>
      <c s="25" t="e">
        <f t="shared" si="4"/>
        <v>#DIV/0!</v>
      </c>
      <c s="66" t="e">
        <f t="shared" si="4"/>
        <v>#DIV/0!</v>
      </c>
      <c r="S16" s="85" t="s">
        <v>329</v>
      </c>
      <c s="25">
        <f t="shared" si="5"/>
        <v>0.50788643533123035</v>
      </c>
      <c s="25">
        <f t="shared" si="5"/>
        <v>0.35430463576158944</v>
      </c>
      <c s="25" t="e">
        <f t="shared" si="5"/>
        <v>#DIV/0!</v>
      </c>
      <c s="66" t="e">
        <f t="shared" si="5"/>
        <v>#DIV/0!</v>
      </c>
    </row>
    <row ht="24.6">
      <c r="E17" s="34"/>
      <c r="G17" s="48" t="s">
        <v>330</v>
      </c>
      <c s="25">
        <f>COUNTIF('Raw Data 1'!$C:$C,"&lt;3.9")/$H$4</f>
        <v>0</v>
      </c>
      <c s="25">
        <f>COUNTIF('Raw Data 2'!$C:$C,"&lt;3.9")/$I$4</f>
        <v>0.019867549668874173</v>
      </c>
      <c s="25" t="e">
        <f>COUNTIF('Raw Data 3'!$C:$C,"&lt;3.9")/$J$4</f>
        <v>#DIV/0!</v>
      </c>
      <c s="66" t="e">
        <f>COUNTIF('Raw Data 4'!$C:$C,"&lt;3.9")/$K$4</f>
        <v>#DIV/0!</v>
      </c>
      <c r="M17" s="85" t="s">
        <v>142</v>
      </c>
      <c s="25">
        <f t="shared" si="4"/>
        <v>0</v>
      </c>
      <c s="25" t="e">
        <f t="shared" si="4"/>
        <v>#REF!</v>
      </c>
      <c s="25" t="e">
        <f t="shared" si="4"/>
        <v>#DIV/0!</v>
      </c>
      <c s="66" t="e">
        <f t="shared" si="4"/>
        <v>#DIV/0!</v>
      </c>
      <c r="S17" s="85" t="s">
        <v>142</v>
      </c>
      <c s="25">
        <f t="shared" si="5"/>
        <v>0.078864353312302793</v>
      </c>
      <c s="25">
        <f t="shared" si="5"/>
        <v>0.019867549668874163</v>
      </c>
      <c s="25" t="e">
        <f t="shared" si="5"/>
        <v>#DIV/0!</v>
      </c>
      <c s="66" t="e">
        <f t="shared" si="5"/>
        <v>#DIV/0!</v>
      </c>
    </row>
    <row ht="24.6">
      <c s="15" t="s">
        <v>79</v>
      </c>
      <c r="E18" s="34"/>
      <c r="G18" s="48" t="s">
        <v>217</v>
      </c>
      <c s="25">
        <f>COUNTIF('Raw Data 1'!$C:$C,"&lt;3.8")/$H$4</f>
        <v>0</v>
      </c>
      <c s="25">
        <f>COUNTIF('Raw Data 2'!$C:$C,"&lt;3.8")/$I$4</f>
        <v>6.6225165562913907E-03</v>
      </c>
      <c s="25" t="e">
        <f>COUNTIF('Raw Data 3'!$C:$C,"&lt;3.8")/$J$4</f>
        <v>#DIV/0!</v>
      </c>
      <c s="66" t="e">
        <f>COUNTIF('Raw Data 4'!$C:$C,"&lt;3.8")/$K$4</f>
        <v>#DIV/0!</v>
      </c>
      <c r="M18" s="85" t="s">
        <v>248</v>
      </c>
      <c s="25">
        <f t="shared" si="6" ref="N18:Q18">N11</f>
        <v>1</v>
      </c>
      <c s="25">
        <f t="shared" si="6"/>
        <v>1</v>
      </c>
      <c s="25" t="e">
        <f t="shared" si="6"/>
        <v>#DIV/0!</v>
      </c>
      <c s="66" t="e">
        <f t="shared" si="6"/>
        <v>#DIV/0!</v>
      </c>
      <c r="S18" s="85" t="s">
        <v>248</v>
      </c>
      <c s="25">
        <f t="shared" si="7" ref="T18:W18">T11</f>
        <v>0</v>
      </c>
      <c s="25">
        <f t="shared" si="7"/>
        <v>0</v>
      </c>
      <c s="25" t="e">
        <f t="shared" si="7"/>
        <v>#DIV/0!</v>
      </c>
      <c s="66" t="e">
        <f t="shared" si="7"/>
        <v>#DIV/0!</v>
      </c>
    </row>
    <row>
      <c s="15" t="s">
        <v>218</v>
      </c>
      <c r="E19" s="34"/>
      <c r="G19" s="48" t="s">
        <v>111</v>
      </c>
      <c s="25">
        <f>COUNTIF('Raw Data 1'!$C:$C,"&lt;3.7")/$H$4</f>
        <v>0</v>
      </c>
      <c s="25">
        <f>COUNTIF('Raw Data 2'!$C:$C,"&lt;3.7")/$I$4</f>
        <v>6.6225165562913907E-03</v>
      </c>
      <c s="25" t="e">
        <f>COUNTIF('Raw Data 3'!$C:$C,"&lt;3.7")/$J$4</f>
        <v>#DIV/0!</v>
      </c>
      <c s="66" t="e">
        <f>COUNTIF('Raw Data 4'!$C:$C,"&lt;3.7")/$K$4</f>
        <v>#DIV/0!</v>
      </c>
      <c r="M19" s="144"/>
      <c s="25"/>
      <c s="25"/>
      <c s="25"/>
      <c s="66"/>
      <c r="S19" s="144"/>
      <c s="25"/>
      <c s="25"/>
      <c s="25"/>
      <c s="66"/>
    </row>
    <row>
      <c s="15" t="s">
        <v>52</v>
      </c>
      <c r="E20" s="34"/>
      <c r="G20" s="48" t="s">
        <v>4</v>
      </c>
      <c s="25">
        <f>COUNTIF('Raw Data 1'!$C:$C,"&lt;3.6")/$H$4</f>
        <v>0</v>
      </c>
      <c s="25">
        <f>COUNTIF('Raw Data 2'!$C:$C,"&lt;3.6")/$I$4</f>
        <v>0</v>
      </c>
      <c s="25" t="e">
        <f>COUNTIF('Raw Data 3'!$C:$C,"&lt;3.6")/$J$4</f>
        <v>#DIV/0!</v>
      </c>
      <c s="66" t="e">
        <f>COUNTIF('Raw Data 4'!$C:$C,"&lt;3.6")/$K$4</f>
        <v>#DIV/0!</v>
      </c>
      <c r="M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  <c r="S20" s="48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4" t="str">
        <f>'Game Scorecard'!$E$5</f>
        <v/>
      </c>
    </row>
    <row ht="24.6">
      <c s="15" t="s">
        <v>80</v>
      </c>
      <c r="E21" s="34"/>
      <c r="G21" s="48" t="s">
        <v>300</v>
      </c>
      <c s="25">
        <f>COUNTIF('Raw Data 1'!$C:$C,"&lt;3.5")/$H$4</f>
        <v>0</v>
      </c>
      <c s="25">
        <f>COUNTIF('Raw Data 2'!$C:$C,"&lt;3.5")/$I$4</f>
        <v>0</v>
      </c>
      <c s="25" t="e">
        <f>COUNTIF('Raw Data 3'!$C:$C,"&lt;3.5")/$J$4</f>
        <v>#DIV/0!</v>
      </c>
      <c s="66" t="e">
        <f>COUNTIF('Raw Data 4'!$C:$C,"&lt;3.5")/$K$4</f>
        <v>#DIV/0!</v>
      </c>
      <c r="M21" s="85" t="s">
        <v>328</v>
      </c>
      <c s="42" t="str">
        <f>_xlfn.IFERROR(_xlfn.AVERAGEIFS('Raw Data 1'!$C:$C,'Raw Data 1'!$D:$D,"&lt;15"),"")</f>
        <v/>
      </c>
      <c s="42" t="str">
        <f>_xlfn.IFERROR(_xlfn.AVERAGEIFS('Raw Data 2'!$C:$C,'Raw Data 1'!$D:$D,"&lt;15"),"")</f>
        <v/>
      </c>
      <c s="42" t="str">
        <f>_xlfn.IFERROR(_xlfn.AVERAGEIFS('Raw Data 3'!$C:$C,'Raw Data 3'!$D:$D,"&lt;15"),"")</f>
        <v/>
      </c>
      <c s="129" t="str">
        <f>_xlfn.IFERROR(_xlfn.AVERAGEIFS('Raw Data 4'!$C:$C,'Raw Data 4'!$D:$D,"&lt;15"),"")</f>
        <v/>
      </c>
      <c r="S21" s="85" t="s">
        <v>328</v>
      </c>
      <c s="42">
        <f>_xlfn.IFERROR(_xlfn.AVERAGEIFS('Raw Data 1'!$C:$C,'Raw Data 1'!$E:$E,"&lt;15"),"")</f>
        <v>4.6555000000000044</v>
      </c>
      <c s="42">
        <f>_xlfn.IFERROR(_xlfn.AVERAGEIFS('Raw Data 2'!$C:$C,'Raw Data 2'!$E:$E,"&lt;15"),"")</f>
        <v>4.4390270270270289</v>
      </c>
      <c s="42" t="str">
        <f>_xlfn.IFERROR(_xlfn.AVERAGEIFS('Raw Data 3'!$C:$C,'Raw Data 3'!$E:$E,"&lt;15"),"")</f>
        <v/>
      </c>
      <c s="129" t="str">
        <f>_xlfn.IFERROR(_xlfn.AVERAGEIFS('Raw Data 4'!$C:$C,'Raw Data 4'!$E:$E,"&lt;15"),"")</f>
        <v/>
      </c>
    </row>
    <row ht="24.9" thickBot="1">
      <c s="15" t="s">
        <v>53</v>
      </c>
      <c s="107"/>
      <c s="107"/>
      <c s="107"/>
      <c s="191"/>
      <c r="G22" s="48" t="s">
        <v>194</v>
      </c>
      <c s="25">
        <f>COUNTIF('Raw Data 1'!$C:$C,"&lt;3.4")/$H$4</f>
        <v>0</v>
      </c>
      <c s="25">
        <f>COUNTIF('Raw Data 2'!$C:$C,"&lt;3.4")/$I$4</f>
        <v>0</v>
      </c>
      <c s="25" t="e">
        <f>COUNTIF('Raw Data 3'!$C:$C,"&lt;3.4")/$J$4</f>
        <v>#DIV/0!</v>
      </c>
      <c s="66" t="e">
        <f>COUNTIF('Raw Data 4'!$C:$C,"&lt;3.4")/$K$4</f>
        <v>#DIV/0!</v>
      </c>
      <c r="M22" s="85" t="s">
        <v>51</v>
      </c>
      <c s="42" t="str">
        <f>_xlfn.IFERROR(_xlfn.AVERAGEIFS('Raw Data 1'!$C:$C,'Raw Data 1'!$D:$D,"&gt;=15",'Raw Data 1'!$D:$D,"&lt;30"),"")</f>
        <v/>
      </c>
      <c s="42" t="str">
        <f>_xlfn.IFERROR(_xlfn.AVERAGEIFS('Raw Data 2'!$C:$C,'Raw Data 2'!$D:$D,"&gt;=15",'Raw Data 2'!$D:$D,"&lt;30"),"")</f>
        <v/>
      </c>
      <c s="42" t="str">
        <f>_xlfn.IFERROR(_xlfn.AVERAGEIFS('Raw Data 3'!$C:$C,'Raw Data 3'!$D:$D,"&gt;=15",'Raw Data 3'!$D:$D,"&lt;30"),"")</f>
        <v/>
      </c>
      <c s="129" t="str">
        <f>_xlfn.IFERROR(_xlfn.AVERAGEIFS('Raw Data 4'!$C:$C,'Raw Data 4'!$D:$D,"&gt;=15",'Raw Data 4'!$D:$D,"&lt;30"),"")</f>
        <v/>
      </c>
      <c r="S22" s="85" t="s">
        <v>51</v>
      </c>
      <c s="42">
        <f>_xlfn.IFERROR(_xlfn.AVERAGEIFS('Raw Data 1'!$C:$C,'Raw Data 1'!$E:$E,"&gt;=15",'Raw Data 1'!$E:$E,"&lt;30"),"")</f>
        <v>4.5223978494623651</v>
      </c>
      <c s="42">
        <f>_xlfn.IFERROR(_xlfn.AVERAGEIFS('Raw Data 2'!$C:$C,'Raw Data 2'!$E:$E,"&gt;=15",'Raw Data 2'!$E:$E,"&lt;30"),"")</f>
        <v>4.385210526315789</v>
      </c>
      <c s="42" t="str">
        <f>_xlfn.IFERROR(_xlfn.AVERAGEIFS('Raw Data 3'!$C:$C,'Raw Data 3'!$E:$E,"&gt;=15",'Raw Data 3'!$E:$E,"&lt;30"),"")</f>
        <v/>
      </c>
      <c s="129" t="str">
        <f>_xlfn.IFERROR(_xlfn.AVERAGEIFS('Raw Data 4'!$C:$C,'Raw Data 4'!$E:$E,"&gt;=15",'Raw Data 4'!$E:$E,"&lt;30"),"")</f>
        <v/>
      </c>
    </row>
    <row ht="24.6">
      <c r="G23" s="48" t="s">
        <v>81</v>
      </c>
      <c s="25">
        <f>COUNTIF('Raw Data 1'!$C:$C,"&lt;3.3")/$H$4</f>
        <v>0</v>
      </c>
      <c s="25">
        <f>COUNTIF('Raw Data 2'!$C:$C,"&lt;3.3")/$I$4</f>
        <v>0</v>
      </c>
      <c s="25" t="e">
        <f>COUNTIF('Raw Data 3'!$C:$C,"&lt;3.3")/$J$4</f>
        <v>#DIV/0!</v>
      </c>
      <c s="66" t="e">
        <f>COUNTIF('Raw Data 4'!$C:$C,"&lt;3.3")/$K$4</f>
        <v>#DIV/0!</v>
      </c>
      <c r="M23" s="85" t="s">
        <v>329</v>
      </c>
      <c s="42" t="str">
        <f>_xlfn.IFERROR(_xlfn.AVERAGEIFS('Raw Data 1'!$C:$C,'Raw Data 1'!$D:$D,"&gt;=30",'Raw Data 1'!$D:$D,"&lt;45"),"")</f>
        <v/>
      </c>
      <c s="42" t="str">
        <f>_xlfn.IFERROR(_xlfn.AVERAGEIFS('Raw Data 2'!$C:$C,'Raw Data 2'!$D:$D,"&gt;=30",'Raw Data 2'!$D:$D,"&lt;45"),"")</f>
        <v/>
      </c>
      <c s="42" t="str">
        <f>_xlfn.IFERROR(_xlfn.AVERAGEIFS('Raw Data 3'!$C:$C,'Raw Data 3'!$D:$D,"&gt;=30",'Raw Data 3'!$D:$D,"&lt;45"),"")</f>
        <v/>
      </c>
      <c s="129" t="str">
        <f>_xlfn.IFERROR(_xlfn.AVERAGEIFS('Raw Data 4'!$C:$C,'Raw Data 4'!$D:$D,"&gt;=30",'Raw Data 4'!$D:$D,"&lt;45"),"")</f>
        <v/>
      </c>
      <c r="S23" s="85" t="s">
        <v>329</v>
      </c>
      <c s="42">
        <f>_xlfn.IFERROR(_xlfn.AVERAGEIFS('Raw Data 1'!$C:$C,'Raw Data 1'!$E:$E,"&gt;=30",'Raw Data 1'!$E:$E,"&lt;45"),"")</f>
        <v>4.4938260869565241</v>
      </c>
      <c s="42">
        <f>_xlfn.IFERROR(_xlfn.AVERAGEIFS('Raw Data 2'!$C:$C,'Raw Data 2'!$E:$E,"&gt;=30",'Raw Data 2'!$E:$E,"&lt;45"),"")</f>
        <v>4.3985607476635531</v>
      </c>
      <c s="42" t="str">
        <f>_xlfn.IFERROR(_xlfn.AVERAGEIFS('Raw Data 3'!$C:$C,'Raw Data 3'!$E:$E,"&gt;=30",'Raw Data 3'!$E:$E,"&lt;45"),"")</f>
        <v/>
      </c>
      <c s="129" t="str">
        <f>_xlfn.IFERROR(_xlfn.AVERAGEIFS('Raw Data 4'!$C:$C,'Raw Data 4'!$E:$E,"&gt;=30",'Raw Data 4'!$E:$E,"&lt;45"),"")</f>
        <v/>
      </c>
    </row>
    <row ht="24.6">
      <c r="G24" s="48" t="s">
        <v>422</v>
      </c>
      <c s="25">
        <f>COUNTIF('Raw Data 1'!$C:$C,"&lt;3.2")/$H$4</f>
        <v>0</v>
      </c>
      <c s="25">
        <f>COUNTIF('Raw Data 2'!$C:$C,"&lt;3.2")/$I$4</f>
        <v>0</v>
      </c>
      <c s="25" t="e">
        <f>COUNTIF('Raw Data 3'!$C:$C,"&lt;3.2")/$J$4</f>
        <v>#DIV/0!</v>
      </c>
      <c s="66" t="e">
        <f>COUNTIF('Raw Data 4'!$C:$C,"&lt;3.2")/$K$4</f>
        <v>#DIV/0!</v>
      </c>
      <c r="M24" s="85" t="s">
        <v>142</v>
      </c>
      <c s="42" t="str">
        <f>_xlfn.IFERROR(_xlfn.AVERAGEIFS('Raw Data 1'!$C:$C,'Raw Data 1'!$D:$D,"&gt;=45",'Raw Data 1'!$D:$D,"&lt;60"),"")</f>
        <v/>
      </c>
      <c s="42" t="str">
        <f>_xlfn.IFERROR(_xlfn.AVERAGEIFS('Raw Data 2'!$C:$C,'Raw Data 2'!$D:$D,"&gt;=45",'Raw Data 2'!$D:$D,"&lt;60"),"")</f>
        <v/>
      </c>
      <c s="42" t="str">
        <f>_xlfn.IFERROR(_xlfn.AVERAGEIFS('Raw Data 3'!$C:$C,'Raw Data 3'!$D:$D,"&gt;=45",'Raw Data 3'!$D:$D,"&lt;60"),"")</f>
        <v/>
      </c>
      <c s="129" t="str">
        <f>_xlfn.IFERROR(_xlfn.AVERAGEIFS('Raw Data 4'!$C:$C,'Raw Data 4'!$D:$D,"&gt;=45",'Raw Data 4'!$D:$D,"&lt;60"),"")</f>
        <v/>
      </c>
      <c r="S24" s="85" t="s">
        <v>142</v>
      </c>
      <c s="42">
        <f>_xlfn.IFERROR(_xlfn.AVERAGEIFS('Raw Data 1'!$C:$C,'Raw Data 1'!$E:$E,"&gt;=45",'Raw Data 1'!$E:$E,"&lt;60"),"")</f>
        <v>4.5178399999999996</v>
      </c>
      <c s="42">
        <f>_xlfn.IFERROR(_xlfn.AVERAGEIFS('Raw Data 2'!$C:$C,'Raw Data 2'!$E:$E,"&gt;=45",'Raw Data 2'!$E:$E,"&lt;60"),"")</f>
        <v>4.4579999999999993</v>
      </c>
      <c s="42" t="str">
        <f>_xlfn.IFERROR(_xlfn.AVERAGEIFS('Raw Data 3'!$C:$C,'Raw Data 3'!$E:$E,"&gt;=45",'Raw Data 3'!$E:$E,"&lt;60"),"")</f>
        <v/>
      </c>
      <c s="129" t="str">
        <f>_xlfn.IFERROR(_xlfn.AVERAGEIFS('Raw Data 4'!$C:$C,'Raw Data 4'!$E:$E,"&gt;=45",'Raw Data 4'!$E:$E,"&lt;60"),"")</f>
        <v/>
      </c>
    </row>
    <row ht="24.9" thickBot="1">
      <c r="G25" s="48" t="s">
        <v>301</v>
      </c>
      <c s="25">
        <f>COUNTIF('Raw Data 1'!$C:$C,"&lt;3.1")/$H$4</f>
        <v>0</v>
      </c>
      <c s="25">
        <f>COUNTIF('Raw Data 2'!$C:$C,"&lt;3.1")/$I$4</f>
        <v>0</v>
      </c>
      <c s="25" t="e">
        <f>COUNTIF('Raw Data 3'!$C:$C,"&lt;3.1")/$J$4</f>
        <v>#DIV/0!</v>
      </c>
      <c s="66" t="e">
        <f>COUNTIF('Raw Data 4'!$C:$C,"&lt;3.1")/$K$4</f>
        <v>#DIV/0!</v>
      </c>
      <c r="M25" s="128" t="s">
        <v>248</v>
      </c>
      <c s="62">
        <f>_xlfn.IFERROR(_xlfn.AVERAGEIFS('Raw Data 1'!$C:$C,'Raw Data 1'!$D:$D,"&gt;=60"),"")</f>
        <v>4.5234826498422569</v>
      </c>
      <c s="62">
        <f>_xlfn.IFERROR(_xlfn.AVERAGEIFS('Raw Data 2'!$C:$C,'Raw Data 2'!$D:$D,"&gt;=60"),"")</f>
        <v>4.3979801324503249</v>
      </c>
      <c s="62" t="str">
        <f>_xlfn.IFERROR(_xlfn.AVERAGEIFS('Raw Data 3'!$C:$C,'Raw Data 3'!$D:$D,"&gt;=60"),"")</f>
        <v/>
      </c>
      <c s="149" t="str">
        <f>_xlfn.IFERROR(_xlfn.AVERAGEIFS('Raw Data 4'!$C:$C,'Raw Data 4'!$D:$D,"&gt;=60"),"")</f>
        <v/>
      </c>
      <c r="S25" s="128" t="s">
        <v>248</v>
      </c>
      <c s="62" t="str">
        <f>_xlfn.IFERROR(_xlfn.AVERAGEIFS('Raw Data 1'!$C:$C,'Raw Data 1'!$E:$E,"&gt;=60"),"")</f>
        <v/>
      </c>
      <c s="62" t="str">
        <f>_xlfn.IFERROR(_xlfn.AVERAGEIFS('Raw Data 2'!$C:$C,'Raw Data 2'!$E:$E,"&gt;=60"),"")</f>
        <v/>
      </c>
      <c s="62" t="str">
        <f>_xlfn.IFERROR(_xlfn.AVERAGEIFS('Raw Data 3'!$C:$C,'Raw Data 3'!$E:$E,"&gt;=60"),"")</f>
        <v/>
      </c>
      <c s="149" t="str">
        <f>_xlfn.IFERROR(_xlfn.AVERAGEIFS('Raw Data 4'!$C:$C,'Raw Data 4'!$E:$E,"&gt;=60"),"")</f>
        <v/>
      </c>
    </row>
    <row>
      <c r="G26" s="48" t="s">
        <v>195</v>
      </c>
      <c s="25">
        <f>COUNTIF('Raw Data 1'!$C:$C,"&lt;3.0")/$H$4</f>
        <v>0</v>
      </c>
      <c s="25">
        <f>COUNTIF('Raw Data 2'!$C:$C,"&lt;3.0")/$I$4</f>
        <v>0</v>
      </c>
      <c s="25" t="e">
        <f>COUNTIF('Raw Data 3'!$C:$C,"&lt;3.0")/$J$4</f>
        <v>#DIV/0!</v>
      </c>
      <c s="66" t="e">
        <f>COUNTIF('Raw Data 4'!$C:$C,"&lt;3.0")/$K$4</f>
        <v>#DIV/0!</v>
      </c>
    </row>
    <row>
      <c r="G27" s="48" t="s">
        <v>112</v>
      </c>
      <c s="25">
        <f>COUNTIF('Raw Data 1'!$C:$C,"&lt;2.9")/$H$4</f>
        <v>0</v>
      </c>
      <c s="25">
        <f>COUNTIF('Raw Data 2'!$C:$C,"&lt;2.9")/$I$4</f>
        <v>0</v>
      </c>
      <c s="25" t="e">
        <f>COUNTIF('Raw Data 3'!$C:$C,"&lt;2.9")/$J$4</f>
        <v>#DIV/0!</v>
      </c>
      <c s="66" t="e">
        <f>COUNTIF('Raw Data 4'!$C:$C,"&lt;2.9")/$K$4</f>
        <v>#DIV/0!</v>
      </c>
    </row>
    <row>
      <c r="G28" s="48" t="s">
        <v>5</v>
      </c>
      <c s="25">
        <f>COUNTIF('Raw Data 1'!$C:$C,"&lt;2.8")/$H$4</f>
        <v>0</v>
      </c>
      <c s="25">
        <f>COUNTIF('Raw Data 2'!$C:$C,"&lt;2.8")/$I$4</f>
        <v>0</v>
      </c>
      <c s="25" t="e">
        <f>COUNTIF('Raw Data 3'!$C:$C,"&lt;2.8")/$J$4</f>
        <v>#DIV/0!</v>
      </c>
      <c s="66" t="e">
        <f>COUNTIF('Raw Data 4'!$C:$C,"&lt;2.8")/$K$4</f>
        <v>#DIV/0!</v>
      </c>
    </row>
    <row>
      <c r="G29" s="48" t="s">
        <v>331</v>
      </c>
      <c s="25">
        <f>COUNTIF('Raw Data 1'!$C:$C,"&lt;2.7")/$H$4</f>
        <v>0</v>
      </c>
      <c s="25">
        <f>COUNTIF('Raw Data 2'!$C:$C,"&lt;2.7")/$I$4</f>
        <v>0</v>
      </c>
      <c s="25" t="e">
        <f>COUNTIF('Raw Data 3'!$C:$C,"&lt;2.7")/$J$4</f>
        <v>#DIV/0!</v>
      </c>
      <c s="66" t="e">
        <f>COUNTIF('Raw Data 4'!$C:$C,"&lt;2.7")/$K$4</f>
        <v>#DIV/0!</v>
      </c>
    </row>
    <row>
      <c r="G30" s="48" t="s">
        <v>219</v>
      </c>
      <c s="25">
        <f>COUNTIF('Raw Data 1'!$C:$C,"&lt;2.6")/$H$4</f>
        <v>0</v>
      </c>
      <c s="25">
        <f>COUNTIF('Raw Data 2'!$C:$C,"&lt;2.6")/$I$4</f>
        <v>0</v>
      </c>
      <c s="25" t="e">
        <f>COUNTIF('Raw Data 3'!$C:$C,"&lt;2.6")/$J$4</f>
        <v>#DIV/0!</v>
      </c>
      <c s="66" t="e">
        <f>COUNTIF('Raw Data 4'!$C:$C,"&lt;2.6")/$K$4</f>
        <v>#DIV/0!</v>
      </c>
    </row>
    <row>
      <c r="G31" s="48" t="s">
        <v>82</v>
      </c>
      <c s="25">
        <f>COUNTIF('Raw Data 1'!$C:$C,"&lt;2.5")/$H$4</f>
        <v>0</v>
      </c>
      <c s="25">
        <f>COUNTIF('Raw Data 2'!$C:$C,"&lt;2.5")/$I$4</f>
        <v>0</v>
      </c>
      <c s="25" t="e">
        <f>COUNTIF('Raw Data 3'!$C:$C,"&lt;2.5")/$J$4</f>
        <v>#DIV/0!</v>
      </c>
      <c s="66" t="e">
        <f>COUNTIF('Raw Data 4'!$C:$C,"&lt;2.5")/$K$4</f>
        <v>#DIV/0!</v>
      </c>
    </row>
    <row>
      <c r="G32" s="48" t="s">
        <v>423</v>
      </c>
      <c s="25">
        <f>COUNTIF('Raw Data 1'!$C:$C,"&lt;2.4")/$H$4</f>
        <v>0</v>
      </c>
      <c s="25">
        <f>COUNTIF('Raw Data 2'!$C:$C,"&lt;2.4")/$I$4</f>
        <v>0</v>
      </c>
      <c s="25" t="e">
        <f>COUNTIF('Raw Data 3'!$C:$C,"&lt;2.4")/$J$4</f>
        <v>#DIV/0!</v>
      </c>
      <c s="66" t="e">
        <f>COUNTIF('Raw Data 4'!$C:$C,"&lt;2.4")/$K$4</f>
        <v>#DIV/0!</v>
      </c>
    </row>
    <row>
      <c r="G33" s="48" t="s">
        <v>302</v>
      </c>
      <c s="25">
        <f>COUNTIF('Raw Data 1'!$C:$C,"&lt;2.3")/$H$4</f>
        <v>0</v>
      </c>
      <c s="25">
        <f>COUNTIF('Raw Data 2'!$C:$C,"&lt;2.3")/$I$4</f>
        <v>0</v>
      </c>
      <c s="25" t="e">
        <f>COUNTIF('Raw Data 3'!$C:$C,"&lt;2.3")/$J$4</f>
        <v>#DIV/0!</v>
      </c>
      <c s="66" t="e">
        <f>COUNTIF('Raw Data 4'!$C:$C,"&lt;2.3")/$K$4</f>
        <v>#DIV/0!</v>
      </c>
    </row>
    <row>
      <c r="G34" s="48" t="s">
        <v>196</v>
      </c>
      <c s="25">
        <f>COUNTIF('Raw Data 1'!$C:$C,"&lt;2.2")/$H$4</f>
        <v>0</v>
      </c>
      <c s="25">
        <f>COUNTIF('Raw Data 2'!$C:$C,"&lt;2.2")/$I$4</f>
        <v>0</v>
      </c>
      <c s="25" t="e">
        <f>COUNTIF('Raw Data 3'!$C:$C,"&lt;2.2")/$J$4</f>
        <v>#DIV/0!</v>
      </c>
      <c s="66" t="e">
        <f>COUNTIF('Raw Data 4'!$C:$C,"&lt;2.2")/$K$4</f>
        <v>#DIV/0!</v>
      </c>
    </row>
    <row>
      <c r="G35" s="48" t="s">
        <v>83</v>
      </c>
      <c s="25">
        <f>COUNTIF('Raw Data 1'!$C:$C,"&lt;2.1")/$H$4</f>
        <v>0</v>
      </c>
      <c s="25">
        <f>COUNTIF('Raw Data 2'!$C:$C,"&lt;2.1")/$I$4</f>
        <v>0</v>
      </c>
      <c s="25" t="e">
        <f>COUNTIF('Raw Data 3'!$C:$C,"&lt;2.1")/$J$4</f>
        <v>#DIV/0!</v>
      </c>
      <c s="66" t="e">
        <f>COUNTIF('Raw Data 4'!$C:$C,"&lt;2.1")/$K$4</f>
        <v>#DIV/0!</v>
      </c>
    </row>
    <row>
      <c r="G36" s="48" t="s">
        <v>303</v>
      </c>
      <c s="25">
        <f>COUNTIF('Raw Data 1'!$C:$C,"&lt;2.0")/$H$4</f>
        <v>0</v>
      </c>
      <c s="25">
        <f>COUNTIF('Raw Data 2'!$C:$C,"&lt;2.0")/$I$4</f>
        <v>0</v>
      </c>
      <c s="25" t="e">
        <f>COUNTIF('Raw Data 3'!$C:$C,"&lt;2.0")/$J$4</f>
        <v>#DIV/0!</v>
      </c>
      <c s="66" t="e">
        <f>COUNTIF('Raw Data 4'!$C:$C,"&lt;2.0")/$K$4</f>
        <v>#DIV/0!</v>
      </c>
    </row>
    <row>
      <c r="G37" s="48"/>
      <c r="K37" s="34"/>
    </row>
    <row>
      <c r="G38" s="48"/>
      <c s="15" t="str">
        <f>'Game Scorecard'!B5</f>
        <v>Channel A</v>
      </c>
      <c s="15" t="str">
        <f>'Game Scorecard'!C5</f>
        <v>Channel B</v>
      </c>
      <c s="15" t="str">
        <f>'Game Scorecard'!D5</f>
        <v/>
      </c>
      <c s="34" t="str">
        <f>'Game Scorecard'!E5</f>
        <v/>
      </c>
    </row>
    <row>
      <c r="G39" s="48" t="s">
        <v>243</v>
      </c>
      <c s="25">
        <f t="shared" si="8" ref="H39:K39">H7</f>
        <v>0.17034700315457413</v>
      </c>
      <c s="25">
        <f t="shared" si="8"/>
        <v>6.6225165562913907E-03</v>
      </c>
      <c s="25" t="e">
        <f t="shared" si="8"/>
        <v>#DIV/0!</v>
      </c>
      <c s="66" t="e">
        <f t="shared" si="8"/>
        <v>#DIV/0!</v>
      </c>
    </row>
    <row>
      <c r="G40" s="48" t="s">
        <v>249</v>
      </c>
      <c s="25">
        <f t="shared" si="9" ref="H40:K67">H8-H9</f>
        <v>0.056782334384858024</v>
      </c>
      <c s="25">
        <f t="shared" si="9"/>
        <v>0.01655629139072845</v>
      </c>
      <c s="25" t="e">
        <f t="shared" si="9"/>
        <v>#DIV/0!</v>
      </c>
      <c s="66" t="e">
        <f t="shared" si="9"/>
        <v>#DIV/0!</v>
      </c>
    </row>
    <row>
      <c r="G41" s="48" t="s">
        <v>165</v>
      </c>
      <c s="25">
        <f t="shared" si="9"/>
        <v>0.12933753943217663</v>
      </c>
      <c s="25">
        <f t="shared" si="9"/>
        <v>0.10927152317880795</v>
      </c>
      <c s="25" t="e">
        <f t="shared" si="9"/>
        <v>#DIV/0!</v>
      </c>
      <c s="66" t="e">
        <f t="shared" si="9"/>
        <v>#DIV/0!</v>
      </c>
    </row>
    <row>
      <c r="G42" s="48" t="s">
        <v>84</v>
      </c>
      <c s="25">
        <f t="shared" si="9"/>
        <v>0.21135646687697163</v>
      </c>
      <c s="25">
        <f t="shared" si="9"/>
        <v>0.2516556291390728</v>
      </c>
      <c s="25" t="e">
        <f t="shared" si="9"/>
        <v>#DIV/0!</v>
      </c>
      <c s="66" t="e">
        <f t="shared" si="9"/>
        <v>#DIV/0!</v>
      </c>
    </row>
    <row>
      <c r="G43" s="48" t="s">
        <v>6</v>
      </c>
      <c s="25">
        <f t="shared" si="9"/>
        <v>0.17034700315457413</v>
      </c>
      <c s="25">
        <f t="shared" si="9"/>
        <v>0.22516556291390732</v>
      </c>
      <c s="25" t="e">
        <f t="shared" si="9"/>
        <v>#DIV/0!</v>
      </c>
      <c s="66" t="e">
        <f t="shared" si="9"/>
        <v>#DIV/0!</v>
      </c>
    </row>
    <row>
      <c r="G44" s="48" t="s">
        <v>361</v>
      </c>
      <c s="25">
        <f t="shared" si="9"/>
        <v>0.11041009463722395</v>
      </c>
      <c s="25">
        <f t="shared" si="9"/>
        <v>0.13245033112582782</v>
      </c>
      <c s="25" t="e">
        <f t="shared" si="9"/>
        <v>#DIV/0!</v>
      </c>
      <c s="66" t="e">
        <f t="shared" si="9"/>
        <v>#DIV/0!</v>
      </c>
    </row>
    <row>
      <c r="G45" s="48" t="s">
        <v>269</v>
      </c>
      <c s="25">
        <f t="shared" si="9"/>
        <v>0.072555205047318619</v>
      </c>
      <c s="25">
        <f t="shared" si="9"/>
        <v>0.056291390728476803</v>
      </c>
      <c s="25" t="e">
        <f t="shared" si="9"/>
        <v>#DIV/0!</v>
      </c>
      <c s="66" t="e">
        <f t="shared" si="9"/>
        <v>#DIV/0!</v>
      </c>
    </row>
    <row>
      <c r="G46" s="48" t="s">
        <v>220</v>
      </c>
      <c s="25">
        <f t="shared" si="9"/>
        <v>0.050473186119873809</v>
      </c>
      <c s="25">
        <f t="shared" si="9"/>
        <v>0.062913907284768228</v>
      </c>
      <c s="25" t="e">
        <f t="shared" si="9"/>
        <v>#DIV/0!</v>
      </c>
      <c s="66" t="e">
        <f t="shared" si="9"/>
        <v>#DIV/0!</v>
      </c>
    </row>
    <row>
      <c r="G47" s="48" t="s">
        <v>143</v>
      </c>
      <c s="25">
        <f t="shared" si="9"/>
        <v>0.012618296529968456</v>
      </c>
      <c s="25">
        <f t="shared" si="9"/>
        <v>0.082781456953642363</v>
      </c>
      <c s="25" t="e">
        <f t="shared" si="9"/>
        <v>#DIV/0!</v>
      </c>
      <c s="66" t="e">
        <f t="shared" si="9"/>
        <v>#DIV/0!</v>
      </c>
    </row>
    <row>
      <c r="G48" s="48" t="s">
        <v>304</v>
      </c>
      <c s="25">
        <f t="shared" si="9"/>
        <v>0.015772870662460567</v>
      </c>
      <c s="25">
        <f t="shared" si="9"/>
        <v>0.036423841059602655</v>
      </c>
      <c s="25" t="e">
        <f t="shared" si="9"/>
        <v>#DIV/0!</v>
      </c>
      <c s="66" t="e">
        <f t="shared" si="9"/>
        <v>#DIV/0!</v>
      </c>
    </row>
    <row>
      <c r="G49" s="48" t="s">
        <v>270</v>
      </c>
      <c s="25">
        <f t="shared" si="9"/>
        <v>0</v>
      </c>
      <c s="25">
        <f t="shared" si="9"/>
        <v>0.013245033112582783</v>
      </c>
      <c s="25" t="e">
        <f t="shared" si="9"/>
        <v>#DIV/0!</v>
      </c>
      <c s="66" t="e">
        <f t="shared" si="9"/>
        <v>#DIV/0!</v>
      </c>
    </row>
    <row>
      <c r="G50" s="48" t="s">
        <v>197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1" s="48" t="s">
        <v>113</v>
      </c>
      <c s="25">
        <f t="shared" si="9"/>
        <v>0</v>
      </c>
      <c s="25">
        <f t="shared" si="9"/>
        <v>6.6225165562913907E-03</v>
      </c>
      <c s="25" t="e">
        <f t="shared" si="9"/>
        <v>#DIV/0!</v>
      </c>
      <c s="66" t="e">
        <f t="shared" si="9"/>
        <v>#DIV/0!</v>
      </c>
    </row>
    <row>
      <c r="G52" s="48" t="s">
        <v>31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3" s="48" t="s">
        <v>391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4" s="48" t="s">
        <v>305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5" s="48" t="s">
        <v>250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6" s="48" t="s">
        <v>166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7" s="48" t="s">
        <v>85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8" s="48" t="s">
        <v>271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59" s="48" t="s">
        <v>221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0" s="48" t="s">
        <v>144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1" s="48" t="s">
        <v>54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2" s="48" t="s">
        <v>424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3" s="48" t="s">
        <v>362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4" s="48" t="s">
        <v>272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5" s="48" t="s">
        <v>198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6" s="48" t="s">
        <v>114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>
      <c r="G67" s="48" t="s">
        <v>32</v>
      </c>
      <c s="25">
        <f t="shared" si="9"/>
        <v>0</v>
      </c>
      <c s="25">
        <f t="shared" si="9"/>
        <v>0</v>
      </c>
      <c s="25" t="e">
        <f t="shared" si="9"/>
        <v>#DIV/0!</v>
      </c>
      <c s="66" t="e">
        <f t="shared" si="9"/>
        <v>#DIV/0!</v>
      </c>
    </row>
    <row ht="12.6" thickBot="1">
      <c r="G68" s="147" t="s">
        <v>425</v>
      </c>
      <c s="115">
        <f t="shared" si="10" ref="H68:K68">H36</f>
        <v>0</v>
      </c>
      <c s="115">
        <f t="shared" si="10"/>
        <v>0</v>
      </c>
      <c s="115" t="e">
        <f t="shared" si="10"/>
        <v>#DIV/0!</v>
      </c>
      <c s="176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8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87" customWidth="1"/>
    <col min="4" max="4" width="12" style="87" customWidth="1"/>
    <col min="5" max="5" width="12" style="88" customWidth="1"/>
    <col min="6" max="6" width="14" style="93" customWidth="1"/>
    <col min="7" max="7" width="13.5234375" style="93" customWidth="1"/>
    <col min="8" max="8" width="16.5234375" style="93" hidden="1" customWidth="1"/>
    <col min="9" max="9" width="15" style="98" customWidth="1"/>
    <col min="10" max="10" width="14" style="98" customWidth="1"/>
    <col min="11" max="11" width="26" style="97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3" t="s">
        <v>212</v>
      </c>
      <c s="20" t="s">
        <v>132</v>
      </c>
      <c s="53" t="s">
        <v>168</v>
      </c>
      <c s="87" t="s">
        <v>20</v>
      </c>
      <c s="77" t="s">
        <v>347</v>
      </c>
      <c s="20" t="s">
        <v>359</v>
      </c>
      <c s="20" t="s">
        <v>410</v>
      </c>
      <c s="20" t="s">
        <v>178</v>
      </c>
      <c s="98" t="s">
        <v>317</v>
      </c>
      <c s="98" t="s">
        <v>397</v>
      </c>
      <c s="97" t="s">
        <v>45</v>
      </c>
      <c r="P1" s="20"/>
      <c s="20"/>
      <c s="32" t="s">
        <v>318</v>
      </c>
      <c s="32" t="s">
        <v>281</v>
      </c>
      <c s="32" t="s">
        <v>101</v>
      </c>
      <c s="32" t="s">
        <v>57</v>
      </c>
      <c s="32" t="s">
        <v>234</v>
      </c>
      <c s="32" t="s">
        <v>56</v>
      </c>
      <c s="32" t="s">
        <v>203</v>
      </c>
      <c s="32" t="s">
        <v>176</v>
      </c>
      <c s="32" t="s">
        <v>9</v>
      </c>
      <c s="32" t="s">
        <v>235</v>
      </c>
      <c s="32" t="s">
        <v>8</v>
      </c>
      <c s="32" t="s">
        <v>440</v>
      </c>
      <c s="32" t="s">
        <v>21</v>
      </c>
      <c s="32" t="s">
        <v>365</v>
      </c>
      <c s="32" t="s">
        <v>377</v>
      </c>
      <c s="32" t="s">
        <v>70</v>
      </c>
      <c s="32" t="s">
        <v>296</v>
      </c>
      <c s="32" t="s">
        <v>22</v>
      </c>
      <c s="32" t="s">
        <v>297</v>
      </c>
      <c s="32" t="s">
        <v>23</v>
      </c>
      <c s="32" t="s">
        <v>378</v>
      </c>
      <c s="32" t="s">
        <v>175</v>
      </c>
      <c s="32" t="s">
        <v>298</v>
      </c>
      <c s="32" t="s">
        <v>158</v>
      </c>
      <c s="32" t="s">
        <v>46</v>
      </c>
      <c s="32" t="s">
        <v>411</v>
      </c>
      <c s="32" t="s">
        <v>213</v>
      </c>
      <c s="32" t="s">
        <v>319</v>
      </c>
      <c s="32" t="s">
        <v>214</v>
      </c>
      <c s="32" t="s">
        <v>348</v>
      </c>
      <c s="32" t="s">
        <v>379</v>
      </c>
      <c s="32" t="s">
        <v>159</v>
      </c>
    </row>
    <row>
      <c s="53">
        <v>0.20899999999999999</v>
      </c>
      <c s="20">
        <v>1</v>
      </c>
      <c s="87">
        <v>4.4459999999999997</v>
      </c>
      <c s="87">
        <v>83.373999999999995</v>
      </c>
      <c s="77">
        <v>57.061999999999998</v>
      </c>
      <c s="20">
        <v>0</v>
      </c>
      <c s="20">
        <v>0</v>
      </c>
      <c/>
      <c r="K2" s="145">
        <v>45509.100708738428</v>
      </c>
      <c r="R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0.39200000000000002</v>
      </c>
      <c s="20">
        <v>2</v>
      </c>
      <c s="87">
        <v>4.4569999999999999</v>
      </c>
      <c s="87">
        <v>83.162000000000006</v>
      </c>
      <c s="77">
        <v>28.663</v>
      </c>
      <c s="20">
        <v>0</v>
      </c>
      <c s="20">
        <v>0</v>
      </c>
      <c/>
      <c r="K3" s="145">
        <v>45509.100710844905</v>
      </c>
      <c r="R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0.60199999999999998</v>
      </c>
      <c s="20">
        <v>3</v>
      </c>
      <c s="87">
        <v>4.3179999999999996</v>
      </c>
      <c s="87">
        <v>83.859999999999999</v>
      </c>
      <c s="77">
        <v>30.646000000000001</v>
      </c>
      <c s="20">
        <v>0</v>
      </c>
      <c s="20">
        <v>0</v>
      </c>
      <c/>
      <c r="K4" s="145">
        <v>45509.100713287036</v>
      </c>
      <c r="R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0.80500000000000005</v>
      </c>
      <c s="20">
        <v>4</v>
      </c>
      <c s="87">
        <v>4.1909999999999998</v>
      </c>
      <c s="87">
        <v>85.117999999999995</v>
      </c>
      <c s="77">
        <v>27.940000000000001</v>
      </c>
      <c s="20">
        <v>0</v>
      </c>
      <c s="20">
        <v>0</v>
      </c>
      <c/>
      <c r="K5" s="145">
        <v>45509.100715624998</v>
      </c>
      <c r="R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0.996</v>
      </c>
      <c s="20">
        <v>5</v>
      </c>
      <c s="87">
        <v>4.4329999999999998</v>
      </c>
      <c s="87">
        <v>85.266000000000005</v>
      </c>
      <c s="77">
        <v>34.899999999999999</v>
      </c>
      <c s="20">
        <v>0</v>
      </c>
      <c s="20">
        <v>0</v>
      </c>
      <c/>
      <c r="K6" s="145">
        <v>45509.100717847221</v>
      </c>
      <c r="R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1.198</v>
      </c>
      <c s="20">
        <v>6</v>
      </c>
      <c s="87">
        <v>4.6689999999999996</v>
      </c>
      <c s="87">
        <v>86.037999999999997</v>
      </c>
      <c s="77">
        <v>30.417000000000002</v>
      </c>
      <c s="20">
        <v>0</v>
      </c>
      <c s="20">
        <v>0</v>
      </c>
      <c/>
      <c r="K7" s="145">
        <v>45509.100720173614</v>
      </c>
      <c r="R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1.401</v>
      </c>
      <c s="20">
        <v>7</v>
      </c>
      <c s="87">
        <v>4.665</v>
      </c>
      <c s="87">
        <v>85.650000000000006</v>
      </c>
      <c s="77">
        <v>25.108000000000001</v>
      </c>
      <c s="20">
        <v>0</v>
      </c>
      <c s="20">
        <v>0</v>
      </c>
      <c/>
      <c r="K8" s="145">
        <v>45509.10072253472</v>
      </c>
      <c r="R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1.6060000000000001</v>
      </c>
      <c s="20">
        <v>8</v>
      </c>
      <c s="87">
        <v>4.7249999999999996</v>
      </c>
      <c s="87">
        <v>85.713999999999999</v>
      </c>
      <c s="77">
        <v>26.193000000000001</v>
      </c>
      <c s="20">
        <v>0</v>
      </c>
      <c s="20">
        <v>0</v>
      </c>
      <c/>
      <c r="K9" s="145">
        <v>45509.10072490741</v>
      </c>
      <c r="R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1.8029999999999999</v>
      </c>
      <c s="20">
        <v>9</v>
      </c>
      <c s="87">
        <v>4.7009999999999996</v>
      </c>
      <c s="87">
        <v>84.152000000000001</v>
      </c>
      <c s="77">
        <v>34.667000000000002</v>
      </c>
      <c s="20">
        <v>0</v>
      </c>
      <c s="20">
        <v>0</v>
      </c>
      <c/>
      <c r="K10" s="145">
        <v>45509.100727187499</v>
      </c>
      <c r="R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1.998</v>
      </c>
      <c s="20">
        <v>10</v>
      </c>
      <c s="87">
        <v>4.6100000000000003</v>
      </c>
      <c s="87">
        <v>84.152000000000001</v>
      </c>
      <c s="77">
        <v>0</v>
      </c>
      <c s="20">
        <v>0</v>
      </c>
      <c s="20">
        <v>0</v>
      </c>
      <c/>
      <c r="K11" s="145">
        <v>45509.100729432874</v>
      </c>
      <c r="R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2.2749999999999999</v>
      </c>
      <c s="20">
        <v>11</v>
      </c>
      <c s="87">
        <v>4.5570000000000004</v>
      </c>
      <c s="87">
        <v>80.546999999999997</v>
      </c>
      <c s="77">
        <v>29.026</v>
      </c>
      <c s="20">
        <v>0</v>
      </c>
      <c s="20">
        <v>0</v>
      </c>
      <c/>
      <c r="K12" s="145">
        <v>45509.10073484954</v>
      </c>
      <c r="R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2.4529999999999998</v>
      </c>
      <c s="20">
        <v>12</v>
      </c>
      <c s="87">
        <v>4.5570000000000004</v>
      </c>
      <c s="87">
        <v>82.325999999999993</v>
      </c>
      <c s="77">
        <v>35.308</v>
      </c>
      <c s="20">
        <v>0</v>
      </c>
      <c s="20">
        <v>0</v>
      </c>
      <c/>
      <c r="K13" s="145">
        <v>45509.100736909721</v>
      </c>
      <c r="R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2.657</v>
      </c>
      <c s="20">
        <v>13</v>
      </c>
      <c s="87">
        <v>4.298</v>
      </c>
      <c s="87">
        <v>83.950999999999993</v>
      </c>
      <c s="77">
        <v>33.386000000000003</v>
      </c>
      <c s="20">
        <v>0</v>
      </c>
      <c s="20">
        <v>0</v>
      </c>
      <c/>
      <c r="K14" s="145">
        <v>45509.100739270834</v>
      </c>
      <c r="R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2.819</v>
      </c>
      <c s="20">
        <v>14</v>
      </c>
      <c s="87">
        <v>4.4359999999999999</v>
      </c>
      <c s="87">
        <v>85.201999999999998</v>
      </c>
      <c s="77">
        <v>31.373000000000001</v>
      </c>
      <c s="20">
        <v>0</v>
      </c>
      <c s="20">
        <v>0</v>
      </c>
      <c/>
      <c r="K15" s="145">
        <v>45509.10074115741</v>
      </c>
      <c r="R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3.0230000000000001</v>
      </c>
      <c s="20">
        <v>15</v>
      </c>
      <c s="87">
        <v>4.3070000000000004</v>
      </c>
      <c s="87">
        <v>85.492999999999995</v>
      </c>
      <c s="77">
        <v>26.122</v>
      </c>
      <c s="20">
        <v>0</v>
      </c>
      <c s="20">
        <v>0</v>
      </c>
      <c/>
      <c r="K16" s="145">
        <v>45509.100743506948</v>
      </c>
      <c r="R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3.2189999999999999</v>
      </c>
      <c s="20">
        <v>16</v>
      </c>
      <c s="87">
        <v>4.383</v>
      </c>
      <c s="87">
        <v>86.555000000000007</v>
      </c>
      <c s="77">
        <v>31.434000000000001</v>
      </c>
      <c s="20">
        <v>0</v>
      </c>
      <c s="20">
        <v>0</v>
      </c>
      <c/>
      <c r="K17" s="145">
        <v>45509.100745787036</v>
      </c>
      <c r="R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3.4159999999999999</v>
      </c>
      <c s="20">
        <v>17</v>
      </c>
      <c s="87">
        <v>4.4290000000000003</v>
      </c>
      <c s="87">
        <v>86.584999999999994</v>
      </c>
      <c s="77">
        <v>31.853999999999999</v>
      </c>
      <c s="20">
        <v>0</v>
      </c>
      <c s="20">
        <v>0</v>
      </c>
      <c/>
      <c r="K18" s="145">
        <v>45509.100748055556</v>
      </c>
      <c r="R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3.6840000000000002</v>
      </c>
      <c s="20">
        <v>18</v>
      </c>
      <c s="87">
        <v>4.5739999999999998</v>
      </c>
      <c s="87">
        <v>87.194000000000003</v>
      </c>
      <c s="77">
        <v>31.131</v>
      </c>
      <c s="20">
        <v>0</v>
      </c>
      <c s="20">
        <v>0</v>
      </c>
      <c/>
      <c r="K19" s="145">
        <v>45509.100751157406</v>
      </c>
      <c r="R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3.8319999999999999</v>
      </c>
      <c s="20">
        <v>19</v>
      </c>
      <c s="87">
        <v>4.5309999999999997</v>
      </c>
      <c s="87">
        <v>84.397000000000006</v>
      </c>
      <c s="77">
        <v>41.923000000000002</v>
      </c>
      <c s="20">
        <v>0</v>
      </c>
      <c s="20">
        <v>0</v>
      </c>
      <c/>
      <c r="K20" s="145">
        <v>45509.10075287037</v>
      </c>
      <c r="R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4.0129999999999999</v>
      </c>
      <c s="20">
        <v>20</v>
      </c>
      <c s="87">
        <v>4.5970000000000004</v>
      </c>
      <c s="87">
        <v>84.209000000000003</v>
      </c>
      <c s="77">
        <v>34.289000000000001</v>
      </c>
      <c s="20">
        <v>0</v>
      </c>
      <c s="20">
        <v>0</v>
      </c>
      <c/>
      <c r="K21" s="145">
        <v>45509.100754976855</v>
      </c>
      <c r="R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4.2110000000000003</v>
      </c>
      <c s="20">
        <v>21</v>
      </c>
      <c s="87">
        <v>4.5140000000000002</v>
      </c>
      <c s="87">
        <v>83.748999999999995</v>
      </c>
      <c s="77">
        <v>45.015000000000001</v>
      </c>
      <c s="20">
        <v>0</v>
      </c>
      <c s="20">
        <v>0</v>
      </c>
      <c/>
      <c r="K22" s="145">
        <v>45509.100757268519</v>
      </c>
      <c r="R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4.423</v>
      </c>
      <c s="20">
        <v>22</v>
      </c>
      <c s="87">
        <v>4.3710000000000004</v>
      </c>
      <c s="87">
        <v>83.908000000000001</v>
      </c>
      <c s="77">
        <v>34.061999999999998</v>
      </c>
      <c s="20">
        <v>0</v>
      </c>
      <c s="20">
        <v>0</v>
      </c>
      <c/>
      <c r="K23" s="145">
        <v>45509.100759710651</v>
      </c>
      <c r="R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4.625</v>
      </c>
      <c s="20">
        <v>23</v>
      </c>
      <c s="87">
        <v>4.4169999999999998</v>
      </c>
      <c s="87">
        <v>84.120000000000005</v>
      </c>
      <c s="77">
        <v>33.863</v>
      </c>
      <c s="20">
        <v>0</v>
      </c>
      <c s="20">
        <v>0</v>
      </c>
      <c/>
      <c r="K24" s="145">
        <v>45509.100762048613</v>
      </c>
      <c r="R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4.843</v>
      </c>
      <c s="20">
        <v>24</v>
      </c>
      <c s="87">
        <v>4.4470000000000001</v>
      </c>
      <c s="87">
        <v>84.343999999999994</v>
      </c>
      <c s="77">
        <v>29.289000000000001</v>
      </c>
      <c s="20">
        <v>0</v>
      </c>
      <c s="20">
        <v>0</v>
      </c>
      <c/>
      <c r="K25" s="145">
        <v>45509.100764571762</v>
      </c>
      <c r="R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5.0880000000000001</v>
      </c>
      <c s="20">
        <v>25</v>
      </c>
      <c s="87">
        <v>4.6799999999999997</v>
      </c>
      <c s="87">
        <v>85.170000000000002</v>
      </c>
      <c s="77">
        <v>34.436999999999998</v>
      </c>
      <c s="20">
        <v>0</v>
      </c>
      <c s="20">
        <v>0</v>
      </c>
      <c/>
      <c r="K26" s="145">
        <v>45509.100767407406</v>
      </c>
      <c r="R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5.327</v>
      </c>
      <c s="20">
        <v>26</v>
      </c>
      <c s="87">
        <v>4.6349999999999998</v>
      </c>
      <c s="87">
        <v>85.936000000000007</v>
      </c>
      <c s="77">
        <v>46.116999999999997</v>
      </c>
      <c s="20">
        <v>0</v>
      </c>
      <c s="20">
        <v>0</v>
      </c>
      <c/>
      <c r="K27" s="145">
        <v>45509.100770173609</v>
      </c>
      <c r="R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5.5060000000000002</v>
      </c>
      <c s="20">
        <v>27</v>
      </c>
      <c s="87">
        <v>4.7439999999999998</v>
      </c>
      <c s="87">
        <v>89.724999999999994</v>
      </c>
      <c s="77">
        <v>47.560000000000002</v>
      </c>
      <c s="20">
        <v>0</v>
      </c>
      <c s="20">
        <v>0</v>
      </c>
      <c/>
      <c r="K28" s="145">
        <v>45509.100772256941</v>
      </c>
      <c r="R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5.6980000000000004</v>
      </c>
      <c s="20">
        <v>28</v>
      </c>
      <c s="87">
        <v>4.6429999999999998</v>
      </c>
      <c s="87">
        <v>88.420000000000002</v>
      </c>
      <c s="77">
        <v>52.298000000000002</v>
      </c>
      <c s="20">
        <v>0</v>
      </c>
      <c s="20">
        <v>0</v>
      </c>
      <c/>
      <c r="K29" s="145">
        <v>45509.100774479164</v>
      </c>
      <c r="R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5.8780000000000001</v>
      </c>
      <c s="20">
        <v>29</v>
      </c>
      <c s="87">
        <v>4.7439999999999998</v>
      </c>
      <c s="87">
        <v>89.563000000000002</v>
      </c>
      <c s="77">
        <v>38.523000000000003</v>
      </c>
      <c s="20">
        <v>0</v>
      </c>
      <c s="20">
        <v>0</v>
      </c>
      <c/>
      <c r="K30" s="145">
        <v>45509.100776550928</v>
      </c>
      <c r="R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6.0060000000000002</v>
      </c>
      <c s="20">
        <v>30</v>
      </c>
      <c s="87">
        <v>4.7039999999999997</v>
      </c>
      <c s="87">
        <v>89.537000000000006</v>
      </c>
      <c s="77">
        <v>34.404000000000003</v>
      </c>
      <c s="20">
        <v>0</v>
      </c>
      <c s="20">
        <v>0</v>
      </c>
      <c/>
      <c r="K31" s="145">
        <v>45509.100778032407</v>
      </c>
      <c r="R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6.2110000000000003</v>
      </c>
      <c s="20">
        <v>31</v>
      </c>
      <c s="87">
        <v>4.8070000000000004</v>
      </c>
      <c s="87">
        <v>89.591999999999999</v>
      </c>
      <c s="88">
        <v>31.966999999999999</v>
      </c>
      <c s="93">
        <v>0</v>
      </c>
      <c s="93">
        <v>0</v>
      </c>
      <c/>
      <c r="K32" s="145">
        <v>45509.10078040509</v>
      </c>
      <c r="R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6.4379999999999997</v>
      </c>
      <c s="20">
        <v>32</v>
      </c>
      <c s="87">
        <v>4.8220000000000001</v>
      </c>
      <c s="87">
        <v>88.775999999999996</v>
      </c>
      <c s="88">
        <v>35.689999999999998</v>
      </c>
      <c s="93">
        <v>0</v>
      </c>
      <c s="93">
        <v>0</v>
      </c>
      <c/>
      <c r="K33" s="145">
        <v>45509.100783032409</v>
      </c>
      <c r="R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6.5990000000000002</v>
      </c>
      <c s="20">
        <v>33</v>
      </c>
      <c s="87">
        <v>4.5599999999999996</v>
      </c>
      <c s="87">
        <v>87.763999999999996</v>
      </c>
      <c s="88">
        <v>46.363999999999997</v>
      </c>
      <c s="93">
        <v>0</v>
      </c>
      <c s="93">
        <v>0</v>
      </c>
      <c/>
      <c r="K34" s="145">
        <v>45509.100784895832</v>
      </c>
      <c r="R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6.8289999999999997</v>
      </c>
      <c s="20">
        <v>34</v>
      </c>
      <c s="87">
        <v>4.4630000000000001</v>
      </c>
      <c s="87">
        <v>88.697999999999993</v>
      </c>
      <c s="88">
        <v>40.802</v>
      </c>
      <c s="93">
        <v>0</v>
      </c>
      <c s="93">
        <v>0</v>
      </c>
      <c/>
      <c r="K35" s="145">
        <v>45509.100787557873</v>
      </c>
      <c r="R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7.0499999999999998</v>
      </c>
      <c s="20">
        <v>35</v>
      </c>
      <c s="87">
        <v>4.508</v>
      </c>
      <c s="87">
        <v>88.384</v>
      </c>
      <c s="88">
        <v>39.154000000000003</v>
      </c>
      <c s="93">
        <v>0</v>
      </c>
      <c s="93">
        <v>0</v>
      </c>
      <c/>
      <c r="K36" s="145">
        <v>45509.100790115743</v>
      </c>
      <c r="R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7.2080000000000002</v>
      </c>
      <c s="20">
        <v>36</v>
      </c>
      <c s="87">
        <v>4.5750000000000002</v>
      </c>
      <c s="87">
        <v>87.159999999999997</v>
      </c>
      <c s="88">
        <v>44.984999999999999</v>
      </c>
      <c s="93">
        <v>0</v>
      </c>
      <c s="93">
        <v>0</v>
      </c>
      <c/>
      <c r="K37" s="145">
        <v>45509.100791956022</v>
      </c>
      <c r="R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7.4180000000000001</v>
      </c>
      <c s="20">
        <v>37</v>
      </c>
      <c s="87">
        <v>4.5119999999999996</v>
      </c>
      <c s="87">
        <v>86.638999999999996</v>
      </c>
      <c s="88">
        <v>41.634</v>
      </c>
      <c s="93">
        <v>0</v>
      </c>
      <c s="93">
        <v>0</v>
      </c>
      <c/>
      <c r="K38" s="145">
        <v>45509.100794375001</v>
      </c>
      <c r="R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7.6210000000000004</v>
      </c>
      <c s="20">
        <v>38</v>
      </c>
      <c s="87">
        <v>4.5469999999999997</v>
      </c>
      <c s="87">
        <v>86.980000000000004</v>
      </c>
      <c s="88">
        <v>37.744</v>
      </c>
      <c s="93">
        <v>0</v>
      </c>
      <c s="93">
        <v>0</v>
      </c>
      <c/>
      <c r="K39" s="145">
        <v>45509.100796724539</v>
      </c>
      <c r="R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7.8150000000000004</v>
      </c>
      <c s="20">
        <v>39</v>
      </c>
      <c s="87">
        <v>4.2949999999999999</v>
      </c>
      <c s="87">
        <v>86.980000000000004</v>
      </c>
      <c s="88">
        <v>0</v>
      </c>
      <c s="93">
        <v>0</v>
      </c>
      <c s="93">
        <v>0</v>
      </c>
      <c/>
      <c r="K40" s="145">
        <v>45509.100798981483</v>
      </c>
      <c r="R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8.0229999999999997</v>
      </c>
      <c s="20">
        <v>40</v>
      </c>
      <c s="87">
        <v>4.4550000000000001</v>
      </c>
      <c s="87">
        <v>85.051000000000002</v>
      </c>
      <c s="88">
        <v>41.186</v>
      </c>
      <c s="93">
        <v>0</v>
      </c>
      <c s="93">
        <v>0</v>
      </c>
      <c/>
      <c r="K41" s="145">
        <v>45509.100801377317</v>
      </c>
      <c r="R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8.2200000000000006</v>
      </c>
      <c s="20">
        <v>41</v>
      </c>
      <c s="87">
        <v>4.3730000000000002</v>
      </c>
      <c s="87">
        <v>87.338999999999999</v>
      </c>
      <c s="88">
        <v>33.890999999999998</v>
      </c>
      <c s="93">
        <v>0</v>
      </c>
      <c s="93">
        <v>0</v>
      </c>
      <c/>
      <c r="K42" s="145">
        <v>45509.100803668982</v>
      </c>
      <c r="R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8.4260000000000002</v>
      </c>
      <c s="20">
        <v>42</v>
      </c>
      <c s="87">
        <v>4.4640000000000004</v>
      </c>
      <c s="87">
        <v>86.656999999999996</v>
      </c>
      <c s="88">
        <v>33.585000000000001</v>
      </c>
      <c s="93">
        <v>0</v>
      </c>
      <c s="93">
        <v>0</v>
      </c>
      <c/>
      <c r="K43" s="145">
        <v>45509.100806041664</v>
      </c>
      <c r="R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8.6470000000000002</v>
      </c>
      <c s="20">
        <v>43</v>
      </c>
      <c s="87">
        <v>4.4690000000000003</v>
      </c>
      <c s="87">
        <v>84.816000000000003</v>
      </c>
      <c s="88">
        <v>43.569000000000003</v>
      </c>
      <c s="93">
        <v>0</v>
      </c>
      <c s="93">
        <v>0</v>
      </c>
      <c/>
      <c r="K44" s="145">
        <v>45509.100808599535</v>
      </c>
      <c r="R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8.891</v>
      </c>
      <c s="20">
        <v>44</v>
      </c>
      <c s="87">
        <v>4.4560000000000004</v>
      </c>
      <c s="87">
        <v>84.328000000000003</v>
      </c>
      <c s="88">
        <v>42.744</v>
      </c>
      <c s="93">
        <v>0</v>
      </c>
      <c s="93">
        <v>0</v>
      </c>
      <c/>
      <c r="K45" s="145">
        <v>45509.10081142361</v>
      </c>
      <c r="R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9.1310000000000002</v>
      </c>
      <c s="20">
        <v>45</v>
      </c>
      <c s="87">
        <v>4.5090000000000003</v>
      </c>
      <c s="87">
        <v>84.561999999999998</v>
      </c>
      <c s="88">
        <v>56.445</v>
      </c>
      <c s="93">
        <v>0</v>
      </c>
      <c s="93">
        <v>0</v>
      </c>
      <c/>
      <c r="K46" s="145">
        <v>45509.100814201389</v>
      </c>
      <c r="R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9.3030000000000008</v>
      </c>
      <c s="20">
        <v>46</v>
      </c>
      <c s="87">
        <v>4.4379999999999997</v>
      </c>
      <c s="87">
        <v>85.796999999999997</v>
      </c>
      <c s="88">
        <v>31.867999999999999</v>
      </c>
      <c s="93">
        <v>0</v>
      </c>
      <c s="93">
        <v>0</v>
      </c>
      <c/>
      <c r="K47" s="145">
        <v>45509.100816203703</v>
      </c>
      <c r="R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9.4550000000000001</v>
      </c>
      <c s="20">
        <v>47</v>
      </c>
      <c s="87">
        <v>4.3840000000000003</v>
      </c>
      <c s="87">
        <v>84.144000000000005</v>
      </c>
      <c s="88">
        <v>41.292000000000002</v>
      </c>
      <c s="93">
        <v>0</v>
      </c>
      <c s="93">
        <v>0</v>
      </c>
      <c/>
      <c r="K48" s="145">
        <v>45509.100817951388</v>
      </c>
      <c r="R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9.609</v>
      </c>
      <c s="20">
        <v>48</v>
      </c>
      <c s="87">
        <v>4.407</v>
      </c>
      <c s="87">
        <v>82.537999999999997</v>
      </c>
      <c s="88">
        <v>40.738</v>
      </c>
      <c s="93">
        <v>0</v>
      </c>
      <c s="93">
        <v>0</v>
      </c>
      <c/>
      <c r="K49" s="145">
        <v>45509.100819733794</v>
      </c>
      <c r="R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9.8290000000000006</v>
      </c>
      <c s="20">
        <v>49</v>
      </c>
      <c s="87">
        <v>4.4980000000000002</v>
      </c>
      <c s="87">
        <v>82.358999999999995</v>
      </c>
      <c s="88">
        <v>40.927</v>
      </c>
      <c s="93">
        <v>0</v>
      </c>
      <c s="93">
        <v>0</v>
      </c>
      <c/>
      <c r="K50" s="145">
        <v>45509.100822291664</v>
      </c>
      <c r="R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9.9990000000000006</v>
      </c>
      <c s="20">
        <v>50</v>
      </c>
      <c s="87">
        <v>4.468</v>
      </c>
      <c s="87">
        <v>82.802000000000007</v>
      </c>
      <c s="88">
        <v>30.637</v>
      </c>
      <c s="93">
        <v>0</v>
      </c>
      <c s="93">
        <v>0</v>
      </c>
      <c/>
      <c r="K51" s="145">
        <v>45509.100824247682</v>
      </c>
      <c r="R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10.205</v>
      </c>
      <c s="20">
        <v>51</v>
      </c>
      <c s="87">
        <v>4.5380000000000003</v>
      </c>
      <c s="87">
        <v>83.902000000000001</v>
      </c>
      <c s="88">
        <v>22.864999999999998</v>
      </c>
      <c s="93">
        <v>0</v>
      </c>
      <c s="93">
        <v>0</v>
      </c>
      <c/>
      <c r="K52" s="145">
        <v>45509.100826631948</v>
      </c>
      <c r="R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10.409000000000001</v>
      </c>
      <c s="20">
        <v>52</v>
      </c>
      <c s="87">
        <v>4.5899999999999999</v>
      </c>
      <c s="87">
        <v>82.025999999999996</v>
      </c>
      <c s="88">
        <v>28.431000000000001</v>
      </c>
      <c s="93">
        <v>0</v>
      </c>
      <c s="93">
        <v>0</v>
      </c>
      <c/>
      <c r="K53" s="145">
        <v>45509.100828993054</v>
      </c>
      <c r="R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10.608000000000001</v>
      </c>
      <c s="20">
        <v>53</v>
      </c>
      <c s="87">
        <v>4.508</v>
      </c>
      <c s="87">
        <v>82.302999999999997</v>
      </c>
      <c s="88">
        <v>35.417999999999999</v>
      </c>
      <c s="93">
        <v>0</v>
      </c>
      <c s="93">
        <v>0</v>
      </c>
      <c/>
      <c r="K54" s="145">
        <v>45509.100831307871</v>
      </c>
      <c r="R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10.843</v>
      </c>
      <c s="20">
        <v>54</v>
      </c>
      <c s="87">
        <v>4.1619999999999999</v>
      </c>
      <c s="87">
        <v>83.453000000000003</v>
      </c>
      <c s="88">
        <v>37.103000000000002</v>
      </c>
      <c s="93">
        <v>0</v>
      </c>
      <c s="93">
        <v>0</v>
      </c>
      <c/>
      <c r="K55" s="145">
        <v>45509.100834016201</v>
      </c>
      <c r="R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11.003</v>
      </c>
      <c s="20">
        <v>55</v>
      </c>
      <c s="87">
        <v>4.3710000000000004</v>
      </c>
      <c s="87">
        <v>83.671999999999997</v>
      </c>
      <c s="88">
        <v>35.002000000000002</v>
      </c>
      <c s="93">
        <v>0</v>
      </c>
      <c s="93">
        <v>0</v>
      </c>
      <c/>
      <c r="K56" s="145">
        <v>45509.100835879632</v>
      </c>
      <c r="R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11.225</v>
      </c>
      <c s="20">
        <v>56</v>
      </c>
      <c s="87">
        <v>4.2039999999999997</v>
      </c>
      <c s="87">
        <v>84.784000000000006</v>
      </c>
      <c s="88">
        <v>35.664999999999999</v>
      </c>
      <c s="93">
        <v>0</v>
      </c>
      <c s="93">
        <v>0</v>
      </c>
      <c/>
      <c r="K57" s="145">
        <v>45509.100838437502</v>
      </c>
      <c r="R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11.419</v>
      </c>
      <c s="20">
        <v>57</v>
      </c>
      <c s="87">
        <v>4.4080000000000004</v>
      </c>
      <c s="87">
        <v>84.841999999999999</v>
      </c>
      <c s="88">
        <v>49.643000000000001</v>
      </c>
      <c s="93">
        <v>0</v>
      </c>
      <c s="93">
        <v>0</v>
      </c>
      <c/>
      <c r="K58" s="145">
        <v>45509.10084068287</v>
      </c>
      <c r="R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11.624000000000001</v>
      </c>
      <c s="20">
        <v>58</v>
      </c>
      <c s="87">
        <v>4.4630000000000001</v>
      </c>
      <c s="87">
        <v>85.173000000000002</v>
      </c>
      <c s="88">
        <v>48.356999999999999</v>
      </c>
      <c s="93">
        <v>0</v>
      </c>
      <c s="93">
        <v>0</v>
      </c>
      <c/>
      <c r="K59" s="145">
        <v>45509.100843055552</v>
      </c>
      <c r="R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11.81</v>
      </c>
      <c s="20">
        <v>59</v>
      </c>
      <c s="87">
        <v>4.556</v>
      </c>
      <c s="87">
        <v>84.084000000000003</v>
      </c>
      <c s="88">
        <v>47.753999999999998</v>
      </c>
      <c s="93">
        <v>0</v>
      </c>
      <c s="93">
        <v>0</v>
      </c>
      <c/>
      <c r="K60" s="145">
        <v>45509.100845219909</v>
      </c>
      <c r="R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12.015000000000001</v>
      </c>
      <c s="20">
        <v>60</v>
      </c>
      <c s="87">
        <v>4.5730000000000004</v>
      </c>
      <c s="87">
        <v>82.518000000000001</v>
      </c>
      <c s="88">
        <v>45.673000000000002</v>
      </c>
      <c s="93">
        <v>0</v>
      </c>
      <c s="93">
        <v>0</v>
      </c>
      <c/>
      <c r="K61" s="145">
        <v>45509.100847592592</v>
      </c>
      <c r="R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12.215999999999999</v>
      </c>
      <c s="20">
        <v>61</v>
      </c>
      <c s="87">
        <v>4.4109999999999996</v>
      </c>
      <c s="87">
        <v>82.331000000000003</v>
      </c>
      <c s="88">
        <v>33.966999999999999</v>
      </c>
      <c s="93">
        <v>0</v>
      </c>
      <c s="93">
        <v>0</v>
      </c>
      <c/>
      <c r="K62" s="145">
        <v>45509.100849918985</v>
      </c>
      <c r="R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12.411</v>
      </c>
      <c s="20">
        <v>62</v>
      </c>
      <c s="87">
        <v>4.5700000000000003</v>
      </c>
      <c s="87">
        <v>83.213999999999999</v>
      </c>
      <c s="88">
        <v>32.143000000000001</v>
      </c>
      <c s="93">
        <v>0</v>
      </c>
      <c s="93">
        <v>0</v>
      </c>
      <c/>
      <c r="K63" s="145">
        <v>45509.100852164353</v>
      </c>
      <c r="R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12.608000000000001</v>
      </c>
      <c s="20">
        <v>63</v>
      </c>
      <c s="87">
        <v>4.5490000000000004</v>
      </c>
      <c s="87">
        <v>83.081000000000003</v>
      </c>
      <c s="88">
        <v>34.450000000000003</v>
      </c>
      <c s="93">
        <v>0</v>
      </c>
      <c s="93">
        <v>0</v>
      </c>
      <c/>
      <c r="K64" s="145">
        <v>45509.100854444441</v>
      </c>
      <c r="R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12.800000000000001</v>
      </c>
      <c s="20">
        <v>64</v>
      </c>
      <c s="87">
        <v>4.5819999999999999</v>
      </c>
      <c s="87">
        <v>85.957999999999998</v>
      </c>
      <c s="88">
        <v>39.988</v>
      </c>
      <c s="93">
        <v>0</v>
      </c>
      <c s="93">
        <v>0</v>
      </c>
      <c/>
      <c r="K65" s="145">
        <v>45509.10085667824</v>
      </c>
      <c r="R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13.007999999999999</v>
      </c>
      <c s="20">
        <v>65</v>
      </c>
      <c s="87">
        <v>4.415</v>
      </c>
      <c s="87">
        <v>86.402000000000001</v>
      </c>
      <c s="88">
        <v>34.070999999999998</v>
      </c>
      <c s="93">
        <v>0</v>
      </c>
      <c s="93">
        <v>0</v>
      </c>
      <c/>
      <c r="K66" s="145">
        <v>45509.100859074075</v>
      </c>
      <c r="R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13.210000000000001</v>
      </c>
      <c s="20">
        <v>66</v>
      </c>
      <c s="87">
        <v>4.5720000000000001</v>
      </c>
      <c s="87">
        <v>86.557000000000002</v>
      </c>
      <c s="88">
        <v>33.006999999999998</v>
      </c>
      <c s="93">
        <v>0</v>
      </c>
      <c s="93">
        <v>0</v>
      </c>
      <c/>
      <c r="K67" s="145">
        <v>45509.100861412036</v>
      </c>
      <c r="R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13.417999999999999</v>
      </c>
      <c s="20">
        <v>67</v>
      </c>
      <c s="87">
        <v>4.5620000000000003</v>
      </c>
      <c s="87">
        <v>86.591999999999999</v>
      </c>
      <c s="88">
        <v>34.564999999999998</v>
      </c>
      <c s="93">
        <v>0</v>
      </c>
      <c s="93">
        <v>0</v>
      </c>
      <c/>
      <c r="K68" s="145">
        <v>45509.100863831016</v>
      </c>
      <c r="R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13.614000000000001</v>
      </c>
      <c s="20">
        <v>68</v>
      </c>
      <c s="87">
        <v>4.5510000000000002</v>
      </c>
      <c s="87">
        <v>86.974999999999994</v>
      </c>
      <c s="88">
        <v>31.998000000000001</v>
      </c>
      <c s="93">
        <v>0</v>
      </c>
      <c s="93">
        <v>0</v>
      </c>
      <c/>
      <c r="K69" s="145">
        <v>45509.10086608796</v>
      </c>
      <c r="R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13.811999999999999</v>
      </c>
      <c s="20">
        <v>69</v>
      </c>
      <c s="87">
        <v>4.5830000000000002</v>
      </c>
      <c s="87">
        <v>86.379999999999995</v>
      </c>
      <c s="88">
        <v>31.920999999999999</v>
      </c>
      <c s="93">
        <v>0</v>
      </c>
      <c s="93">
        <v>0</v>
      </c>
      <c/>
      <c r="K70" s="145">
        <v>45509.1008683912</v>
      </c>
      <c r="R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14.015000000000001</v>
      </c>
      <c s="20">
        <v>70</v>
      </c>
      <c s="87">
        <v>4.4889999999999999</v>
      </c>
      <c s="87">
        <v>88.019999999999996</v>
      </c>
      <c s="88">
        <v>36.582000000000001</v>
      </c>
      <c s="93">
        <v>0</v>
      </c>
      <c s="93">
        <v>0</v>
      </c>
      <c/>
      <c r="K71" s="145">
        <v>45509.100870729169</v>
      </c>
      <c r="R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14.212</v>
      </c>
      <c s="20">
        <v>71</v>
      </c>
      <c s="87">
        <v>4.5519999999999996</v>
      </c>
      <c s="87">
        <v>88.852999999999994</v>
      </c>
      <c s="88">
        <v>34.326000000000001</v>
      </c>
      <c s="93">
        <v>0</v>
      </c>
      <c s="93">
        <v>0</v>
      </c>
      <c/>
      <c r="K72" s="145">
        <v>45509.100873020834</v>
      </c>
      <c r="R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14.404999999999999</v>
      </c>
      <c s="20">
        <v>72</v>
      </c>
      <c s="87">
        <v>4.577</v>
      </c>
      <c s="87">
        <v>85.393000000000001</v>
      </c>
      <c s="88">
        <v>33.302</v>
      </c>
      <c s="93">
        <v>0</v>
      </c>
      <c s="93">
        <v>0</v>
      </c>
      <c/>
      <c r="K73" s="145">
        <v>45509.100875254633</v>
      </c>
      <c r="R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14.619</v>
      </c>
      <c s="20">
        <v>73</v>
      </c>
      <c s="87">
        <v>4.5179999999999998</v>
      </c>
      <c s="87">
        <v>84.778000000000006</v>
      </c>
      <c s="88">
        <v>33.503</v>
      </c>
      <c s="93">
        <v>0</v>
      </c>
      <c s="93">
        <v>0</v>
      </c>
      <c/>
      <c r="K74" s="145">
        <v>45509.100877731478</v>
      </c>
      <c r="R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14.805999999999999</v>
      </c>
      <c s="20">
        <v>74</v>
      </c>
      <c s="87">
        <v>4.1500000000000004</v>
      </c>
      <c s="87">
        <v>85.512</v>
      </c>
      <c s="88">
        <v>28.75</v>
      </c>
      <c s="93">
        <v>0</v>
      </c>
      <c s="93">
        <v>0</v>
      </c>
      <c/>
      <c r="K75" s="145">
        <v>45509.100879895836</v>
      </c>
      <c r="R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15.022</v>
      </c>
      <c s="20">
        <v>75</v>
      </c>
      <c s="87">
        <v>4.3230000000000004</v>
      </c>
      <c s="87">
        <v>84.733999999999995</v>
      </c>
      <c s="88">
        <v>36.649000000000001</v>
      </c>
      <c s="93">
        <v>0</v>
      </c>
      <c s="93">
        <v>0</v>
      </c>
      <c/>
      <c r="K76" s="145">
        <v>45509.100882395833</v>
      </c>
      <c r="R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15.201000000000001</v>
      </c>
      <c s="20">
        <v>76</v>
      </c>
      <c s="87">
        <v>4.2169999999999996</v>
      </c>
      <c s="87">
        <v>84.980999999999995</v>
      </c>
      <c s="88">
        <v>32.048999999999999</v>
      </c>
      <c s="93">
        <v>0</v>
      </c>
      <c s="93">
        <v>0</v>
      </c>
      <c/>
      <c r="K77" s="145">
        <v>45509.100884467596</v>
      </c>
      <c r="R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15.409000000000001</v>
      </c>
      <c s="20">
        <v>77</v>
      </c>
      <c s="87">
        <v>4.3380000000000001</v>
      </c>
      <c s="87">
        <v>84.325000000000003</v>
      </c>
      <c s="88">
        <v>32.478000000000002</v>
      </c>
      <c s="93">
        <v>0</v>
      </c>
      <c s="93">
        <v>0</v>
      </c>
      <c/>
      <c r="K78" s="145">
        <v>45509.100886863424</v>
      </c>
      <c r="R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15.619999999999999</v>
      </c>
      <c s="20">
        <v>78</v>
      </c>
      <c s="87">
        <v>4.4189999999999996</v>
      </c>
      <c s="87">
        <v>85.179000000000002</v>
      </c>
      <c s="88">
        <v>24.687000000000001</v>
      </c>
      <c s="93">
        <v>0</v>
      </c>
      <c s="93">
        <v>0</v>
      </c>
      <c/>
      <c r="K79" s="145">
        <v>45509.100889317131</v>
      </c>
      <c r="R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15.805999999999999</v>
      </c>
      <c s="20">
        <v>79</v>
      </c>
      <c s="87">
        <v>4.516</v>
      </c>
      <c s="87">
        <v>85.397000000000006</v>
      </c>
      <c s="88">
        <v>31.417000000000002</v>
      </c>
      <c s="93">
        <v>0</v>
      </c>
      <c s="93">
        <v>0</v>
      </c>
      <c/>
      <c r="K80" s="145">
        <v>45509.100891458336</v>
      </c>
      <c r="R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16.003</v>
      </c>
      <c s="20">
        <v>80</v>
      </c>
      <c s="87">
        <v>4.5780000000000003</v>
      </c>
      <c s="87">
        <v>84.587999999999994</v>
      </c>
      <c s="88">
        <v>37.679000000000002</v>
      </c>
      <c s="93">
        <v>0</v>
      </c>
      <c s="93">
        <v>0</v>
      </c>
      <c/>
      <c r="K81" s="145">
        <v>45509.100893738425</v>
      </c>
      <c r="R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16.207999999999998</v>
      </c>
      <c s="20">
        <v>81</v>
      </c>
      <c s="87">
        <v>4.577</v>
      </c>
      <c s="87">
        <v>84.924000000000007</v>
      </c>
      <c s="88">
        <v>28.006</v>
      </c>
      <c s="93">
        <v>0</v>
      </c>
      <c s="93">
        <v>0</v>
      </c>
      <c/>
      <c r="K82" s="145">
        <v>45509.100896122683</v>
      </c>
      <c r="R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16.401</v>
      </c>
      <c s="20">
        <v>82</v>
      </c>
      <c s="87">
        <v>4.6210000000000004</v>
      </c>
      <c s="87">
        <v>85.614999999999995</v>
      </c>
      <c s="88">
        <v>30.917000000000002</v>
      </c>
      <c s="93">
        <v>0</v>
      </c>
      <c s="93">
        <v>0</v>
      </c>
      <c/>
      <c r="K83" s="145">
        <v>45509.100898356483</v>
      </c>
      <c r="R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16.620000000000001</v>
      </c>
      <c s="20">
        <v>83</v>
      </c>
      <c s="87">
        <v>4.556</v>
      </c>
      <c s="87">
        <v>85.084000000000003</v>
      </c>
      <c s="88">
        <v>29.623000000000001</v>
      </c>
      <c s="93">
        <v>0</v>
      </c>
      <c s="93">
        <v>0</v>
      </c>
      <c/>
      <c r="K84" s="145">
        <v>45509.100900891201</v>
      </c>
      <c r="R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16.806000000000001</v>
      </c>
      <c s="20">
        <v>84</v>
      </c>
      <c s="87">
        <v>4.6219999999999999</v>
      </c>
      <c s="87">
        <v>85.585999999999999</v>
      </c>
      <c s="88">
        <v>29.824000000000002</v>
      </c>
      <c s="93">
        <v>0</v>
      </c>
      <c s="93">
        <v>0</v>
      </c>
      <c/>
      <c r="K85" s="145">
        <v>45509.100903032406</v>
      </c>
      <c r="R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17.012</v>
      </c>
      <c s="20">
        <v>85</v>
      </c>
      <c s="87">
        <v>4.6040000000000001</v>
      </c>
      <c s="87">
        <v>84.897000000000006</v>
      </c>
      <c s="88">
        <v>30.690000000000001</v>
      </c>
      <c s="93">
        <v>0</v>
      </c>
      <c s="93">
        <v>0</v>
      </c>
      <c/>
      <c r="K86" s="145">
        <v>45509.10090542824</v>
      </c>
      <c r="R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17.202999999999999</v>
      </c>
      <c s="20">
        <v>86</v>
      </c>
      <c s="87">
        <v>4.484</v>
      </c>
      <c s="87">
        <v>84.448999999999998</v>
      </c>
      <c s="88">
        <v>27.401</v>
      </c>
      <c s="93">
        <v>0</v>
      </c>
      <c s="93">
        <v>0</v>
      </c>
      <c/>
      <c r="K87" s="145">
        <v>45509.100907627311</v>
      </c>
      <c r="R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17.414000000000001</v>
      </c>
      <c s="20">
        <v>87</v>
      </c>
      <c s="87">
        <v>4.6070000000000002</v>
      </c>
      <c s="87">
        <v>84.488</v>
      </c>
      <c s="88">
        <v>25.427</v>
      </c>
      <c s="93">
        <v>0</v>
      </c>
      <c s="93">
        <v>0</v>
      </c>
      <c/>
      <c r="K88" s="145">
        <v>45509.100910081019</v>
      </c>
      <c r="R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17.619</v>
      </c>
      <c s="20">
        <v>88</v>
      </c>
      <c s="87">
        <v>4.6950000000000003</v>
      </c>
      <c s="87">
        <v>82.744</v>
      </c>
      <c s="88">
        <v>42.826000000000001</v>
      </c>
      <c s="93">
        <v>0</v>
      </c>
      <c s="93">
        <v>0</v>
      </c>
      <c/>
      <c r="K89" s="145">
        <v>45509.100912453701</v>
      </c>
      <c r="R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17.802</v>
      </c>
      <c s="20">
        <v>89</v>
      </c>
      <c s="87">
        <v>4.7270000000000003</v>
      </c>
      <c s="87">
        <v>83.397000000000006</v>
      </c>
      <c s="88">
        <v>27.260000000000002</v>
      </c>
      <c s="93">
        <v>0</v>
      </c>
      <c s="93">
        <v>0</v>
      </c>
      <c/>
      <c r="K90" s="145">
        <v>45509.100914571762</v>
      </c>
      <c r="R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18.007999999999999</v>
      </c>
      <c s="20">
        <v>90</v>
      </c>
      <c s="87">
        <v>4.7599999999999998</v>
      </c>
      <c s="87">
        <v>83.673000000000002</v>
      </c>
      <c s="88">
        <v>16.276</v>
      </c>
      <c s="93">
        <v>0</v>
      </c>
      <c s="93">
        <v>0</v>
      </c>
      <c/>
      <c r="K91" s="145">
        <v>45509.100916944444</v>
      </c>
      <c r="R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18.204000000000001</v>
      </c>
      <c s="20">
        <v>91</v>
      </c>
      <c s="87">
        <v>4.7510000000000003</v>
      </c>
      <c s="87">
        <v>83.769000000000005</v>
      </c>
      <c s="88">
        <v>21.004999999999999</v>
      </c>
      <c s="93">
        <v>0</v>
      </c>
      <c s="93">
        <v>0</v>
      </c>
      <c/>
      <c r="K92" s="145">
        <v>45509.10091922454</v>
      </c>
      <c r="R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18.416</v>
      </c>
      <c s="20">
        <v>92</v>
      </c>
      <c s="87">
        <v>4.734</v>
      </c>
      <c s="87">
        <v>83.343000000000004</v>
      </c>
      <c s="88">
        <v>41.584000000000003</v>
      </c>
      <c s="93">
        <v>0</v>
      </c>
      <c s="93">
        <v>0</v>
      </c>
      <c/>
      <c r="K93" s="145">
        <v>45509.100921666664</v>
      </c>
      <c r="R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18.619</v>
      </c>
      <c s="20">
        <v>93</v>
      </c>
      <c s="87">
        <v>4.2750000000000004</v>
      </c>
      <c s="87">
        <v>82.709999999999994</v>
      </c>
      <c s="88">
        <v>27.157</v>
      </c>
      <c s="93">
        <v>0</v>
      </c>
      <c s="93">
        <v>0</v>
      </c>
      <c/>
      <c r="K94" s="145">
        <v>45509.100924027778</v>
      </c>
      <c r="R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18.821999999999999</v>
      </c>
      <c s="20">
        <v>94</v>
      </c>
      <c s="87">
        <v>4.2750000000000004</v>
      </c>
      <c s="87">
        <v>82.248000000000005</v>
      </c>
      <c s="88">
        <v>31.178000000000001</v>
      </c>
      <c s="93">
        <v>0</v>
      </c>
      <c s="93">
        <v>0</v>
      </c>
      <c/>
      <c r="K95" s="145">
        <v>45509.100926377316</v>
      </c>
      <c r="R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19.006</v>
      </c>
      <c s="20">
        <v>95</v>
      </c>
      <c s="87">
        <v>4.2750000000000004</v>
      </c>
      <c s="87">
        <v>82.049000000000007</v>
      </c>
      <c s="88">
        <v>35.281999999999996</v>
      </c>
      <c s="93">
        <v>0</v>
      </c>
      <c s="93">
        <v>0</v>
      </c>
      <c/>
      <c r="K96" s="145">
        <v>45509.100928495369</v>
      </c>
      <c r="R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19.202999999999999</v>
      </c>
      <c s="20">
        <v>96</v>
      </c>
      <c s="87">
        <v>4.1970000000000001</v>
      </c>
      <c s="87">
        <v>82.406999999999996</v>
      </c>
      <c s="88">
        <v>21.187000000000001</v>
      </c>
      <c s="93">
        <v>0</v>
      </c>
      <c s="93">
        <v>0</v>
      </c>
      <c/>
      <c r="K97" s="145">
        <v>45509.100930775465</v>
      </c>
      <c r="R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19.399999999999999</v>
      </c>
      <c s="20">
        <v>97</v>
      </c>
      <c s="87">
        <v>4.6040000000000001</v>
      </c>
      <c s="87">
        <v>82.861999999999995</v>
      </c>
      <c s="88">
        <v>25.120999999999999</v>
      </c>
      <c s="93">
        <v>0</v>
      </c>
      <c s="93">
        <v>0</v>
      </c>
      <c/>
      <c r="K98" s="145">
        <v>45509.100933055553</v>
      </c>
      <c r="R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19.603000000000002</v>
      </c>
      <c s="20">
        <v>98</v>
      </c>
      <c s="87">
        <v>4.4889999999999999</v>
      </c>
      <c s="87">
        <v>84.060000000000002</v>
      </c>
      <c s="88">
        <v>38.698999999999998</v>
      </c>
      <c s="93">
        <v>0</v>
      </c>
      <c s="93">
        <v>0</v>
      </c>
      <c/>
      <c r="K99" s="145">
        <v>45509.100935405091</v>
      </c>
      <c r="R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19.821999999999999</v>
      </c>
      <c s="20">
        <v>99</v>
      </c>
      <c s="87">
        <v>4.7000000000000002</v>
      </c>
      <c s="87">
        <v>85.608999999999995</v>
      </c>
      <c s="88">
        <v>41.988</v>
      </c>
      <c s="93">
        <v>0</v>
      </c>
      <c s="93">
        <v>0</v>
      </c>
      <c/>
      <c r="K100" s="145">
        <v>45509.100937939817</v>
      </c>
      <c r="R1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20.016999999999999</v>
      </c>
      <c s="20">
        <v>100</v>
      </c>
      <c s="87">
        <v>4.8120000000000003</v>
      </c>
      <c s="87">
        <v>87.941999999999993</v>
      </c>
      <c s="88">
        <v>36.968000000000004</v>
      </c>
      <c s="93">
        <v>0</v>
      </c>
      <c s="93">
        <v>0</v>
      </c>
      <c/>
      <c r="K101" s="145">
        <v>45509.100940208336</v>
      </c>
      <c r="R1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20.201000000000001</v>
      </c>
      <c s="20">
        <v>101</v>
      </c>
      <c s="87">
        <v>4.8209999999999997</v>
      </c>
      <c s="87">
        <v>87.897000000000006</v>
      </c>
      <c s="88">
        <v>29.129999999999999</v>
      </c>
      <c s="93">
        <v>0</v>
      </c>
      <c s="93">
        <v>0</v>
      </c>
      <c/>
      <c r="K102" s="145">
        <v>45509.100942326389</v>
      </c>
      <c r="R1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20.420999999999999</v>
      </c>
      <c s="20">
        <v>102</v>
      </c>
      <c s="87">
        <v>4.8209999999999997</v>
      </c>
      <c s="87">
        <v>87.378</v>
      </c>
      <c s="88">
        <v>26.451000000000001</v>
      </c>
      <c s="93">
        <v>0</v>
      </c>
      <c s="93">
        <v>0</v>
      </c>
      <c/>
      <c r="K103" s="145">
        <v>45509.100944872684</v>
      </c>
      <c r="R1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20.602</v>
      </c>
      <c s="20">
        <v>103</v>
      </c>
      <c s="87">
        <v>4.4100000000000001</v>
      </c>
      <c s="87">
        <v>88.013999999999996</v>
      </c>
      <c s="88">
        <v>28.683</v>
      </c>
      <c s="93">
        <v>0</v>
      </c>
      <c s="93">
        <v>0</v>
      </c>
      <c/>
      <c r="K104" s="145">
        <v>45509.100946967592</v>
      </c>
      <c r="R1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20.802</v>
      </c>
      <c s="20">
        <v>104</v>
      </c>
      <c s="87">
        <v>4.5279999999999996</v>
      </c>
      <c s="87">
        <v>88.447000000000003</v>
      </c>
      <c s="88">
        <v>29.765000000000001</v>
      </c>
      <c s="93">
        <v>0</v>
      </c>
      <c s="93">
        <v>0</v>
      </c>
      <c/>
      <c r="K105" s="145">
        <v>45509.100949282409</v>
      </c>
      <c r="R1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21.006</v>
      </c>
      <c s="20">
        <v>105</v>
      </c>
      <c s="87">
        <v>4.4269999999999996</v>
      </c>
      <c s="87">
        <v>88.137</v>
      </c>
      <c s="88">
        <v>27.741</v>
      </c>
      <c s="93">
        <v>0</v>
      </c>
      <c s="93">
        <v>0</v>
      </c>
      <c/>
      <c r="K106" s="145">
        <v>45509.100951643515</v>
      </c>
      <c r="R1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21.199000000000002</v>
      </c>
      <c s="20">
        <v>106</v>
      </c>
      <c s="87">
        <v>4.4900000000000002</v>
      </c>
      <c s="87">
        <v>87.808999999999998</v>
      </c>
      <c s="88">
        <v>23.047999999999998</v>
      </c>
      <c s="93">
        <v>0</v>
      </c>
      <c s="93">
        <v>0</v>
      </c>
      <c/>
      <c r="K107" s="145">
        <v>45509.100953877314</v>
      </c>
      <c r="R1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21.402999999999999</v>
      </c>
      <c s="20">
        <v>107</v>
      </c>
      <c s="87">
        <v>4.3360000000000003</v>
      </c>
      <c s="87">
        <v>88.391000000000005</v>
      </c>
      <c s="88">
        <v>23.151</v>
      </c>
      <c s="93">
        <v>0</v>
      </c>
      <c s="93">
        <v>0</v>
      </c>
      <c/>
      <c r="K108" s="145">
        <v>45509.100956238428</v>
      </c>
      <c r="R1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21.622</v>
      </c>
      <c s="20">
        <v>108</v>
      </c>
      <c s="87">
        <v>4.4139999999999997</v>
      </c>
      <c s="87">
        <v>88.313000000000002</v>
      </c>
      <c s="88">
        <v>25.866</v>
      </c>
      <c s="93">
        <v>0</v>
      </c>
      <c s="93">
        <v>0</v>
      </c>
      <c/>
      <c r="K109" s="145">
        <v>45509.100958784722</v>
      </c>
      <c r="R1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21.809000000000001</v>
      </c>
      <c s="20">
        <v>109</v>
      </c>
      <c s="87">
        <v>4.2750000000000004</v>
      </c>
      <c s="87">
        <v>87.581000000000003</v>
      </c>
      <c s="88">
        <v>29.847000000000001</v>
      </c>
      <c s="93">
        <v>0</v>
      </c>
      <c s="93">
        <v>0</v>
      </c>
      <c/>
      <c r="K110" s="145">
        <v>45509.100960937503</v>
      </c>
      <c r="R1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22.018000000000001</v>
      </c>
      <c s="20">
        <v>110</v>
      </c>
      <c s="87">
        <v>4.3760000000000003</v>
      </c>
      <c s="87">
        <v>88.691000000000003</v>
      </c>
      <c s="88">
        <v>25.585999999999999</v>
      </c>
      <c s="93">
        <v>0</v>
      </c>
      <c s="93">
        <v>0</v>
      </c>
      <c/>
      <c r="K111" s="145">
        <v>45509.100963356483</v>
      </c>
      <c r="R1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22.199999999999999</v>
      </c>
      <c s="20">
        <v>111</v>
      </c>
      <c s="87">
        <v>4.1600000000000001</v>
      </c>
      <c s="87">
        <v>88.444000000000003</v>
      </c>
      <c s="88">
        <v>27.385999999999999</v>
      </c>
      <c s="93">
        <v>0</v>
      </c>
      <c s="93">
        <v>0</v>
      </c>
      <c/>
      <c r="K112" s="145">
        <v>45509.10096546296</v>
      </c>
      <c r="R1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22.407</v>
      </c>
      <c s="20">
        <v>112</v>
      </c>
      <c s="87">
        <v>3.9860000000000002</v>
      </c>
      <c s="87">
        <v>88.084000000000003</v>
      </c>
      <c s="88">
        <v>26.535</v>
      </c>
      <c s="93">
        <v>0</v>
      </c>
      <c s="93">
        <v>0</v>
      </c>
      <c/>
      <c r="K113" s="145">
        <v>45509.10096787037</v>
      </c>
      <c r="R1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22.599</v>
      </c>
      <c s="20">
        <v>113</v>
      </c>
      <c s="87">
        <v>3.9870000000000001</v>
      </c>
      <c s="87">
        <v>87.016999999999996</v>
      </c>
      <c s="88">
        <v>34.241</v>
      </c>
      <c s="93">
        <v>0</v>
      </c>
      <c s="93">
        <v>0</v>
      </c>
      <c/>
      <c r="K114" s="145">
        <v>45509.100970092593</v>
      </c>
      <c r="R1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22.809000000000001</v>
      </c>
      <c s="20">
        <v>114</v>
      </c>
      <c s="87">
        <v>3.9870000000000001</v>
      </c>
      <c s="87">
        <v>87.361999999999995</v>
      </c>
      <c s="88">
        <v>20.067</v>
      </c>
      <c s="93">
        <v>0</v>
      </c>
      <c s="93">
        <v>0</v>
      </c>
      <c/>
      <c r="K115" s="145">
        <v>45509.100972511573</v>
      </c>
      <c r="R1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23.010999999999999</v>
      </c>
      <c s="20">
        <v>115</v>
      </c>
      <c s="87">
        <v>4.0679999999999996</v>
      </c>
      <c s="87">
        <v>86.792000000000002</v>
      </c>
      <c s="88">
        <v>22.984000000000002</v>
      </c>
      <c s="93">
        <v>0</v>
      </c>
      <c s="93">
        <v>0</v>
      </c>
      <c/>
      <c r="K116" s="145">
        <v>45509.100974849534</v>
      </c>
      <c r="R1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23.213000000000001</v>
      </c>
      <c s="20">
        <v>116</v>
      </c>
      <c s="87">
        <v>4.0720000000000001</v>
      </c>
      <c s="87">
        <v>83.780000000000001</v>
      </c>
      <c s="88">
        <v>37.017000000000003</v>
      </c>
      <c s="93">
        <v>0</v>
      </c>
      <c s="93">
        <v>0</v>
      </c>
      <c/>
      <c r="K117" s="145">
        <v>45509.100977187503</v>
      </c>
      <c r="R1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23.417999999999999</v>
      </c>
      <c s="20">
        <v>117</v>
      </c>
      <c s="87">
        <v>4.1159999999999997</v>
      </c>
      <c s="87">
        <v>84.852999999999994</v>
      </c>
      <c s="88">
        <v>28.734000000000002</v>
      </c>
      <c s="93">
        <v>0</v>
      </c>
      <c s="93">
        <v>0</v>
      </c>
      <c/>
      <c r="K118" s="145">
        <v>45509.100979560186</v>
      </c>
      <c r="R1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23.611000000000001</v>
      </c>
      <c s="20">
        <v>118</v>
      </c>
      <c s="87">
        <v>4.2640000000000002</v>
      </c>
      <c s="87">
        <v>83.224999999999994</v>
      </c>
      <c s="88">
        <v>31.571000000000002</v>
      </c>
      <c s="93">
        <v>0</v>
      </c>
      <c s="93">
        <v>0</v>
      </c>
      <c/>
      <c r="K119" s="145">
        <v>45509.100981805554</v>
      </c>
      <c r="R1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23.808</v>
      </c>
      <c s="20">
        <v>119</v>
      </c>
      <c s="87">
        <v>4.2839999999999998</v>
      </c>
      <c s="87">
        <v>84.498000000000005</v>
      </c>
      <c s="88">
        <v>23.831</v>
      </c>
      <c s="93">
        <v>0</v>
      </c>
      <c s="93">
        <v>0</v>
      </c>
      <c/>
      <c r="K120" s="145">
        <v>45509.10098408565</v>
      </c>
      <c r="R1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24.006</v>
      </c>
      <c s="20">
        <v>120</v>
      </c>
      <c s="87">
        <v>4.2649999999999997</v>
      </c>
      <c s="87">
        <v>84.613</v>
      </c>
      <c s="88">
        <v>33.293999999999997</v>
      </c>
      <c s="93">
        <v>0</v>
      </c>
      <c s="93">
        <v>0</v>
      </c>
      <c/>
      <c r="K121" s="145">
        <v>45509.100986365738</v>
      </c>
      <c r="R1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24.202000000000002</v>
      </c>
      <c s="20">
        <v>121</v>
      </c>
      <c s="87">
        <v>4.3940000000000001</v>
      </c>
      <c s="87">
        <v>86.081999999999994</v>
      </c>
      <c s="88">
        <v>26.541</v>
      </c>
      <c s="93">
        <v>0</v>
      </c>
      <c s="93">
        <v>0</v>
      </c>
      <c/>
      <c r="K122" s="145">
        <v>45509.100988634258</v>
      </c>
      <c r="R1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24.405000000000001</v>
      </c>
      <c s="20">
        <v>122</v>
      </c>
      <c s="87">
        <v>4.2290000000000001</v>
      </c>
      <c s="87">
        <v>86.001999999999995</v>
      </c>
      <c s="88">
        <v>35.856999999999999</v>
      </c>
      <c s="93">
        <v>0</v>
      </c>
      <c s="93">
        <v>0</v>
      </c>
      <c/>
      <c r="K123" s="145">
        <v>45509.100990983796</v>
      </c>
      <c r="R1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24.600000000000001</v>
      </c>
      <c s="20">
        <v>123</v>
      </c>
      <c s="87">
        <v>4.1299999999999999</v>
      </c>
      <c s="87">
        <v>85.988</v>
      </c>
      <c s="88">
        <v>29.771999999999998</v>
      </c>
      <c s="93">
        <v>0</v>
      </c>
      <c s="93">
        <v>0</v>
      </c>
      <c/>
      <c r="K124" s="145">
        <v>45509.100993252316</v>
      </c>
      <c r="R1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24.803000000000001</v>
      </c>
      <c s="20">
        <v>124</v>
      </c>
      <c s="87">
        <v>4.0410000000000004</v>
      </c>
      <c s="87">
        <v>87.888999999999996</v>
      </c>
      <c s="88">
        <v>30.552</v>
      </c>
      <c s="93">
        <v>0</v>
      </c>
      <c s="93">
        <v>0</v>
      </c>
      <c/>
      <c r="K125" s="145">
        <v>45509.100995590277</v>
      </c>
      <c r="R1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25.021999999999998</v>
      </c>
      <c s="20">
        <v>125</v>
      </c>
      <c s="87">
        <v>4.1619999999999999</v>
      </c>
      <c s="87">
        <v>92.097999999999999</v>
      </c>
      <c s="88">
        <v>48.954999999999998</v>
      </c>
      <c s="93">
        <v>0</v>
      </c>
      <c s="93">
        <v>0</v>
      </c>
      <c/>
      <c r="K126" s="145">
        <v>45509.100998125003</v>
      </c>
      <c r="R1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25.199999999999999</v>
      </c>
      <c s="20">
        <v>126</v>
      </c>
      <c s="87">
        <v>4.3639999999999999</v>
      </c>
      <c s="87">
        <v>90.561999999999998</v>
      </c>
      <c s="88">
        <v>55.683999999999998</v>
      </c>
      <c s="93">
        <v>0</v>
      </c>
      <c s="93">
        <v>0</v>
      </c>
      <c/>
      <c r="K127" s="145">
        <v>45509.101000196759</v>
      </c>
      <c r="R1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25.405999999999999</v>
      </c>
      <c s="20">
        <v>127</v>
      </c>
      <c s="87">
        <v>4.4829999999999997</v>
      </c>
      <c s="87">
        <v>91.628</v>
      </c>
      <c s="88">
        <v>16.57</v>
      </c>
      <c s="93">
        <v>0</v>
      </c>
      <c s="93">
        <v>0</v>
      </c>
      <c/>
      <c r="K128" s="145">
        <v>45509.101002569441</v>
      </c>
      <c r="R1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25.614000000000001</v>
      </c>
      <c s="20">
        <v>128</v>
      </c>
      <c s="87">
        <v>4.4039999999999999</v>
      </c>
      <c s="87">
        <v>90.608000000000004</v>
      </c>
      <c s="88">
        <v>19.071999999999999</v>
      </c>
      <c s="93">
        <v>0</v>
      </c>
      <c s="93">
        <v>0</v>
      </c>
      <c/>
      <c r="K129" s="145">
        <v>45509.101004976852</v>
      </c>
      <c r="R1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25.823</v>
      </c>
      <c s="20">
        <v>129</v>
      </c>
      <c s="87">
        <v>4.6840000000000002</v>
      </c>
      <c s="87">
        <v>92.638999999999996</v>
      </c>
      <c s="88">
        <v>38.326999999999998</v>
      </c>
      <c s="93">
        <v>0</v>
      </c>
      <c s="93">
        <v>0</v>
      </c>
      <c/>
      <c r="K130" s="145">
        <v>45509.101007395831</v>
      </c>
      <c r="R1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26.013000000000002</v>
      </c>
      <c s="20">
        <v>130</v>
      </c>
      <c s="87">
        <v>4.6210000000000004</v>
      </c>
      <c s="87">
        <v>92.180999999999997</v>
      </c>
      <c s="88">
        <v>38.771000000000001</v>
      </c>
      <c s="93">
        <v>0</v>
      </c>
      <c s="93">
        <v>0</v>
      </c>
      <c/>
      <c r="K131" s="145">
        <v>45509.10100959491</v>
      </c>
      <c r="R1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26.202000000000002</v>
      </c>
      <c s="20">
        <v>131</v>
      </c>
      <c s="87">
        <v>4.665</v>
      </c>
      <c s="87">
        <v>86.790999999999997</v>
      </c>
      <c s="88">
        <v>41.728999999999999</v>
      </c>
      <c s="93">
        <v>0</v>
      </c>
      <c s="93">
        <v>0</v>
      </c>
      <c/>
      <c r="K132" s="145">
        <v>45509.101011782404</v>
      </c>
      <c r="R1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26.408000000000001</v>
      </c>
      <c s="20">
        <v>132</v>
      </c>
      <c s="87">
        <v>4.734</v>
      </c>
      <c s="87">
        <v>88.295000000000002</v>
      </c>
      <c s="88">
        <v>22.164000000000001</v>
      </c>
      <c s="93">
        <v>0</v>
      </c>
      <c s="93">
        <v>0</v>
      </c>
      <c/>
      <c r="K133" s="145">
        <v>45509.10101416667</v>
      </c>
      <c r="R1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26.620999999999999</v>
      </c>
      <c s="20">
        <v>133</v>
      </c>
      <c s="87">
        <v>4.6929999999999996</v>
      </c>
      <c s="87">
        <v>89.433000000000007</v>
      </c>
      <c s="88">
        <v>33.866999999999997</v>
      </c>
      <c s="93">
        <v>0</v>
      </c>
      <c s="93">
        <v>0</v>
      </c>
      <c/>
      <c r="K134" s="145">
        <v>45509.101016631947</v>
      </c>
      <c r="R1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26.806999999999999</v>
      </c>
      <c s="20">
        <v>134</v>
      </c>
      <c s="87">
        <v>4.7210000000000001</v>
      </c>
      <c s="87">
        <v>89.890000000000001</v>
      </c>
      <c s="88">
        <v>24.591000000000001</v>
      </c>
      <c s="93">
        <v>0</v>
      </c>
      <c s="93">
        <v>0</v>
      </c>
      <c/>
      <c r="K135" s="145">
        <v>45509.101018796297</v>
      </c>
      <c r="R1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27.004999999999999</v>
      </c>
      <c s="20">
        <v>135</v>
      </c>
      <c s="87">
        <v>4.6500000000000004</v>
      </c>
      <c s="87">
        <v>89.588999999999999</v>
      </c>
      <c s="88">
        <v>41.972000000000001</v>
      </c>
      <c s="93">
        <v>0</v>
      </c>
      <c s="93">
        <v>0</v>
      </c>
      <c/>
      <c r="K136" s="145">
        <v>45509.101021076393</v>
      </c>
      <c r="R1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27.204999999999998</v>
      </c>
      <c s="20">
        <v>136</v>
      </c>
      <c s="87">
        <v>4.6159999999999997</v>
      </c>
      <c s="87">
        <v>89.331999999999994</v>
      </c>
      <c s="88">
        <v>28.515000000000001</v>
      </c>
      <c s="93">
        <v>0</v>
      </c>
      <c s="93">
        <v>0</v>
      </c>
      <c/>
      <c r="K137" s="145">
        <v>45509.101023391202</v>
      </c>
      <c r="R1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27.411999999999999</v>
      </c>
      <c s="20">
        <v>137</v>
      </c>
      <c s="87">
        <v>4.6600000000000001</v>
      </c>
      <c s="87">
        <v>88.492999999999995</v>
      </c>
      <c s="88">
        <v>37.140999999999998</v>
      </c>
      <c s="93">
        <v>0</v>
      </c>
      <c s="93">
        <v>0</v>
      </c>
      <c/>
      <c r="K138" s="145">
        <v>45509.101025798613</v>
      </c>
      <c r="R1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27.599</v>
      </c>
      <c s="20">
        <v>138</v>
      </c>
      <c s="87">
        <v>4.4000000000000004</v>
      </c>
      <c s="87">
        <v>88.492999999999995</v>
      </c>
      <c s="88">
        <v>0</v>
      </c>
      <c s="93">
        <v>0</v>
      </c>
      <c s="93">
        <v>0</v>
      </c>
      <c/>
      <c r="K139" s="145">
        <v>45509.101027951387</v>
      </c>
      <c r="R1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27.806000000000001</v>
      </c>
      <c s="20">
        <v>139</v>
      </c>
      <c s="87">
        <v>4.5599999999999996</v>
      </c>
      <c s="87">
        <v>88.492999999999995</v>
      </c>
      <c s="88">
        <v>0</v>
      </c>
      <c s="93">
        <v>0</v>
      </c>
      <c s="93">
        <v>0</v>
      </c>
      <c/>
      <c r="K140" s="145">
        <v>45509.101030347221</v>
      </c>
      <c r="R1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28.021999999999998</v>
      </c>
      <c s="20">
        <v>140</v>
      </c>
      <c s="87">
        <v>3.9740000000000002</v>
      </c>
      <c s="87">
        <v>83.326999999999998</v>
      </c>
      <c s="88">
        <v>34.334000000000003</v>
      </c>
      <c s="93">
        <v>0</v>
      </c>
      <c s="93">
        <v>0</v>
      </c>
      <c/>
      <c r="K141" s="145">
        <v>45509.101032847226</v>
      </c>
      <c r="R1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28.218</v>
      </c>
      <c s="20">
        <v>141</v>
      </c>
      <c s="87">
        <v>4.3449999999999998</v>
      </c>
      <c s="87">
        <v>85.292000000000002</v>
      </c>
      <c s="88">
        <v>27.407</v>
      </c>
      <c s="93">
        <v>0</v>
      </c>
      <c s="93">
        <v>0</v>
      </c>
      <c/>
      <c r="K142" s="145">
        <v>45509.101035127314</v>
      </c>
      <c r="R1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28.402000000000001</v>
      </c>
      <c s="20">
        <v>142</v>
      </c>
      <c s="87">
        <v>3.9540000000000002</v>
      </c>
      <c s="87">
        <v>86.539000000000001</v>
      </c>
      <c s="88">
        <v>31.699000000000002</v>
      </c>
      <c s="93">
        <v>0</v>
      </c>
      <c s="93">
        <v>0</v>
      </c>
      <c/>
      <c r="K143" s="145">
        <v>45509.101037245367</v>
      </c>
      <c r="R1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28.611999999999998</v>
      </c>
      <c s="20">
        <v>143</v>
      </c>
      <c s="87">
        <v>4.1360000000000001</v>
      </c>
      <c s="87">
        <v>87.433000000000007</v>
      </c>
      <c s="88">
        <v>11.9</v>
      </c>
      <c s="93">
        <v>0</v>
      </c>
      <c s="93">
        <v>0</v>
      </c>
      <c/>
      <c r="K144" s="145">
        <v>45509.101039687499</v>
      </c>
      <c r="R1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28.803999999999998</v>
      </c>
      <c s="20">
        <v>144</v>
      </c>
      <c s="87">
        <v>4.3940000000000001</v>
      </c>
      <c s="87">
        <v>87.569000000000003</v>
      </c>
      <c s="88">
        <v>13.951000000000001</v>
      </c>
      <c s="93">
        <v>0</v>
      </c>
      <c s="93">
        <v>0</v>
      </c>
      <c/>
      <c r="K145" s="145">
        <v>45509.101041898146</v>
      </c>
      <c r="R1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29.006</v>
      </c>
      <c s="20">
        <v>145</v>
      </c>
      <c s="87">
        <v>4.1150000000000002</v>
      </c>
      <c s="87">
        <v>87.829999999999998</v>
      </c>
      <c s="88">
        <v>11.473000000000001</v>
      </c>
      <c s="93">
        <v>0</v>
      </c>
      <c s="93">
        <v>0</v>
      </c>
      <c/>
      <c r="K146" s="145">
        <v>45509.101044236108</v>
      </c>
      <c r="R1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29.219999999999999</v>
      </c>
      <c s="20">
        <v>146</v>
      </c>
      <c s="87">
        <v>4.1150000000000002</v>
      </c>
      <c s="87">
        <v>87.829999999999998</v>
      </c>
      <c s="88">
        <v>0</v>
      </c>
      <c s="93">
        <v>0</v>
      </c>
      <c s="93">
        <v>0</v>
      </c>
      <c/>
      <c r="K147" s="145">
        <v>45509.10104671296</v>
      </c>
      <c r="R1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29.402000000000001</v>
      </c>
      <c s="20">
        <v>147</v>
      </c>
      <c s="87">
        <v>4.3520000000000003</v>
      </c>
      <c s="87">
        <v>83.897999999999996</v>
      </c>
      <c s="88">
        <v>43.661000000000001</v>
      </c>
      <c s="93">
        <v>0</v>
      </c>
      <c s="93">
        <v>0</v>
      </c>
      <c/>
      <c r="K148" s="145">
        <v>45509.101048819444</v>
      </c>
      <c r="R1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29.616</v>
      </c>
      <c s="20">
        <v>148</v>
      </c>
      <c s="87">
        <v>4.4880000000000004</v>
      </c>
      <c s="87">
        <v>83.876999999999995</v>
      </c>
      <c s="88">
        <v>20.975999999999999</v>
      </c>
      <c s="93">
        <v>0</v>
      </c>
      <c s="93">
        <v>0</v>
      </c>
      <c/>
      <c r="K149" s="145">
        <v>45509.101051296297</v>
      </c>
      <c r="R1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29.803000000000001</v>
      </c>
      <c s="20">
        <v>149</v>
      </c>
      <c s="87">
        <v>4.3860000000000001</v>
      </c>
      <c s="87">
        <v>84.075000000000003</v>
      </c>
      <c s="88">
        <v>27.071000000000002</v>
      </c>
      <c s="93">
        <v>0</v>
      </c>
      <c s="93">
        <v>0</v>
      </c>
      <c/>
      <c r="K150" s="145">
        <v>45509.101053460647</v>
      </c>
      <c r="R1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30.001000000000001</v>
      </c>
      <c s="20">
        <v>150</v>
      </c>
      <c s="87">
        <v>4.2910000000000004</v>
      </c>
      <c s="87">
        <v>83.969999999999999</v>
      </c>
      <c s="88">
        <v>25.882999999999999</v>
      </c>
      <c s="93">
        <v>0</v>
      </c>
      <c s="93">
        <v>0</v>
      </c>
      <c/>
      <c r="K151" s="145">
        <v>45509.101055752311</v>
      </c>
      <c r="R1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30.199999999999999</v>
      </c>
      <c s="20">
        <v>151</v>
      </c>
      <c s="87">
        <v>4.415</v>
      </c>
      <c s="87">
        <v>83.852000000000004</v>
      </c>
      <c s="88">
        <v>28.346</v>
      </c>
      <c s="93">
        <v>0</v>
      </c>
      <c s="93">
        <v>0</v>
      </c>
      <c/>
      <c r="K152" s="145">
        <v>45509.101058067128</v>
      </c>
      <c r="R1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30.401</v>
      </c>
      <c s="20">
        <v>152</v>
      </c>
      <c s="87">
        <v>4.4219999999999997</v>
      </c>
      <c s="87">
        <v>84.079999999999998</v>
      </c>
      <c s="88">
        <v>30.045000000000002</v>
      </c>
      <c s="93">
        <v>0</v>
      </c>
      <c s="93">
        <v>0</v>
      </c>
      <c/>
      <c r="K153" s="145">
        <v>45509.101060393521</v>
      </c>
      <c r="R1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30.620000000000001</v>
      </c>
      <c s="20">
        <v>153</v>
      </c>
      <c s="87">
        <v>4.5499999999999998</v>
      </c>
      <c s="87">
        <v>85.335999999999999</v>
      </c>
      <c s="88">
        <v>29.873999999999999</v>
      </c>
      <c s="93">
        <v>0</v>
      </c>
      <c s="93">
        <v>0</v>
      </c>
      <c/>
      <c r="K154" s="145">
        <v>45509.101062916663</v>
      </c>
      <c r="R1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30.814</v>
      </c>
      <c s="20">
        <v>154</v>
      </c>
      <c s="87">
        <v>4.5369999999999999</v>
      </c>
      <c s="87">
        <v>85.820999999999998</v>
      </c>
      <c s="88">
        <v>35.640000000000001</v>
      </c>
      <c s="93">
        <v>0</v>
      </c>
      <c s="93">
        <v>0</v>
      </c>
      <c/>
      <c r="K155" s="145">
        <v>45509.101065173614</v>
      </c>
      <c r="R1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31.02</v>
      </c>
      <c s="20">
        <v>155</v>
      </c>
      <c s="87">
        <v>4.5910000000000002</v>
      </c>
      <c s="87">
        <v>86.248999999999995</v>
      </c>
      <c s="88">
        <v>28.789000000000001</v>
      </c>
      <c s="93">
        <v>0</v>
      </c>
      <c s="93">
        <v>0</v>
      </c>
      <c/>
      <c r="K156" s="145">
        <v>45509.101067546297</v>
      </c>
      <c r="R1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31.209</v>
      </c>
      <c s="20">
        <v>156</v>
      </c>
      <c s="87">
        <v>4.3799999999999999</v>
      </c>
      <c s="87">
        <v>85.950999999999993</v>
      </c>
      <c s="88">
        <v>23.850000000000001</v>
      </c>
      <c s="93">
        <v>0</v>
      </c>
      <c s="93">
        <v>0</v>
      </c>
      <c/>
      <c r="K157" s="145">
        <v>45509.101069733799</v>
      </c>
      <c r="R1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31.413</v>
      </c>
      <c s="20">
        <v>157</v>
      </c>
      <c s="87">
        <v>4.4779999999999998</v>
      </c>
      <c s="87">
        <v>85.081000000000003</v>
      </c>
      <c s="88">
        <v>31.902999999999999</v>
      </c>
      <c s="93">
        <v>0</v>
      </c>
      <c s="93">
        <v>0</v>
      </c>
      <c/>
      <c r="K158" s="145">
        <v>45509.101072106481</v>
      </c>
      <c r="R1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31.611000000000001</v>
      </c>
      <c s="20">
        <v>158</v>
      </c>
      <c s="87">
        <v>4.5759999999999996</v>
      </c>
      <c s="87">
        <v>82.197000000000003</v>
      </c>
      <c s="88">
        <v>36.811</v>
      </c>
      <c s="93">
        <v>0</v>
      </c>
      <c s="93">
        <v>0</v>
      </c>
      <c/>
      <c r="K159" s="145">
        <v>45509.101074386577</v>
      </c>
      <c r="R1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31.82</v>
      </c>
      <c s="20">
        <v>159</v>
      </c>
      <c s="87">
        <v>4.5019999999999998</v>
      </c>
      <c s="87">
        <v>81.412000000000006</v>
      </c>
      <c s="88">
        <v>31.956</v>
      </c>
      <c s="93">
        <v>0</v>
      </c>
      <c s="93">
        <v>0</v>
      </c>
      <c/>
      <c r="K160" s="145">
        <v>45509.101076805557</v>
      </c>
      <c r="R1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31.998999999999999</v>
      </c>
      <c s="20">
        <v>160</v>
      </c>
      <c s="87">
        <v>4.3849999999999998</v>
      </c>
      <c s="87">
        <v>81.412000000000006</v>
      </c>
      <c s="88">
        <v>0</v>
      </c>
      <c s="93">
        <v>0</v>
      </c>
      <c s="93">
        <v>0</v>
      </c>
      <c/>
      <c r="K161" s="145">
        <v>45509.101078888889</v>
      </c>
      <c r="R1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32.206000000000003</v>
      </c>
      <c s="20">
        <v>161</v>
      </c>
      <c s="87">
        <v>4.3090000000000002</v>
      </c>
      <c s="87">
        <v>80.671999999999997</v>
      </c>
      <c s="88">
        <v>30.064</v>
      </c>
      <c s="93">
        <v>0</v>
      </c>
      <c s="93">
        <v>0</v>
      </c>
      <c/>
      <c r="K162" s="145">
        <v>45509.101081273147</v>
      </c>
      <c r="R1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32.420000000000002</v>
      </c>
      <c s="20">
        <v>162</v>
      </c>
      <c s="87">
        <v>4.4809999999999999</v>
      </c>
      <c s="87">
        <v>82.489999999999995</v>
      </c>
      <c s="88">
        <v>36.241999999999997</v>
      </c>
      <c s="93">
        <v>0</v>
      </c>
      <c s="93">
        <v>0</v>
      </c>
      <c/>
      <c r="K163" s="145">
        <v>45509.10108375</v>
      </c>
      <c r="R1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32.597999999999999</v>
      </c>
      <c s="20">
        <v>163</v>
      </c>
      <c s="87">
        <v>4.6520000000000001</v>
      </c>
      <c s="87">
        <v>84.480999999999995</v>
      </c>
      <c s="88">
        <v>34.201999999999998</v>
      </c>
      <c s="93">
        <v>0</v>
      </c>
      <c s="93">
        <v>0</v>
      </c>
      <c/>
      <c r="K164" s="145">
        <v>45509.101085821756</v>
      </c>
      <c r="R1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32.807000000000002</v>
      </c>
      <c s="20">
        <v>164</v>
      </c>
      <c s="87">
        <v>4.7590000000000003</v>
      </c>
      <c s="87">
        <v>85.349000000000004</v>
      </c>
      <c s="88">
        <v>28.698</v>
      </c>
      <c s="93">
        <v>0</v>
      </c>
      <c s="93">
        <v>0</v>
      </c>
      <c/>
      <c r="K165" s="145">
        <v>45509.101088229167</v>
      </c>
      <c r="R1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33.023000000000003</v>
      </c>
      <c s="20">
        <v>165</v>
      </c>
      <c s="87">
        <v>4.6100000000000003</v>
      </c>
      <c s="87">
        <v>86.164000000000001</v>
      </c>
      <c s="88">
        <v>31.138999999999999</v>
      </c>
      <c s="93">
        <v>0</v>
      </c>
      <c s="93">
        <v>0</v>
      </c>
      <c/>
      <c r="K166" s="145">
        <v>45509.101090729164</v>
      </c>
      <c r="R1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33.222999999999999</v>
      </c>
      <c s="20">
        <v>166</v>
      </c>
      <c s="87">
        <v>4.7320000000000002</v>
      </c>
      <c s="87">
        <v>86.804000000000002</v>
      </c>
      <c s="88">
        <v>30.571999999999999</v>
      </c>
      <c s="93">
        <v>0</v>
      </c>
      <c s="93">
        <v>0</v>
      </c>
      <c/>
      <c r="K167" s="145">
        <v>45509.101093055557</v>
      </c>
      <c r="R1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33.406999999999996</v>
      </c>
      <c s="20">
        <v>167</v>
      </c>
      <c s="87">
        <v>4.7640000000000002</v>
      </c>
      <c s="87">
        <v>86.983000000000004</v>
      </c>
      <c s="88">
        <v>32.033000000000001</v>
      </c>
      <c s="93">
        <v>0</v>
      </c>
      <c s="93">
        <v>0</v>
      </c>
      <c/>
      <c r="K168" s="145">
        <v>45509.10109517361</v>
      </c>
      <c r="R1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33.600000000000001</v>
      </c>
      <c s="20">
        <v>168</v>
      </c>
      <c s="87">
        <v>4.6449999999999996</v>
      </c>
      <c s="87">
        <v>87.350999999999999</v>
      </c>
      <c s="88">
        <v>29.863</v>
      </c>
      <c s="93">
        <v>0</v>
      </c>
      <c s="93">
        <v>0</v>
      </c>
      <c/>
      <c r="K169" s="145">
        <v>45509.101097407409</v>
      </c>
      <c r="R1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33.808</v>
      </c>
      <c s="20">
        <v>169</v>
      </c>
      <c s="87">
        <v>4.7350000000000003</v>
      </c>
      <c s="87">
        <v>84.677999999999997</v>
      </c>
      <c s="88">
        <v>41.182000000000002</v>
      </c>
      <c s="93">
        <v>0</v>
      </c>
      <c s="93">
        <v>0</v>
      </c>
      <c/>
      <c r="K170" s="145">
        <v>45509.101099814812</v>
      </c>
      <c r="R1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34.012999999999998</v>
      </c>
      <c s="20">
        <v>170</v>
      </c>
      <c s="87">
        <v>4.5229999999999997</v>
      </c>
      <c s="87">
        <v>84.674000000000007</v>
      </c>
      <c s="88">
        <v>40.148000000000003</v>
      </c>
      <c s="93">
        <v>0</v>
      </c>
      <c s="93">
        <v>0</v>
      </c>
      <c/>
      <c r="K171" s="145">
        <v>45509.101102199071</v>
      </c>
      <c r="R1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34.207000000000001</v>
      </c>
      <c s="20">
        <v>171</v>
      </c>
      <c s="87">
        <v>4.3819999999999997</v>
      </c>
      <c s="87">
        <v>83.887</v>
      </c>
      <c s="88">
        <v>44.523000000000003</v>
      </c>
      <c s="93">
        <v>0</v>
      </c>
      <c s="93">
        <v>0</v>
      </c>
      <c/>
      <c r="K172" s="145">
        <v>45509.10110443287</v>
      </c>
      <c r="R1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34.399000000000001</v>
      </c>
      <c s="20">
        <v>172</v>
      </c>
      <c s="87">
        <v>4.6180000000000003</v>
      </c>
      <c s="87">
        <v>84.162000000000006</v>
      </c>
      <c s="88">
        <v>32.463000000000001</v>
      </c>
      <c s="93">
        <v>0</v>
      </c>
      <c s="93">
        <v>0</v>
      </c>
      <c/>
      <c r="K173" s="145">
        <v>45509.101106655093</v>
      </c>
      <c r="R1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34.598999999999997</v>
      </c>
      <c s="20">
        <v>173</v>
      </c>
      <c s="87">
        <v>4.5279999999999996</v>
      </c>
      <c s="87">
        <v>84.605999999999995</v>
      </c>
      <c s="88">
        <v>32.161000000000001</v>
      </c>
      <c s="93">
        <v>0</v>
      </c>
      <c s="93">
        <v>0</v>
      </c>
      <c/>
      <c r="K174" s="145">
        <v>45509.101108981478</v>
      </c>
      <c r="R1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34.801000000000002</v>
      </c>
      <c s="20">
        <v>174</v>
      </c>
      <c s="87">
        <v>4.5800000000000001</v>
      </c>
      <c s="87">
        <v>84.462000000000003</v>
      </c>
      <c s="88">
        <v>29.699000000000002</v>
      </c>
      <c s="93">
        <v>0</v>
      </c>
      <c s="93">
        <v>0</v>
      </c>
      <c/>
      <c r="K175" s="145">
        <v>45509.101111307871</v>
      </c>
      <c r="R1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35.023000000000003</v>
      </c>
      <c s="20">
        <v>175</v>
      </c>
      <c s="87">
        <v>4.383</v>
      </c>
      <c s="87">
        <v>85.519000000000005</v>
      </c>
      <c s="88">
        <v>33.116999999999997</v>
      </c>
      <c s="93">
        <v>0</v>
      </c>
      <c s="93">
        <v>0</v>
      </c>
      <c/>
      <c r="K176" s="145">
        <v>45509.101113877317</v>
      </c>
      <c r="R1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35.215000000000003</v>
      </c>
      <c s="20">
        <v>176</v>
      </c>
      <c s="87">
        <v>4.569</v>
      </c>
      <c s="87">
        <v>86.125</v>
      </c>
      <c s="88">
        <v>45.023000000000003</v>
      </c>
      <c s="93">
        <v>0</v>
      </c>
      <c s="93">
        <v>0</v>
      </c>
      <c/>
      <c r="K177" s="145">
        <v>45509.101116111109</v>
      </c>
      <c r="R1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35.405999999999999</v>
      </c>
      <c s="20">
        <v>177</v>
      </c>
      <c s="87">
        <v>4.5839999999999996</v>
      </c>
      <c s="87">
        <v>89.486999999999995</v>
      </c>
      <c s="88">
        <v>47.435000000000002</v>
      </c>
      <c s="93">
        <v>0</v>
      </c>
      <c s="93">
        <v>0</v>
      </c>
      <c/>
      <c r="K178" s="145">
        <v>45509.101118310187</v>
      </c>
      <c r="R1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35.601999999999997</v>
      </c>
      <c s="20">
        <v>178</v>
      </c>
      <c s="87">
        <v>4.1470000000000002</v>
      </c>
      <c s="87">
        <v>89.066999999999993</v>
      </c>
      <c s="88">
        <v>43.390000000000001</v>
      </c>
      <c s="93">
        <v>0</v>
      </c>
      <c s="93">
        <v>0</v>
      </c>
      <c/>
      <c r="K179" s="145">
        <v>45509.101120578707</v>
      </c>
      <c r="R1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35.808</v>
      </c>
      <c s="20">
        <v>179</v>
      </c>
      <c s="87">
        <v>4.4770000000000003</v>
      </c>
      <c s="87">
        <v>89.406000000000006</v>
      </c>
      <c s="88">
        <v>52.156999999999996</v>
      </c>
      <c s="93">
        <v>0</v>
      </c>
      <c s="93">
        <v>0</v>
      </c>
      <c/>
      <c r="K180" s="145">
        <v>45509.101122962966</v>
      </c>
      <c r="R1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</v>
      </c>
      <c s="20">
        <v>180</v>
      </c>
      <c s="87">
        <v>4.3209999999999997</v>
      </c>
      <c s="87">
        <v>89.733000000000004</v>
      </c>
      <c s="88">
        <v>33.808</v>
      </c>
      <c s="93">
        <v>0</v>
      </c>
      <c s="93">
        <v>0</v>
      </c>
      <c/>
      <c r="K181" s="145">
        <v>45509.101125196757</v>
      </c>
      <c r="R1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36.218000000000004</v>
      </c>
      <c s="20">
        <v>181</v>
      </c>
      <c s="87">
        <v>4.4610000000000003</v>
      </c>
      <c s="87">
        <v>89.849999999999994</v>
      </c>
      <c s="88">
        <v>35.356000000000002</v>
      </c>
      <c s="93">
        <v>0</v>
      </c>
      <c s="93">
        <v>0</v>
      </c>
      <c/>
      <c r="K182" s="145">
        <v>45509.101127708331</v>
      </c>
      <c r="R1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36.401000000000003</v>
      </c>
      <c s="20">
        <v>182</v>
      </c>
      <c s="87">
        <v>4.452</v>
      </c>
      <c s="87">
        <v>89.177000000000007</v>
      </c>
      <c s="88">
        <v>35.343000000000004</v>
      </c>
      <c s="93">
        <v>0</v>
      </c>
      <c s="93">
        <v>0</v>
      </c>
      <c/>
      <c r="K183" s="145">
        <v>45509.101129826391</v>
      </c>
      <c r="R1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36.619999999999997</v>
      </c>
      <c s="20">
        <v>183</v>
      </c>
      <c s="87">
        <v>4.4279999999999999</v>
      </c>
      <c s="87">
        <v>88.257999999999996</v>
      </c>
      <c s="88">
        <v>34.375999999999998</v>
      </c>
      <c s="93">
        <v>0</v>
      </c>
      <c s="93">
        <v>0</v>
      </c>
      <c/>
      <c r="K184" s="145">
        <v>45509.101132372685</v>
      </c>
      <c r="R1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36.808</v>
      </c>
      <c s="20">
        <v>184</v>
      </c>
      <c s="87">
        <v>4.4900000000000002</v>
      </c>
      <c s="87">
        <v>88.790000000000006</v>
      </c>
      <c s="88">
        <v>46.848999999999997</v>
      </c>
      <c s="93">
        <v>0</v>
      </c>
      <c s="93">
        <v>0</v>
      </c>
      <c/>
      <c r="K185" s="145">
        <v>45509.101134537035</v>
      </c>
      <c r="R1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37.005000000000003</v>
      </c>
      <c s="20">
        <v>185</v>
      </c>
      <c s="87">
        <v>4.3170000000000002</v>
      </c>
      <c s="87">
        <v>88.186999999999998</v>
      </c>
      <c s="88">
        <v>37.348999999999997</v>
      </c>
      <c s="93">
        <v>0</v>
      </c>
      <c s="93">
        <v>0</v>
      </c>
      <c/>
      <c r="K186" s="145">
        <v>45509.101136828707</v>
      </c>
      <c r="R1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37.206000000000003</v>
      </c>
      <c s="20">
        <v>186</v>
      </c>
      <c s="87">
        <v>4.3689999999999998</v>
      </c>
      <c s="87">
        <v>87.623999999999995</v>
      </c>
      <c s="88">
        <v>44.747</v>
      </c>
      <c s="93">
        <v>0</v>
      </c>
      <c s="93">
        <v>0</v>
      </c>
      <c/>
      <c r="K187" s="145">
        <v>45509.101139143517</v>
      </c>
      <c r="R1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37.420000000000002</v>
      </c>
      <c s="20">
        <v>187</v>
      </c>
      <c s="87">
        <v>4.4100000000000001</v>
      </c>
      <c s="87">
        <v>86.667000000000002</v>
      </c>
      <c s="88">
        <v>41.262999999999998</v>
      </c>
      <c s="93">
        <v>0</v>
      </c>
      <c s="93">
        <v>0</v>
      </c>
      <c/>
      <c r="K188" s="145">
        <v>45509.101141620369</v>
      </c>
      <c r="R1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37.619</v>
      </c>
      <c s="20">
        <v>188</v>
      </c>
      <c s="87">
        <v>4.4619999999999997</v>
      </c>
      <c s="87">
        <v>87.218999999999994</v>
      </c>
      <c s="88">
        <v>38.613</v>
      </c>
      <c s="93">
        <v>0</v>
      </c>
      <c s="93">
        <v>0</v>
      </c>
      <c/>
      <c r="K189" s="145">
        <v>45509.10114392361</v>
      </c>
      <c r="R1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37.802999999999997</v>
      </c>
      <c s="20">
        <v>189</v>
      </c>
      <c s="87">
        <v>4.3700000000000001</v>
      </c>
      <c s="87">
        <v>87.156999999999996</v>
      </c>
      <c s="88">
        <v>35.686999999999998</v>
      </c>
      <c s="93">
        <v>0</v>
      </c>
      <c s="93">
        <v>0</v>
      </c>
      <c/>
      <c r="K190" s="145">
        <v>45509.101146053239</v>
      </c>
      <c r="R1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38.003</v>
      </c>
      <c s="20">
        <v>190</v>
      </c>
      <c s="87">
        <v>4.601</v>
      </c>
      <c s="87">
        <v>84.319000000000003</v>
      </c>
      <c s="88">
        <v>42.610999999999997</v>
      </c>
      <c s="93">
        <v>0</v>
      </c>
      <c s="93">
        <v>0</v>
      </c>
      <c/>
      <c r="K191" s="145">
        <v>45509.101148368056</v>
      </c>
      <c r="R1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38.216999999999999</v>
      </c>
      <c s="20">
        <v>191</v>
      </c>
      <c s="87">
        <v>4.2089999999999996</v>
      </c>
      <c s="87">
        <v>87.561999999999998</v>
      </c>
      <c s="88">
        <v>35.558</v>
      </c>
      <c s="93">
        <v>0</v>
      </c>
      <c s="93">
        <v>0</v>
      </c>
      <c/>
      <c r="K192" s="145">
        <v>45509.101150844908</v>
      </c>
      <c r="R1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38.399000000000001</v>
      </c>
      <c s="20">
        <v>192</v>
      </c>
      <c s="87">
        <v>4.0759999999999996</v>
      </c>
      <c s="87">
        <v>84.942999999999998</v>
      </c>
      <c s="88">
        <v>36.238</v>
      </c>
      <c s="93">
        <v>0</v>
      </c>
      <c s="93">
        <v>0</v>
      </c>
      <c/>
      <c r="K193" s="145">
        <v>45509.101152951385</v>
      </c>
      <c r="R1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38.601999999999997</v>
      </c>
      <c s="20">
        <v>193</v>
      </c>
      <c s="87">
        <v>4.3289999999999997</v>
      </c>
      <c s="87">
        <v>84.852000000000004</v>
      </c>
      <c s="88">
        <v>41.142000000000003</v>
      </c>
      <c s="93">
        <v>0</v>
      </c>
      <c s="93">
        <v>0</v>
      </c>
      <c/>
      <c r="K194" s="145">
        <v>45509.101155300923</v>
      </c>
      <c r="R1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38.820999999999998</v>
      </c>
      <c s="20">
        <v>194</v>
      </c>
      <c s="87">
        <v>4.2039999999999997</v>
      </c>
      <c s="87">
        <v>84.873999999999995</v>
      </c>
      <c s="88">
        <v>39.170999999999999</v>
      </c>
      <c s="93">
        <v>0</v>
      </c>
      <c s="93">
        <v>0</v>
      </c>
      <c/>
      <c r="K195" s="145">
        <v>45509.101157835648</v>
      </c>
      <c r="R1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39.006</v>
      </c>
      <c s="20">
        <v>195</v>
      </c>
      <c s="87">
        <v>4.4779999999999998</v>
      </c>
      <c s="87">
        <v>83.096000000000004</v>
      </c>
      <c s="88">
        <v>53.591000000000001</v>
      </c>
      <c s="93">
        <v>0</v>
      </c>
      <c s="93">
        <v>0</v>
      </c>
      <c/>
      <c r="K196" s="145">
        <v>45509.101159988422</v>
      </c>
      <c r="R1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39.201000000000001</v>
      </c>
      <c s="20">
        <v>196</v>
      </c>
      <c s="87">
        <v>4.4390000000000001</v>
      </c>
      <c s="87">
        <v>83.096000000000004</v>
      </c>
      <c s="88">
        <v>0</v>
      </c>
      <c s="93">
        <v>0</v>
      </c>
      <c s="93">
        <v>0</v>
      </c>
      <c/>
      <c r="K197" s="145">
        <v>45509.101162233797</v>
      </c>
      <c r="R1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39.408999999999999</v>
      </c>
      <c s="20">
        <v>197</v>
      </c>
      <c s="87">
        <v>4.5060000000000002</v>
      </c>
      <c s="87">
        <v>85.975999999999999</v>
      </c>
      <c s="88">
        <v>53.844999999999999</v>
      </c>
      <c s="93">
        <v>0</v>
      </c>
      <c s="93">
        <v>0</v>
      </c>
      <c/>
      <c r="K198" s="145">
        <v>45509.101164652777</v>
      </c>
      <c r="R1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39.618000000000002</v>
      </c>
      <c s="20">
        <v>198</v>
      </c>
      <c s="87">
        <v>4.5469999999999997</v>
      </c>
      <c s="87">
        <v>83.688999999999993</v>
      </c>
      <c s="88">
        <v>45.475000000000001</v>
      </c>
      <c s="93">
        <v>0</v>
      </c>
      <c s="93">
        <v>0</v>
      </c>
      <c/>
      <c r="K199" s="145">
        <v>45509.101167060187</v>
      </c>
      <c r="R1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39.816000000000003</v>
      </c>
      <c s="20">
        <v>199</v>
      </c>
      <c s="87">
        <v>4.3979999999999997</v>
      </c>
      <c s="87">
        <v>82.507000000000005</v>
      </c>
      <c s="88">
        <v>43.015000000000001</v>
      </c>
      <c s="93">
        <v>0</v>
      </c>
      <c s="93">
        <v>0</v>
      </c>
      <c/>
      <c r="K200" s="145">
        <v>45509.101169351852</v>
      </c>
      <c r="R2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40.003999999999998</v>
      </c>
      <c s="20">
        <v>200</v>
      </c>
      <c s="87">
        <v>4.508</v>
      </c>
      <c s="87">
        <v>82.429000000000002</v>
      </c>
      <c s="88">
        <v>31.984999999999999</v>
      </c>
      <c s="93">
        <v>0</v>
      </c>
      <c s="93">
        <v>0</v>
      </c>
      <c/>
      <c r="K201" s="145">
        <v>45509.101171539354</v>
      </c>
      <c r="R2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40.213999999999999</v>
      </c>
      <c s="20">
        <v>201</v>
      </c>
      <c s="87">
        <v>4.5640000000000001</v>
      </c>
      <c s="87">
        <v>82.266000000000005</v>
      </c>
      <c s="88">
        <v>23.507000000000001</v>
      </c>
      <c s="93">
        <v>0</v>
      </c>
      <c s="93">
        <v>0</v>
      </c>
      <c/>
      <c r="K202" s="145">
        <v>45509.101173958334</v>
      </c>
      <c r="R2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40.405000000000001</v>
      </c>
      <c s="20">
        <v>202</v>
      </c>
      <c s="87">
        <v>4.5659999999999998</v>
      </c>
      <c s="87">
        <v>82.102999999999994</v>
      </c>
      <c s="88">
        <v>24.48</v>
      </c>
      <c s="93">
        <v>0</v>
      </c>
      <c s="93">
        <v>0</v>
      </c>
      <c/>
      <c r="K203" s="145">
        <v>45509.101176180557</v>
      </c>
      <c r="R2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40.621000000000002</v>
      </c>
      <c s="20">
        <v>203</v>
      </c>
      <c s="87">
        <v>4.5869999999999997</v>
      </c>
      <c s="87">
        <v>82.662999999999997</v>
      </c>
      <c s="88">
        <v>35.500999999999998</v>
      </c>
      <c s="93">
        <v>0</v>
      </c>
      <c s="93">
        <v>0</v>
      </c>
      <c/>
      <c r="K204" s="145">
        <v>45509.101178668985</v>
      </c>
      <c r="R2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40.805</v>
      </c>
      <c s="20">
        <v>204</v>
      </c>
      <c s="87">
        <v>4.4340000000000002</v>
      </c>
      <c s="87">
        <v>83.694000000000003</v>
      </c>
      <c s="88">
        <v>37.122</v>
      </c>
      <c s="93">
        <v>0</v>
      </c>
      <c s="93">
        <v>0</v>
      </c>
      <c/>
      <c r="K205" s="145">
        <v>45509.101180810183</v>
      </c>
      <c r="R2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41.006</v>
      </c>
      <c s="20">
        <v>205</v>
      </c>
      <c s="87">
        <v>4.5620000000000003</v>
      </c>
      <c s="87">
        <v>84.069999999999993</v>
      </c>
      <c s="88">
        <v>33.740000000000002</v>
      </c>
      <c s="93">
        <v>0</v>
      </c>
      <c s="93">
        <v>0</v>
      </c>
      <c/>
      <c r="K206" s="145">
        <v>45509.101183125</v>
      </c>
      <c r="R2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41.198</v>
      </c>
      <c s="20">
        <v>206</v>
      </c>
      <c s="87">
        <v>4.6429999999999998</v>
      </c>
      <c s="87">
        <v>85.007999999999996</v>
      </c>
      <c s="88">
        <v>37.142000000000003</v>
      </c>
      <c s="93">
        <v>0</v>
      </c>
      <c s="93">
        <v>0</v>
      </c>
      <c/>
      <c r="K207" s="145">
        <v>45509.101185347223</v>
      </c>
      <c r="R2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41.399999999999999</v>
      </c>
      <c s="20">
        <v>207</v>
      </c>
      <c s="87">
        <v>4.6870000000000003</v>
      </c>
      <c s="87">
        <v>84.924999999999997</v>
      </c>
      <c s="88">
        <v>44.649999999999999</v>
      </c>
      <c s="93">
        <v>0</v>
      </c>
      <c s="93">
        <v>0</v>
      </c>
      <c/>
      <c r="K208" s="145">
        <v>45509.10118769676</v>
      </c>
      <c r="R2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41.609999999999999</v>
      </c>
      <c s="20">
        <v>208</v>
      </c>
      <c s="87">
        <v>4.4390000000000001</v>
      </c>
      <c s="87">
        <v>85.358999999999995</v>
      </c>
      <c s="88">
        <v>49.662999999999997</v>
      </c>
      <c s="93">
        <v>0</v>
      </c>
      <c s="93">
        <v>0</v>
      </c>
      <c/>
      <c r="K209" s="145">
        <v>45509.101190127316</v>
      </c>
      <c r="R2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41.807000000000002</v>
      </c>
      <c s="20">
        <v>209</v>
      </c>
      <c s="87">
        <v>4.5199999999999996</v>
      </c>
      <c s="87">
        <v>84.748000000000005</v>
      </c>
      <c s="88">
        <v>50.354999999999997</v>
      </c>
      <c s="93">
        <v>0</v>
      </c>
      <c s="93">
        <v>0</v>
      </c>
      <c/>
      <c r="K210" s="145">
        <v>45509.101192395836</v>
      </c>
      <c r="R2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42.018000000000001</v>
      </c>
      <c s="20">
        <v>210</v>
      </c>
      <c s="87">
        <v>4.5199999999999996</v>
      </c>
      <c s="87">
        <v>82.888000000000005</v>
      </c>
      <c s="88">
        <v>45.377000000000002</v>
      </c>
      <c s="93">
        <v>0</v>
      </c>
      <c s="93">
        <v>0</v>
      </c>
      <c/>
      <c r="K211" s="145">
        <v>45509.10119483796</v>
      </c>
      <c r="R2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42.200000000000003</v>
      </c>
      <c s="20">
        <v>211</v>
      </c>
      <c s="87">
        <v>4.5449999999999999</v>
      </c>
      <c s="87">
        <v>82.266000000000005</v>
      </c>
      <c s="88">
        <v>35.643999999999998</v>
      </c>
      <c s="93">
        <v>0</v>
      </c>
      <c s="93">
        <v>0</v>
      </c>
      <c/>
      <c r="K212" s="145">
        <v>45509.101196944444</v>
      </c>
      <c r="R2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42.406999999999996</v>
      </c>
      <c s="20">
        <v>212</v>
      </c>
      <c s="87">
        <v>4.5449999999999999</v>
      </c>
      <c s="87">
        <v>83.037000000000006</v>
      </c>
      <c s="88">
        <v>32.189999999999998</v>
      </c>
      <c s="93">
        <v>0</v>
      </c>
      <c s="93">
        <v>0</v>
      </c>
      <c/>
      <c r="K213" s="145">
        <v>45509.101199340279</v>
      </c>
      <c r="R2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42.618000000000002</v>
      </c>
      <c s="20">
        <v>213</v>
      </c>
      <c s="87">
        <v>4.3250000000000002</v>
      </c>
      <c s="87">
        <v>84.033000000000001</v>
      </c>
      <c s="88">
        <v>32.103000000000002</v>
      </c>
      <c s="93">
        <v>0</v>
      </c>
      <c s="93">
        <v>0</v>
      </c>
      <c/>
      <c r="K214" s="145">
        <v>45509.101201782411</v>
      </c>
      <c r="R2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42.798000000000002</v>
      </c>
      <c s="20">
        <v>214</v>
      </c>
      <c s="87">
        <v>4.2830000000000004</v>
      </c>
      <c s="87">
        <v>85.882999999999996</v>
      </c>
      <c s="88">
        <v>40.216000000000001</v>
      </c>
      <c s="93">
        <v>0</v>
      </c>
      <c s="93">
        <v>0</v>
      </c>
      <c/>
      <c r="K215" s="145">
        <v>45509.101203877311</v>
      </c>
      <c r="R21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43.021000000000001</v>
      </c>
      <c s="20">
        <v>215</v>
      </c>
      <c s="87">
        <v>4.3760000000000003</v>
      </c>
      <c s="87">
        <v>86.373999999999995</v>
      </c>
      <c s="88">
        <v>31.175000000000001</v>
      </c>
      <c s="93">
        <v>0</v>
      </c>
      <c s="93">
        <v>0</v>
      </c>
      <c/>
      <c r="K216" s="145">
        <v>45509.101206458334</v>
      </c>
      <c r="R21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43.223999999999997</v>
      </c>
      <c s="20">
        <v>216</v>
      </c>
      <c s="87">
        <v>4.2370000000000001</v>
      </c>
      <c s="87">
        <v>86.760000000000005</v>
      </c>
      <c s="88">
        <v>31.821000000000002</v>
      </c>
      <c s="93">
        <v>0</v>
      </c>
      <c s="93">
        <v>0</v>
      </c>
      <c/>
      <c r="K217" s="145">
        <v>45509.101208796295</v>
      </c>
      <c r="R21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43.402999999999999</v>
      </c>
      <c s="20">
        <v>217</v>
      </c>
      <c s="87">
        <v>4.2370000000000001</v>
      </c>
      <c s="87">
        <v>86.811000000000007</v>
      </c>
      <c s="88">
        <v>33.938000000000002</v>
      </c>
      <c s="93">
        <v>0</v>
      </c>
      <c s="93">
        <v>0</v>
      </c>
      <c/>
      <c r="K218" s="145">
        <v>45509.101210868059</v>
      </c>
      <c r="R21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43.613</v>
      </c>
      <c s="20">
        <v>218</v>
      </c>
      <c s="87">
        <v>4.4749999999999996</v>
      </c>
      <c s="87">
        <v>87.168999999999997</v>
      </c>
      <c s="88">
        <v>31.916</v>
      </c>
      <c s="93">
        <v>0</v>
      </c>
      <c s="93">
        <v>0</v>
      </c>
      <c/>
      <c r="K219" s="145">
        <v>45509.101213310183</v>
      </c>
      <c r="R21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43.798999999999999</v>
      </c>
      <c s="20">
        <v>219</v>
      </c>
      <c s="87">
        <v>4.5960000000000001</v>
      </c>
      <c s="87">
        <v>86.700999999999993</v>
      </c>
      <c s="88">
        <v>28.027999999999999</v>
      </c>
      <c s="93">
        <v>0</v>
      </c>
      <c s="93">
        <v>0</v>
      </c>
      <c/>
      <c r="K220" s="145">
        <v>45509.101215451388</v>
      </c>
      <c r="R22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44.011000000000003</v>
      </c>
      <c s="20">
        <v>220</v>
      </c>
      <c s="87">
        <v>4.6200000000000001</v>
      </c>
      <c s="87">
        <v>86.212000000000003</v>
      </c>
      <c s="88">
        <v>37.265999999999998</v>
      </c>
      <c s="93">
        <v>0</v>
      </c>
      <c s="93">
        <v>0</v>
      </c>
      <c/>
      <c r="K221" s="145">
        <v>45509.101217905096</v>
      </c>
      <c r="R22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44.203000000000003</v>
      </c>
      <c s="20">
        <v>221</v>
      </c>
      <c s="87">
        <v>4.5910000000000002</v>
      </c>
      <c s="87">
        <v>86.308000000000007</v>
      </c>
      <c s="88">
        <v>31.283999999999999</v>
      </c>
      <c s="93">
        <v>0</v>
      </c>
      <c s="93">
        <v>0</v>
      </c>
      <c/>
      <c r="K222" s="145">
        <v>45509.101220138888</v>
      </c>
      <c r="R22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44.414999999999999</v>
      </c>
      <c s="20">
        <v>222</v>
      </c>
      <c s="87">
        <v>4.6479999999999997</v>
      </c>
      <c s="87">
        <v>85.734999999999999</v>
      </c>
      <c s="88">
        <v>31.202000000000002</v>
      </c>
      <c s="93">
        <v>0</v>
      </c>
      <c s="93">
        <v>0</v>
      </c>
      <c/>
      <c r="K223" s="145">
        <v>45509.101222592595</v>
      </c>
      <c r="R22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44.606000000000002</v>
      </c>
      <c s="20">
        <v>223</v>
      </c>
      <c s="87">
        <v>4.5529999999999999</v>
      </c>
      <c s="87">
        <v>84.554000000000002</v>
      </c>
      <c s="88">
        <v>33.557000000000002</v>
      </c>
      <c s="93">
        <v>0</v>
      </c>
      <c s="93">
        <v>0</v>
      </c>
      <c/>
      <c r="K224" s="145">
        <v>45509.101224791666</v>
      </c>
      <c r="R22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44.814999999999998</v>
      </c>
      <c s="20">
        <v>224</v>
      </c>
      <c s="87">
        <v>4.593</v>
      </c>
      <c s="87">
        <v>85.715000000000003</v>
      </c>
      <c s="88">
        <v>31.216000000000001</v>
      </c>
      <c s="93">
        <v>0</v>
      </c>
      <c s="93">
        <v>0</v>
      </c>
      <c/>
      <c r="K225" s="145">
        <v>45509.101227222221</v>
      </c>
      <c r="R22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45.023000000000003</v>
      </c>
      <c s="20">
        <v>225</v>
      </c>
      <c s="87">
        <v>4.4589999999999996</v>
      </c>
      <c s="87">
        <v>85.007999999999996</v>
      </c>
      <c s="88">
        <v>36.786999999999999</v>
      </c>
      <c s="93">
        <v>0</v>
      </c>
      <c s="93">
        <v>0</v>
      </c>
      <c/>
      <c r="K226" s="145">
        <v>45509.101229618056</v>
      </c>
      <c r="R22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45.216000000000001</v>
      </c>
      <c s="20">
        <v>226</v>
      </c>
      <c s="87">
        <v>4.6710000000000003</v>
      </c>
      <c s="87">
        <v>85.206999999999994</v>
      </c>
      <c s="88">
        <v>32.944000000000003</v>
      </c>
      <c s="93">
        <v>0</v>
      </c>
      <c s="93">
        <v>0</v>
      </c>
      <c/>
      <c r="K227" s="145">
        <v>45509.101231851855</v>
      </c>
      <c r="R22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45.401000000000003</v>
      </c>
      <c s="20">
        <v>227</v>
      </c>
      <c s="87">
        <v>4.3680000000000003</v>
      </c>
      <c s="87">
        <v>84.495000000000005</v>
      </c>
      <c s="88">
        <v>32.613999999999997</v>
      </c>
      <c s="93">
        <v>0</v>
      </c>
      <c s="93">
        <v>0</v>
      </c>
      <c/>
      <c r="K228" s="145">
        <v>45509.101234004629</v>
      </c>
      <c r="R22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45.598999999999997</v>
      </c>
      <c s="20">
        <v>228</v>
      </c>
      <c s="87">
        <v>4.5999999999999996</v>
      </c>
      <c s="87">
        <v>85.463999999999999</v>
      </c>
      <c s="88">
        <v>27.213000000000001</v>
      </c>
      <c s="93">
        <v>0</v>
      </c>
      <c s="93">
        <v>0</v>
      </c>
      <c/>
      <c r="K229" s="145">
        <v>45509.101236296294</v>
      </c>
      <c r="R22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45.814</v>
      </c>
      <c s="20">
        <v>229</v>
      </c>
      <c s="87">
        <v>4.7279999999999998</v>
      </c>
      <c s="87">
        <v>85.302999999999997</v>
      </c>
      <c s="88">
        <v>30.905000000000001</v>
      </c>
      <c s="93">
        <v>0</v>
      </c>
      <c s="93">
        <v>0</v>
      </c>
      <c/>
      <c r="K230" s="145">
        <v>45509.101238784722</v>
      </c>
      <c r="R23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46.003</v>
      </c>
      <c s="20">
        <v>230</v>
      </c>
      <c s="87">
        <v>4.6870000000000003</v>
      </c>
      <c s="87">
        <v>83.911000000000001</v>
      </c>
      <c s="88">
        <v>34.270000000000003</v>
      </c>
      <c s="93">
        <v>0</v>
      </c>
      <c s="93">
        <v>0</v>
      </c>
      <c/>
      <c r="K231" s="145">
        <v>45509.101240960648</v>
      </c>
      <c r="R23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46.201000000000001</v>
      </c>
      <c s="20">
        <v>231</v>
      </c>
      <c s="87">
        <v>4.8150000000000004</v>
      </c>
      <c s="87">
        <v>84.975999999999999</v>
      </c>
      <c s="88">
        <v>28.032</v>
      </c>
      <c s="93">
        <v>0</v>
      </c>
      <c s="93">
        <v>0</v>
      </c>
      <c/>
      <c r="K232" s="145">
        <v>45509.101243252313</v>
      </c>
      <c r="R23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46.417999999999999</v>
      </c>
      <c s="20">
        <v>232</v>
      </c>
      <c s="87">
        <v>4.8570000000000002</v>
      </c>
      <c s="87">
        <v>84.997</v>
      </c>
      <c s="88">
        <v>26.178000000000001</v>
      </c>
      <c s="93">
        <v>0</v>
      </c>
      <c s="93">
        <v>0</v>
      </c>
      <c/>
      <c r="K233" s="145">
        <v>45509.101245763886</v>
      </c>
      <c r="R23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46.604999999999997</v>
      </c>
      <c s="20">
        <v>233</v>
      </c>
      <c s="87">
        <v>4.29</v>
      </c>
      <c s="87">
        <v>85.156999999999996</v>
      </c>
      <c s="88">
        <v>26.582999999999998</v>
      </c>
      <c s="93">
        <v>0</v>
      </c>
      <c s="93">
        <v>0</v>
      </c>
      <c/>
      <c r="K234" s="145">
        <v>45509.101247928244</v>
      </c>
      <c r="R23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46.814999999999998</v>
      </c>
      <c s="20">
        <v>234</v>
      </c>
      <c s="87">
        <v>4.1740000000000004</v>
      </c>
      <c s="87">
        <v>85.231999999999999</v>
      </c>
      <c s="88">
        <v>27.966999999999999</v>
      </c>
      <c s="93">
        <v>0</v>
      </c>
      <c s="93">
        <v>0</v>
      </c>
      <c/>
      <c r="K235" s="145">
        <v>45509.101250358799</v>
      </c>
      <c r="R23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47.012</v>
      </c>
      <c s="20">
        <v>235</v>
      </c>
      <c s="87">
        <v>4.1189999999999998</v>
      </c>
      <c s="87">
        <v>85.296999999999997</v>
      </c>
      <c s="88">
        <v>29.129999999999999</v>
      </c>
      <c s="93">
        <v>0</v>
      </c>
      <c s="93">
        <v>0</v>
      </c>
      <c/>
      <c r="K236" s="145">
        <v>45509.101252638888</v>
      </c>
      <c r="R23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47.218000000000004</v>
      </c>
      <c s="20">
        <v>236</v>
      </c>
      <c s="87">
        <v>4.6360000000000001</v>
      </c>
      <c s="87">
        <v>85.186000000000007</v>
      </c>
      <c s="88">
        <v>28.006</v>
      </c>
      <c s="93">
        <v>0</v>
      </c>
      <c s="93">
        <v>0</v>
      </c>
      <c/>
      <c r="K237" s="145">
        <v>45509.101255023146</v>
      </c>
      <c r="R23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47.409999999999997</v>
      </c>
      <c s="20">
        <v>237</v>
      </c>
      <c s="87">
        <v>4.4340000000000002</v>
      </c>
      <c s="87">
        <v>84.506</v>
      </c>
      <c s="88">
        <v>24.501999999999999</v>
      </c>
      <c s="93">
        <v>0</v>
      </c>
      <c s="93">
        <v>0</v>
      </c>
      <c/>
      <c r="K238" s="145">
        <v>45509.101257256945</v>
      </c>
      <c r="R23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47.622</v>
      </c>
      <c s="20">
        <v>238</v>
      </c>
      <c s="87">
        <v>4.8109999999999999</v>
      </c>
      <c s="87">
        <v>83.397999999999996</v>
      </c>
      <c s="88">
        <v>39.652000000000001</v>
      </c>
      <c s="93">
        <v>0</v>
      </c>
      <c s="93">
        <v>0</v>
      </c>
      <c/>
      <c r="K239" s="145">
        <v>45509.101259699077</v>
      </c>
      <c r="R23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47.805999999999997</v>
      </c>
      <c s="20">
        <v>239</v>
      </c>
      <c s="87">
        <v>4.8109999999999999</v>
      </c>
      <c s="87">
        <v>83.498999999999995</v>
      </c>
      <c s="88">
        <v>35.277999999999999</v>
      </c>
      <c s="93">
        <v>0</v>
      </c>
      <c s="93">
        <v>0</v>
      </c>
      <c/>
      <c r="K240" s="145">
        <v>45509.101261840275</v>
      </c>
      <c r="R24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48.018999999999998</v>
      </c>
      <c s="20">
        <v>240</v>
      </c>
      <c s="87">
        <v>4.8109999999999999</v>
      </c>
      <c s="87">
        <v>84.106999999999999</v>
      </c>
      <c s="88">
        <v>16.966999999999999</v>
      </c>
      <c s="93">
        <v>0</v>
      </c>
      <c s="93">
        <v>0</v>
      </c>
      <c/>
      <c r="K241" s="145">
        <v>45509.101264293982</v>
      </c>
      <c r="R24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48.219999999999999</v>
      </c>
      <c s="20">
        <v>241</v>
      </c>
      <c s="87">
        <v>4.8109999999999999</v>
      </c>
      <c s="87">
        <v>83.144999999999996</v>
      </c>
      <c s="88">
        <v>34.396999999999998</v>
      </c>
      <c s="93">
        <v>0</v>
      </c>
      <c s="93">
        <v>0</v>
      </c>
      <c/>
      <c r="K242" s="145">
        <v>45509.101266631944</v>
      </c>
      <c r="R24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48.421999999999997</v>
      </c>
      <c s="20">
        <v>242</v>
      </c>
      <c s="87">
        <v>4.8109999999999999</v>
      </c>
      <c s="87">
        <v>83.462999999999994</v>
      </c>
      <c s="88">
        <v>38.948</v>
      </c>
      <c s="93">
        <v>0</v>
      </c>
      <c s="93">
        <v>0</v>
      </c>
      <c/>
      <c r="K243" s="145">
        <v>45509.101268958337</v>
      </c>
      <c r="R24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48.603999999999999</v>
      </c>
      <c s="20">
        <v>243</v>
      </c>
      <c s="87">
        <v>4.8109999999999999</v>
      </c>
      <c s="87">
        <v>83.445999999999998</v>
      </c>
      <c s="88">
        <v>24.664999999999999</v>
      </c>
      <c s="93">
        <v>0</v>
      </c>
      <c s="93">
        <v>0</v>
      </c>
      <c/>
      <c r="K244" s="145">
        <v>45509.101271064814</v>
      </c>
      <c r="R24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48.820999999999998</v>
      </c>
      <c s="20">
        <v>244</v>
      </c>
      <c s="87">
        <v>4.8109999999999999</v>
      </c>
      <c s="87">
        <v>82.010000000000005</v>
      </c>
      <c s="88">
        <v>35.850000000000001</v>
      </c>
      <c s="93">
        <v>0</v>
      </c>
      <c s="93">
        <v>0</v>
      </c>
      <c/>
      <c r="K245" s="145">
        <v>45509.101273587963</v>
      </c>
      <c r="R24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49.020000000000003</v>
      </c>
      <c s="20">
        <v>245</v>
      </c>
      <c s="87">
        <v>4.8109999999999999</v>
      </c>
      <c s="87">
        <v>81.563999999999993</v>
      </c>
      <c s="88">
        <v>30.564</v>
      </c>
      <c s="93">
        <v>0</v>
      </c>
      <c s="93">
        <v>0</v>
      </c>
      <c/>
      <c r="K246" s="145">
        <v>45509.101275879628</v>
      </c>
      <c r="R24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49.209000000000003</v>
      </c>
      <c s="20">
        <v>246</v>
      </c>
      <c s="87">
        <v>4.8109999999999999</v>
      </c>
      <c s="87">
        <v>82.662999999999997</v>
      </c>
      <c s="88">
        <v>18.396999999999998</v>
      </c>
      <c s="93">
        <v>0</v>
      </c>
      <c s="93">
        <v>0</v>
      </c>
      <c/>
      <c r="K247" s="145">
        <v>45509.101278078706</v>
      </c>
      <c r="R24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49.409999999999997</v>
      </c>
      <c s="20">
        <v>247</v>
      </c>
      <c s="87">
        <v>4.8109999999999999</v>
      </c>
      <c s="87">
        <v>82.616</v>
      </c>
      <c s="88">
        <v>20.184000000000001</v>
      </c>
      <c s="93">
        <v>0</v>
      </c>
      <c s="93">
        <v>0</v>
      </c>
      <c/>
      <c r="K248" s="145">
        <v>45509.101280393515</v>
      </c>
      <c r="R24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49.622</v>
      </c>
      <c s="20">
        <v>248</v>
      </c>
      <c s="87">
        <v>4.8109999999999999</v>
      </c>
      <c s="87">
        <v>84.123000000000005</v>
      </c>
      <c s="88">
        <v>37.368000000000002</v>
      </c>
      <c s="93">
        <v>0</v>
      </c>
      <c s="93">
        <v>0</v>
      </c>
      <c/>
      <c r="K249" s="145">
        <v>45509.101282847223</v>
      </c>
      <c r="R24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49.822000000000003</v>
      </c>
      <c s="20">
        <v>249</v>
      </c>
      <c s="87">
        <v>4.8109999999999999</v>
      </c>
      <c s="87">
        <v>84.864999999999995</v>
      </c>
      <c s="88">
        <v>40.520000000000003</v>
      </c>
      <c s="93">
        <v>0</v>
      </c>
      <c s="93">
        <v>0</v>
      </c>
      <c/>
      <c r="K250" s="145">
        <v>45509.10128516204</v>
      </c>
      <c r="R25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50.009999999999998</v>
      </c>
      <c s="20">
        <v>250</v>
      </c>
      <c s="87">
        <v>4.8109999999999999</v>
      </c>
      <c s="87">
        <v>88.108999999999995</v>
      </c>
      <c s="88">
        <v>30.574000000000002</v>
      </c>
      <c s="93">
        <v>0</v>
      </c>
      <c s="93">
        <v>0</v>
      </c>
      <c/>
      <c r="K251" s="145">
        <v>45509.101287337966</v>
      </c>
      <c r="R25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50.212000000000003</v>
      </c>
      <c s="20">
        <v>251</v>
      </c>
      <c s="87">
        <v>4.8109999999999999</v>
      </c>
      <c s="87">
        <v>88.019999999999996</v>
      </c>
      <c s="88">
        <v>27.949000000000002</v>
      </c>
      <c s="93">
        <v>0</v>
      </c>
      <c s="93">
        <v>0</v>
      </c>
      <c/>
      <c r="K252" s="145">
        <v>45509.101289687504</v>
      </c>
      <c r="R25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50.402000000000001</v>
      </c>
      <c s="20">
        <v>252</v>
      </c>
      <c s="87">
        <v>4.8109999999999999</v>
      </c>
      <c s="87">
        <v>87.503</v>
      </c>
      <c s="88">
        <v>27.832000000000001</v>
      </c>
      <c s="93">
        <v>0</v>
      </c>
      <c s="93">
        <v>0</v>
      </c>
      <c/>
      <c r="K253" s="145">
        <v>45509.101291886574</v>
      </c>
      <c r="R25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50.615000000000002</v>
      </c>
      <c s="20">
        <v>253</v>
      </c>
      <c s="87">
        <v>4.8109999999999999</v>
      </c>
      <c s="87">
        <v>87.587999999999994</v>
      </c>
      <c s="88">
        <v>25.175999999999998</v>
      </c>
      <c s="93">
        <v>0</v>
      </c>
      <c s="93">
        <v>0</v>
      </c>
      <c/>
      <c r="K254" s="145">
        <v>45509.101294351851</v>
      </c>
      <c r="R25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50.82</v>
      </c>
      <c s="20">
        <v>254</v>
      </c>
      <c s="87">
        <v>4.8109999999999999</v>
      </c>
      <c s="87">
        <v>87.792000000000002</v>
      </c>
      <c s="88">
        <v>26.241</v>
      </c>
      <c s="93">
        <v>0</v>
      </c>
      <c s="93">
        <v>0</v>
      </c>
      <c/>
      <c r="K255" s="145">
        <v>45509.101296712965</v>
      </c>
      <c r="R25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</v>
      </c>
      <c s="20">
        <v>255</v>
      </c>
      <c s="87">
        <v>4.8109999999999999</v>
      </c>
      <c s="87">
        <v>88.575000000000003</v>
      </c>
      <c s="88">
        <v>29.757999999999999</v>
      </c>
      <c s="93">
        <v>0</v>
      </c>
      <c s="93">
        <v>0</v>
      </c>
      <c/>
      <c r="K256" s="145">
        <v>45509.101298796297</v>
      </c>
      <c r="R25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51.203000000000003</v>
      </c>
      <c s="20">
        <v>256</v>
      </c>
      <c s="87">
        <v>4.8109999999999999</v>
      </c>
      <c s="87">
        <v>88.539000000000001</v>
      </c>
      <c s="88">
        <v>31.268000000000001</v>
      </c>
      <c s="93">
        <v>0</v>
      </c>
      <c s="93">
        <v>0</v>
      </c>
      <c/>
      <c r="K257" s="145">
        <v>45509.101301145834</v>
      </c>
      <c r="R25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51.415999999999997</v>
      </c>
      <c s="20">
        <v>257</v>
      </c>
      <c s="87">
        <v>4.8109999999999999</v>
      </c>
      <c s="87">
        <v>88.789000000000001</v>
      </c>
      <c s="88">
        <v>29.202999999999999</v>
      </c>
      <c s="93">
        <v>0</v>
      </c>
      <c s="93">
        <v>0</v>
      </c>
      <c/>
      <c r="K258" s="145">
        <v>45509.101303622687</v>
      </c>
      <c r="R25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51.613</v>
      </c>
      <c s="20">
        <v>258</v>
      </c>
      <c s="87">
        <v>4.8109999999999999</v>
      </c>
      <c s="87">
        <v>88.305000000000007</v>
      </c>
      <c s="88">
        <v>27.824000000000002</v>
      </c>
      <c s="93">
        <v>0</v>
      </c>
      <c s="93">
        <v>0</v>
      </c>
      <c/>
      <c r="K259" s="145">
        <v>45509.101305902775</v>
      </c>
      <c r="R25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51.811999999999998</v>
      </c>
      <c s="20">
        <v>259</v>
      </c>
      <c s="87">
        <v>4.5750000000000002</v>
      </c>
      <c s="87">
        <v>87.453000000000003</v>
      </c>
      <c s="88">
        <v>27.411999999999999</v>
      </c>
      <c s="93">
        <v>0</v>
      </c>
      <c s="93">
        <v>0</v>
      </c>
      <c/>
      <c r="K260" s="145">
        <v>45509.101308194447</v>
      </c>
      <c r="R26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52.002000000000002</v>
      </c>
      <c s="20">
        <v>260</v>
      </c>
      <c s="87">
        <v>4.6429999999999998</v>
      </c>
      <c s="87">
        <v>88.459999999999994</v>
      </c>
      <c s="88">
        <v>18.965</v>
      </c>
      <c s="93">
        <v>0</v>
      </c>
      <c s="93">
        <v>0</v>
      </c>
      <c/>
      <c r="K261" s="145">
        <v>45509.101310405094</v>
      </c>
      <c r="R26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52.204000000000001</v>
      </c>
      <c s="20">
        <v>261</v>
      </c>
      <c s="87">
        <v>4.6870000000000003</v>
      </c>
      <c s="87">
        <v>89.787000000000006</v>
      </c>
      <c s="88">
        <v>23.201000000000001</v>
      </c>
      <c s="93">
        <v>0</v>
      </c>
      <c s="93">
        <v>0</v>
      </c>
      <c/>
      <c r="K262" s="145">
        <v>45509.10131273148</v>
      </c>
      <c r="R26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52.398000000000003</v>
      </c>
      <c s="20">
        <v>262</v>
      </c>
      <c s="87">
        <v>4.4390000000000001</v>
      </c>
      <c s="87">
        <v>88.114000000000004</v>
      </c>
      <c s="88">
        <v>27.274999999999999</v>
      </c>
      <c s="93">
        <v>0</v>
      </c>
      <c s="93">
        <v>0</v>
      </c>
      <c/>
      <c r="K263" s="145">
        <v>45509.101314988424</v>
      </c>
      <c r="R26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52.621000000000002</v>
      </c>
      <c s="20">
        <v>263</v>
      </c>
      <c s="87">
        <v>4.5199999999999996</v>
      </c>
      <c s="87">
        <v>87.914000000000001</v>
      </c>
      <c s="88">
        <v>22.594999999999999</v>
      </c>
      <c s="93">
        <v>0</v>
      </c>
      <c s="93">
        <v>0</v>
      </c>
      <c/>
      <c r="K264" s="145">
        <v>45509.10131755787</v>
      </c>
      <c r="R26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52.822000000000003</v>
      </c>
      <c s="20">
        <v>264</v>
      </c>
      <c s="87">
        <v>4.5199999999999996</v>
      </c>
      <c s="87">
        <v>87.914000000000001</v>
      </c>
      <c s="88">
        <v>0</v>
      </c>
      <c s="93">
        <v>0</v>
      </c>
      <c s="93">
        <v>0</v>
      </c>
      <c/>
      <c r="K265" s="145">
        <v>45509.101319884256</v>
      </c>
      <c r="R26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53.002000000000002</v>
      </c>
      <c s="20">
        <v>265</v>
      </c>
      <c s="87">
        <v>4.5449999999999999</v>
      </c>
      <c s="87">
        <v>86.876000000000005</v>
      </c>
      <c s="88">
        <v>34.328000000000003</v>
      </c>
      <c s="93">
        <v>0</v>
      </c>
      <c s="93">
        <v>0</v>
      </c>
      <c/>
      <c r="K266" s="145">
        <v>45509.101321967595</v>
      </c>
      <c r="R26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53.207000000000001</v>
      </c>
      <c s="20">
        <v>266</v>
      </c>
      <c s="87">
        <v>4.5449999999999999</v>
      </c>
      <c s="87">
        <v>86.876000000000005</v>
      </c>
      <c s="88">
        <v>0</v>
      </c>
      <c s="93">
        <v>0</v>
      </c>
      <c s="93">
        <v>0</v>
      </c>
      <c/>
      <c r="K267" s="145">
        <v>45509.101324340278</v>
      </c>
      <c r="R26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53.404000000000003</v>
      </c>
      <c s="20">
        <v>267</v>
      </c>
      <c s="87">
        <v>4.3250000000000002</v>
      </c>
      <c s="87">
        <v>84.787000000000006</v>
      </c>
      <c s="88">
        <v>34.764000000000003</v>
      </c>
      <c s="93">
        <v>0</v>
      </c>
      <c s="93">
        <v>0</v>
      </c>
      <c/>
      <c r="K268" s="145">
        <v>45509.101326620374</v>
      </c>
      <c r="R26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53.613</v>
      </c>
      <c s="20">
        <v>268</v>
      </c>
      <c s="87">
        <v>4.2830000000000004</v>
      </c>
      <c s="87">
        <v>84.001000000000005</v>
      </c>
      <c s="88">
        <v>27.568000000000001</v>
      </c>
      <c s="93">
        <v>0</v>
      </c>
      <c s="93">
        <v>0</v>
      </c>
      <c/>
      <c r="K269" s="145">
        <v>45509.101329039353</v>
      </c>
      <c r="R26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53.799999999999997</v>
      </c>
      <c s="20">
        <v>269</v>
      </c>
      <c s="87">
        <v>4.3760000000000003</v>
      </c>
      <c s="87">
        <v>84.563000000000002</v>
      </c>
      <c s="88">
        <v>29.811</v>
      </c>
      <c s="93">
        <v>0</v>
      </c>
      <c s="93">
        <v>0</v>
      </c>
      <c/>
      <c r="K270" s="145">
        <v>45509.101331215279</v>
      </c>
      <c r="R27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54.012</v>
      </c>
      <c s="20">
        <v>270</v>
      </c>
      <c s="87">
        <v>4.2370000000000001</v>
      </c>
      <c s="87">
        <v>83.902000000000001</v>
      </c>
      <c s="88">
        <v>24.085000000000001</v>
      </c>
      <c s="93">
        <v>0</v>
      </c>
      <c s="93">
        <v>0</v>
      </c>
      <c/>
      <c r="K271" s="145">
        <v>45509.101333668979</v>
      </c>
      <c r="R27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54.198</v>
      </c>
      <c s="20">
        <v>271</v>
      </c>
      <c s="87">
        <v>4.2370000000000001</v>
      </c>
      <c s="87">
        <v>83.902000000000001</v>
      </c>
      <c s="88">
        <v>0</v>
      </c>
      <c s="93">
        <v>0</v>
      </c>
      <c s="93">
        <v>0</v>
      </c>
      <c/>
      <c r="K272" s="145">
        <v>45509.101335821761</v>
      </c>
      <c r="R27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54.406999999999996</v>
      </c>
      <c s="20">
        <v>272</v>
      </c>
      <c s="87">
        <v>4.4749999999999996</v>
      </c>
      <c s="87">
        <v>86.195999999999998</v>
      </c>
      <c s="88">
        <v>42.045999999999999</v>
      </c>
      <c s="93">
        <v>0</v>
      </c>
      <c s="93">
        <v>0</v>
      </c>
      <c/>
      <c r="K273" s="145">
        <v>45509.101338229164</v>
      </c>
      <c r="R27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54.603999999999999</v>
      </c>
      <c s="20">
        <v>273</v>
      </c>
      <c s="87">
        <v>4.5960000000000001</v>
      </c>
      <c s="87">
        <v>86.114000000000004</v>
      </c>
      <c s="88">
        <v>27.282</v>
      </c>
      <c s="93">
        <v>0</v>
      </c>
      <c s="93">
        <v>0</v>
      </c>
      <c/>
      <c r="K274" s="145">
        <v>45509.10134050926</v>
      </c>
      <c r="R27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54.798999999999999</v>
      </c>
      <c s="20">
        <v>274</v>
      </c>
      <c s="87">
        <v>4.6200000000000001</v>
      </c>
      <c s="87">
        <v>86.576999999999998</v>
      </c>
      <c s="88">
        <v>17.707000000000001</v>
      </c>
      <c s="93">
        <v>0</v>
      </c>
      <c s="93">
        <v>0</v>
      </c>
      <c/>
      <c r="K275" s="145">
        <v>45509.10134277778</v>
      </c>
      <c r="R27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55.000999999999998</v>
      </c>
      <c s="20">
        <v>275</v>
      </c>
      <c s="87">
        <v>4.5910000000000002</v>
      </c>
      <c s="87">
        <v>91.986000000000004</v>
      </c>
      <c s="88">
        <v>50.106999999999999</v>
      </c>
      <c s="93">
        <v>0</v>
      </c>
      <c s="93">
        <v>0</v>
      </c>
      <c/>
      <c r="K276" s="145">
        <v>45509.101345115741</v>
      </c>
      <c r="R27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55.215000000000003</v>
      </c>
      <c s="20">
        <v>276</v>
      </c>
      <c s="87">
        <v>4.6479999999999997</v>
      </c>
      <c s="87">
        <v>91.135999999999996</v>
      </c>
      <c s="88">
        <v>48.460999999999999</v>
      </c>
      <c s="93">
        <v>0</v>
      </c>
      <c s="93">
        <v>0</v>
      </c>
      <c/>
      <c r="K277" s="145">
        <v>45509.101347592594</v>
      </c>
      <c r="R27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55.402000000000001</v>
      </c>
      <c s="20">
        <v>277</v>
      </c>
      <c s="87">
        <v>4.5529999999999999</v>
      </c>
      <c s="87">
        <v>91.738</v>
      </c>
      <c s="88">
        <v>27.457000000000001</v>
      </c>
      <c s="93">
        <v>0</v>
      </c>
      <c s="93">
        <v>0</v>
      </c>
      <c/>
      <c r="K278" s="145">
        <v>45509.101349756944</v>
      </c>
      <c r="R27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55.616</v>
      </c>
      <c s="20">
        <v>278</v>
      </c>
      <c s="87">
        <v>4.593</v>
      </c>
      <c s="87">
        <v>89.986000000000004</v>
      </c>
      <c s="88">
        <v>18.251000000000001</v>
      </c>
      <c s="93">
        <v>0</v>
      </c>
      <c s="93">
        <v>0</v>
      </c>
      <c/>
      <c r="K279" s="145">
        <v>45509.10135222222</v>
      </c>
      <c r="R27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55.820999999999998</v>
      </c>
      <c s="20">
        <v>279</v>
      </c>
      <c s="87">
        <v>4.4589999999999996</v>
      </c>
      <c s="87">
        <v>90.126999999999995</v>
      </c>
      <c s="88">
        <v>35.137</v>
      </c>
      <c s="93">
        <v>0</v>
      </c>
      <c s="93">
        <v>0</v>
      </c>
      <c/>
      <c r="K280" s="145">
        <v>45509.101354606479</v>
      </c>
      <c r="R28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56.006</v>
      </c>
      <c s="20">
        <v>280</v>
      </c>
      <c s="87">
        <v>4.6710000000000003</v>
      </c>
      <c s="87">
        <v>94.218000000000004</v>
      </c>
      <c s="88">
        <v>37.597999999999999</v>
      </c>
      <c s="93">
        <v>0</v>
      </c>
      <c s="93">
        <v>0</v>
      </c>
      <c/>
      <c r="K281" s="145">
        <v>45509.101356736108</v>
      </c>
      <c r="R28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56.210000000000001</v>
      </c>
      <c s="20">
        <v>281</v>
      </c>
      <c s="87">
        <v>4.3680000000000003</v>
      </c>
      <c s="87">
        <v>84.265000000000001</v>
      </c>
      <c s="88">
        <v>40.228000000000002</v>
      </c>
      <c s="93">
        <v>0</v>
      </c>
      <c s="93">
        <v>0</v>
      </c>
      <c/>
      <c r="K282" s="145">
        <v>45509.101359097222</v>
      </c>
      <c r="R28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56.409999999999997</v>
      </c>
      <c s="20">
        <v>282</v>
      </c>
      <c s="87">
        <v>4.5999999999999996</v>
      </c>
      <c s="87">
        <v>87.960999999999999</v>
      </c>
      <c s="88">
        <v>37.639000000000003</v>
      </c>
      <c s="93">
        <v>0</v>
      </c>
      <c s="93">
        <v>0</v>
      </c>
      <c/>
      <c r="K283" s="145">
        <v>45509.101361412038</v>
      </c>
      <c r="R28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56.604999999999997</v>
      </c>
      <c s="20">
        <v>283</v>
      </c>
      <c s="87">
        <v>4.7279999999999998</v>
      </c>
      <c s="87">
        <v>88.796000000000006</v>
      </c>
      <c s="88">
        <v>25.135999999999999</v>
      </c>
      <c s="93">
        <v>0</v>
      </c>
      <c s="93">
        <v>0</v>
      </c>
      <c/>
      <c r="K284" s="145">
        <v>45509.101363668982</v>
      </c>
      <c r="R28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56.802999999999997</v>
      </c>
      <c s="20">
        <v>284</v>
      </c>
      <c s="87">
        <v>4.6870000000000003</v>
      </c>
      <c s="87">
        <v>89.953000000000003</v>
      </c>
      <c s="88">
        <v>22.614000000000001</v>
      </c>
      <c s="93">
        <v>0</v>
      </c>
      <c s="93">
        <v>0</v>
      </c>
      <c/>
      <c r="K285" s="145">
        <v>45509.101365960647</v>
      </c>
      <c r="R28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</v>
      </c>
      <c s="20">
        <v>285</v>
      </c>
      <c s="87">
        <v>4.8150000000000004</v>
      </c>
      <c s="87">
        <v>90.159999999999997</v>
      </c>
      <c s="88">
        <v>44.264000000000003</v>
      </c>
      <c s="93">
        <v>0</v>
      </c>
      <c s="93">
        <v>0</v>
      </c>
      <c/>
      <c r="K286" s="145">
        <v>45509.101368240743</v>
      </c>
      <c r="R28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57.222999999999999</v>
      </c>
      <c s="20">
        <v>286</v>
      </c>
      <c s="87">
        <v>4.8570000000000002</v>
      </c>
      <c s="87">
        <v>90.430999999999997</v>
      </c>
      <c s="88">
        <v>27.689</v>
      </c>
      <c s="93">
        <v>0</v>
      </c>
      <c s="93">
        <v>0</v>
      </c>
      <c/>
      <c r="K287" s="145">
        <v>45509.101370833334</v>
      </c>
      <c r="R28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57.398000000000003</v>
      </c>
      <c s="20">
        <v>287</v>
      </c>
      <c s="87">
        <v>4.29</v>
      </c>
      <c s="87">
        <v>88.647000000000006</v>
      </c>
      <c s="88">
        <v>40.142000000000003</v>
      </c>
      <c s="93">
        <v>0</v>
      </c>
      <c s="93">
        <v>0</v>
      </c>
      <c/>
      <c r="K288" s="145">
        <v>45509.101372858793</v>
      </c>
      <c r="R28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57.600999999999999</v>
      </c>
      <c s="20">
        <v>288</v>
      </c>
      <c s="87">
        <v>4.1740000000000004</v>
      </c>
      <c s="87">
        <v>85.701999999999998</v>
      </c>
      <c s="88">
        <v>36.911999999999999</v>
      </c>
      <c s="93">
        <v>0</v>
      </c>
      <c s="93">
        <v>0</v>
      </c>
      <c/>
      <c r="K289" s="145">
        <v>45509.101375196762</v>
      </c>
      <c r="R28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57.801000000000002</v>
      </c>
      <c s="20">
        <v>289</v>
      </c>
      <c s="87">
        <v>4.3849999999999998</v>
      </c>
      <c s="87">
        <v>83.153000000000006</v>
      </c>
      <c s="88">
        <v>38.790999999999997</v>
      </c>
      <c s="93">
        <v>0</v>
      </c>
      <c s="93">
        <v>0</v>
      </c>
      <c/>
      <c r="K290" s="145">
        <v>45509.101377511572</v>
      </c>
      <c r="R29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58.021999999999998</v>
      </c>
      <c s="20">
        <v>290</v>
      </c>
      <c s="87">
        <v>4.1189999999999998</v>
      </c>
      <c s="87">
        <v>83.352999999999994</v>
      </c>
      <c s="88">
        <v>34.228000000000002</v>
      </c>
      <c s="93">
        <v>0</v>
      </c>
      <c s="93">
        <v>0</v>
      </c>
      <c/>
      <c r="K291" s="145">
        <v>45509.101380069442</v>
      </c>
      <c r="R29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58.207000000000001</v>
      </c>
      <c s="20">
        <v>291</v>
      </c>
      <c s="87">
        <v>4.6360000000000001</v>
      </c>
      <c s="87">
        <v>85.284999999999997</v>
      </c>
      <c s="88">
        <v>33.692999999999998</v>
      </c>
      <c s="93">
        <v>0</v>
      </c>
      <c s="93">
        <v>0</v>
      </c>
      <c/>
      <c r="K292" s="145">
        <v>45509.101382222223</v>
      </c>
      <c r="R29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58.399000000000001</v>
      </c>
      <c s="20">
        <v>292</v>
      </c>
      <c s="87">
        <v>4.4340000000000002</v>
      </c>
      <c s="87">
        <v>86.531000000000006</v>
      </c>
      <c s="88">
        <v>31.888999999999999</v>
      </c>
      <c s="93">
        <v>0</v>
      </c>
      <c s="93">
        <v>0</v>
      </c>
      <c/>
      <c r="K293" s="145">
        <v>45509.101384444446</v>
      </c>
      <c r="R29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58.615000000000002</v>
      </c>
      <c s="20">
        <v>293</v>
      </c>
      <c s="87">
        <v>4.694</v>
      </c>
      <c s="87">
        <v>87.537999999999997</v>
      </c>
      <c s="88">
        <v>12.128</v>
      </c>
      <c s="93">
        <v>0</v>
      </c>
      <c s="93">
        <v>0</v>
      </c>
      <c/>
      <c r="K294" s="145">
        <v>45509.101386932867</v>
      </c>
      <c r="R29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58.808999999999998</v>
      </c>
      <c s="20">
        <v>294</v>
      </c>
      <c s="87">
        <v>4.8109999999999999</v>
      </c>
      <c s="87">
        <v>87.777000000000001</v>
      </c>
      <c s="88">
        <v>14.128</v>
      </c>
      <c s="93">
        <v>0</v>
      </c>
      <c s="93">
        <v>0</v>
      </c>
      <c/>
      <c r="K295" s="145">
        <v>45509.101389178242</v>
      </c>
      <c r="R29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58.999000000000002</v>
      </c>
      <c s="20">
        <v>295</v>
      </c>
      <c s="87">
        <v>4.8109999999999999</v>
      </c>
      <c s="87">
        <v>87.777000000000001</v>
      </c>
      <c s="88">
        <v>0</v>
      </c>
      <c s="93">
        <v>0</v>
      </c>
      <c s="93">
        <v>1</v>
      </c>
      <c/>
      <c r="K296" s="145">
        <v>45509.101391388889</v>
      </c>
      <c r="R29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59.222999999999999</v>
      </c>
      <c s="20">
        <v>296</v>
      </c>
      <c s="87">
        <v>4.8109999999999999</v>
      </c>
      <c s="87">
        <v>87.777000000000001</v>
      </c>
      <c s="88">
        <v>0</v>
      </c>
      <c s="93">
        <v>0</v>
      </c>
      <c s="93">
        <v>1</v>
      </c>
      <c/>
      <c r="K297" s="145">
        <v>45509.10139398148</v>
      </c>
      <c r="R29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59.421999999999997</v>
      </c>
      <c s="20">
        <v>297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298" s="145">
        <v>45509.101396273145</v>
      </c>
      <c r="R29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59.610999999999997</v>
      </c>
      <c s="20">
        <v>298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299" s="145">
        <v>45509.101398460647</v>
      </c>
      <c r="R29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59.804000000000002</v>
      </c>
      <c s="20">
        <v>299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0" s="145">
        <v>45509.101400694446</v>
      </c>
      <c r="R30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60.015000000000001</v>
      </c>
      <c s="20">
        <v>300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1" s="145">
        <v>45509.101403136578</v>
      </c>
      <c r="R30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60.213999999999999</v>
      </c>
      <c s="20">
        <v>301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2" s="145">
        <v>45509.101405439818</v>
      </c>
      <c r="R30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60.412999999999997</v>
      </c>
      <c s="20">
        <v>302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3" s="145">
        <v>45509.101407743059</v>
      </c>
      <c r="R30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60.622</v>
      </c>
      <c s="20">
        <v>303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4" s="145">
        <v>45509.101410162039</v>
      </c>
      <c r="R30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60.808999999999998</v>
      </c>
      <c s="20">
        <v>304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5" s="145">
        <v>45509.101412326389</v>
      </c>
      <c r="R305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61.012999999999998</v>
      </c>
      <c s="20">
        <v>305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6" s="145">
        <v>45509.101414687502</v>
      </c>
      <c r="R306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61.216000000000001</v>
      </c>
      <c s="20">
        <v>306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7" s="145">
        <v>45509.101417048609</v>
      </c>
      <c r="R307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61.421999999999997</v>
      </c>
      <c s="20">
        <v>307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8" s="145">
        <v>45509.101419421298</v>
      </c>
      <c r="R308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61.615000000000002</v>
      </c>
      <c s="20">
        <v>308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09" s="145">
        <v>45509.10142165509</v>
      </c>
      <c r="R309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61.802</v>
      </c>
      <c s="20">
        <v>309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0" s="145">
        <v>45509.101423819448</v>
      </c>
      <c r="R310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62.003</v>
      </c>
      <c s="20">
        <v>310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1" s="145">
        <v>45509.101426145833</v>
      </c>
      <c r="R311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62.222999999999999</v>
      </c>
      <c s="20">
        <v>311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2" s="145">
        <v>45509.101428703703</v>
      </c>
      <c r="R312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62.405000000000001</v>
      </c>
      <c s="20">
        <v>312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3" s="145">
        <v>45509.101430798612</v>
      </c>
      <c r="R313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62.609999999999999</v>
      </c>
      <c s="20">
        <v>313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4" s="145">
        <v>45509.10143318287</v>
      </c>
      <c r="R314"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133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3">
        <v>62.798000000000002</v>
      </c>
      <c s="20">
        <v>314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5" s="145">
        <v>45509.10143534722</v>
      </c>
    </row>
    <row>
      <c s="53">
        <v>63.014000000000003</v>
      </c>
      <c s="20">
        <v>315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6" s="145">
        <v>45509.101437847225</v>
      </c>
    </row>
    <row>
      <c s="53">
        <v>63.219999999999999</v>
      </c>
      <c s="20">
        <v>316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7" s="145">
        <v>45509.101440231483</v>
      </c>
    </row>
    <row>
      <c s="53">
        <v>63.399999999999999</v>
      </c>
      <c s="20">
        <v>317</v>
      </c>
      <c s="87">
        <v>4.8109999999999999</v>
      </c>
      <c s="87">
        <v>87.774000000000001</v>
      </c>
      <c s="88">
        <v>0</v>
      </c>
      <c s="93">
        <v>0</v>
      </c>
      <c s="93">
        <v>1</v>
      </c>
      <c/>
      <c r="K318" s="145">
        <v>45509.101442314815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303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87" customWidth="1"/>
    <col min="4" max="4" width="12" style="87" customWidth="1"/>
    <col min="5" max="5" width="12" style="88" customWidth="1"/>
    <col min="6" max="6" width="14" style="93" customWidth="1"/>
    <col min="7" max="7" width="13.5234375" style="93" customWidth="1"/>
    <col min="8" max="8" width="16.5234375" style="93" hidden="1" customWidth="1"/>
    <col min="9" max="9" width="15" style="98" customWidth="1"/>
    <col min="10" max="10" width="14" style="98" customWidth="1"/>
    <col min="11" max="11" width="26" style="97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3" t="s">
        <v>212</v>
      </c>
      <c s="20" t="s">
        <v>132</v>
      </c>
      <c s="53" t="s">
        <v>168</v>
      </c>
      <c s="87" t="s">
        <v>20</v>
      </c>
      <c s="77" t="s">
        <v>347</v>
      </c>
      <c s="20" t="s">
        <v>359</v>
      </c>
      <c s="20" t="s">
        <v>410</v>
      </c>
      <c s="20" t="s">
        <v>178</v>
      </c>
      <c s="98" t="s">
        <v>317</v>
      </c>
      <c s="98" t="s">
        <v>397</v>
      </c>
      <c s="97" t="s">
        <v>45</v>
      </c>
      <c r="M1" s="32"/>
      <c s="32"/>
      <c r="R1" s="32" t="s">
        <v>318</v>
      </c>
      <c s="32" t="s">
        <v>281</v>
      </c>
      <c s="32" t="s">
        <v>101</v>
      </c>
      <c s="32" t="s">
        <v>57</v>
      </c>
      <c s="32" t="s">
        <v>234</v>
      </c>
      <c s="32" t="s">
        <v>56</v>
      </c>
      <c s="32" t="s">
        <v>203</v>
      </c>
      <c s="32" t="s">
        <v>176</v>
      </c>
      <c s="32" t="s">
        <v>9</v>
      </c>
      <c s="32" t="s">
        <v>235</v>
      </c>
      <c s="32" t="s">
        <v>8</v>
      </c>
      <c s="32" t="s">
        <v>440</v>
      </c>
      <c s="32" t="s">
        <v>21</v>
      </c>
      <c s="32" t="s">
        <v>365</v>
      </c>
      <c s="32" t="s">
        <v>377</v>
      </c>
      <c s="32" t="s">
        <v>70</v>
      </c>
      <c s="32" t="s">
        <v>296</v>
      </c>
      <c s="32" t="s">
        <v>22</v>
      </c>
      <c s="32" t="s">
        <v>297</v>
      </c>
      <c s="32" t="s">
        <v>23</v>
      </c>
      <c s="32" t="s">
        <v>378</v>
      </c>
      <c s="32" t="s">
        <v>175</v>
      </c>
      <c s="32" t="s">
        <v>298</v>
      </c>
      <c s="32" t="s">
        <v>158</v>
      </c>
      <c s="32" t="s">
        <v>46</v>
      </c>
      <c s="32" t="s">
        <v>411</v>
      </c>
      <c s="32" t="s">
        <v>213</v>
      </c>
      <c s="32" t="s">
        <v>319</v>
      </c>
      <c s="32" t="s">
        <v>214</v>
      </c>
      <c s="32" t="s">
        <v>348</v>
      </c>
      <c s="32" t="s">
        <v>379</v>
      </c>
      <c s="32" t="s">
        <v>159</v>
      </c>
    </row>
    <row>
      <c s="53">
        <v>0.23499999999999999</v>
      </c>
      <c s="20">
        <v>1</v>
      </c>
      <c s="87">
        <v>4.3920000000000003</v>
      </c>
      <c s="87">
        <v>79.882999999999996</v>
      </c>
      <c s="77">
        <v>58.555</v>
      </c>
      <c s="20">
        <v>0</v>
      </c>
      <c s="20">
        <v>0</v>
      </c>
      <c/>
      <c r="K2" s="145">
        <v>45509.100756111111</v>
      </c>
    </row>
    <row>
      <c s="53">
        <v>0.38200000000000001</v>
      </c>
      <c s="20">
        <v>2</v>
      </c>
      <c s="87">
        <v>4.5709999999999997</v>
      </c>
      <c s="87">
        <v>80.792000000000002</v>
      </c>
      <c s="77">
        <v>33.582000000000001</v>
      </c>
      <c s="20">
        <v>0</v>
      </c>
      <c s="20">
        <v>0</v>
      </c>
      <c/>
      <c r="K3" s="145">
        <v>45509.100757812499</v>
      </c>
    </row>
    <row>
      <c s="53">
        <v>0.58399999999999996</v>
      </c>
      <c s="20">
        <v>3</v>
      </c>
      <c s="87">
        <v>4.5419999999999998</v>
      </c>
      <c s="87">
        <v>80.792000000000002</v>
      </c>
      <c s="77">
        <v>0</v>
      </c>
      <c s="20">
        <v>0</v>
      </c>
      <c s="20">
        <v>0</v>
      </c>
      <c/>
      <c r="K4" s="145">
        <v>45509.100760162037</v>
      </c>
    </row>
    <row>
      <c s="53">
        <v>0.78000000000000003</v>
      </c>
      <c s="20">
        <v>4</v>
      </c>
      <c s="87">
        <v>4.5970000000000004</v>
      </c>
      <c s="87">
        <v>80.792000000000002</v>
      </c>
      <c s="77">
        <v>0</v>
      </c>
      <c s="20">
        <v>0</v>
      </c>
      <c s="20">
        <v>0</v>
      </c>
      <c/>
      <c r="K5" s="145">
        <v>45509.100762418981</v>
      </c>
    </row>
    <row>
      <c s="53">
        <v>0.97599999999999998</v>
      </c>
      <c s="20">
        <v>5</v>
      </c>
      <c s="87">
        <v>4.4020000000000001</v>
      </c>
      <c s="87">
        <v>81.424999999999997</v>
      </c>
      <c s="77">
        <v>35.595999999999997</v>
      </c>
      <c s="20">
        <v>0</v>
      </c>
      <c s="20">
        <v>0</v>
      </c>
      <c/>
      <c r="K6" s="145">
        <v>45509.1007646875</v>
      </c>
    </row>
    <row>
      <c s="53">
        <v>1.208</v>
      </c>
      <c s="20">
        <v>6</v>
      </c>
      <c s="87">
        <v>4.4130000000000003</v>
      </c>
      <c s="87">
        <v>81.867000000000004</v>
      </c>
      <c s="77">
        <v>30.585999999999999</v>
      </c>
      <c s="20">
        <v>0</v>
      </c>
      <c s="20">
        <v>0</v>
      </c>
      <c/>
      <c r="K7" s="145">
        <v>45509.100767384261</v>
      </c>
    </row>
    <row>
      <c s="53">
        <v>1.444</v>
      </c>
      <c s="20">
        <v>7</v>
      </c>
      <c s="87">
        <v>4.5410000000000004</v>
      </c>
      <c s="87">
        <v>84.861000000000004</v>
      </c>
      <c s="77">
        <v>41.845999999999997</v>
      </c>
      <c s="20">
        <v>0</v>
      </c>
      <c s="20">
        <v>0</v>
      </c>
      <c/>
      <c r="K8" s="145">
        <v>45509.100770104167</v>
      </c>
    </row>
    <row>
      <c s="53">
        <v>1.661</v>
      </c>
      <c s="20">
        <v>8</v>
      </c>
      <c s="87">
        <v>4.5119999999999996</v>
      </c>
      <c s="87">
        <v>84.921000000000006</v>
      </c>
      <c s="77">
        <v>29.974</v>
      </c>
      <c s="20">
        <v>0</v>
      </c>
      <c s="20">
        <v>0</v>
      </c>
      <c/>
      <c r="K9" s="145">
        <v>45509.10077261574</v>
      </c>
    </row>
    <row>
      <c s="53">
        <v>1.8819999999999999</v>
      </c>
      <c s="20">
        <v>9</v>
      </c>
      <c s="87">
        <v>4.6639999999999997</v>
      </c>
      <c s="87">
        <v>84.921000000000006</v>
      </c>
      <c s="77">
        <v>0</v>
      </c>
      <c s="20">
        <v>0</v>
      </c>
      <c s="20">
        <v>0</v>
      </c>
      <c/>
      <c r="K10" s="145">
        <v>45509.100775173611</v>
      </c>
    </row>
    <row>
      <c s="53">
        <v>2.0470000000000002</v>
      </c>
      <c s="20">
        <v>10</v>
      </c>
      <c s="87">
        <v>4.6980000000000004</v>
      </c>
      <c s="87">
        <v>84.921000000000006</v>
      </c>
      <c s="77">
        <v>0</v>
      </c>
      <c s="20">
        <v>0</v>
      </c>
      <c s="20">
        <v>0</v>
      </c>
      <c/>
      <c r="K11" s="145">
        <v>45509.100777094907</v>
      </c>
    </row>
    <row>
      <c s="53">
        <v>2.2269999999999999</v>
      </c>
      <c s="20">
        <v>11</v>
      </c>
      <c s="87">
        <v>4.5990000000000002</v>
      </c>
      <c s="87">
        <v>84.921000000000006</v>
      </c>
      <c s="77">
        <v>0</v>
      </c>
      <c s="20">
        <v>0</v>
      </c>
      <c s="20">
        <v>0</v>
      </c>
      <c/>
      <c r="K12" s="145">
        <v>45509.100779178239</v>
      </c>
    </row>
    <row>
      <c s="53">
        <v>2.383</v>
      </c>
      <c s="20">
        <v>12</v>
      </c>
      <c s="87">
        <v>4.7039999999999997</v>
      </c>
      <c s="87">
        <v>84.921000000000006</v>
      </c>
      <c s="77">
        <v>0</v>
      </c>
      <c s="20">
        <v>0</v>
      </c>
      <c s="20">
        <v>0</v>
      </c>
      <c/>
      <c r="K13" s="145">
        <v>45509.100780972221</v>
      </c>
    </row>
    <row>
      <c s="53">
        <v>2.6099999999999999</v>
      </c>
      <c s="20">
        <v>13</v>
      </c>
      <c s="87">
        <v>4.4859999999999998</v>
      </c>
      <c s="87">
        <v>84.311000000000007</v>
      </c>
      <c s="77">
        <v>48.259999999999998</v>
      </c>
      <c s="20">
        <v>0</v>
      </c>
      <c s="20">
        <v>0</v>
      </c>
      <c/>
      <c r="K14" s="145">
        <v>45509.100783599541</v>
      </c>
    </row>
    <row>
      <c s="53">
        <v>2.7839999999999998</v>
      </c>
      <c s="20">
        <v>14</v>
      </c>
      <c s="87">
        <v>4.6210000000000004</v>
      </c>
      <c s="87">
        <v>84.311000000000007</v>
      </c>
      <c s="77">
        <v>0</v>
      </c>
      <c s="20">
        <v>0</v>
      </c>
      <c s="20">
        <v>0</v>
      </c>
      <c/>
      <c r="K15" s="145">
        <v>45509.100785613424</v>
      </c>
    </row>
    <row>
      <c s="53">
        <v>2.9710000000000001</v>
      </c>
      <c s="20">
        <v>15</v>
      </c>
      <c s="87">
        <v>4.681</v>
      </c>
      <c s="87">
        <v>84.311000000000007</v>
      </c>
      <c s="77">
        <v>0</v>
      </c>
      <c s="20">
        <v>0</v>
      </c>
      <c s="20">
        <v>0</v>
      </c>
      <c/>
      <c r="K16" s="145">
        <v>45509.100787777781</v>
      </c>
    </row>
    <row>
      <c s="53">
        <v>3.2130000000000001</v>
      </c>
      <c s="20">
        <v>16</v>
      </c>
      <c s="87">
        <v>4.548</v>
      </c>
      <c s="87">
        <v>84.311000000000007</v>
      </c>
      <c s="77">
        <v>0</v>
      </c>
      <c s="20">
        <v>0</v>
      </c>
      <c s="20">
        <v>0</v>
      </c>
      <c/>
      <c r="K17" s="145">
        <v>45509.100790578705</v>
      </c>
    </row>
    <row>
      <c s="53">
        <v>3.399</v>
      </c>
      <c s="20">
        <v>17</v>
      </c>
      <c s="87">
        <v>4.601</v>
      </c>
      <c s="87">
        <v>84.311000000000007</v>
      </c>
      <c s="77">
        <v>0</v>
      </c>
      <c s="20">
        <v>0</v>
      </c>
      <c s="20">
        <v>0</v>
      </c>
      <c/>
      <c r="K18" s="145">
        <v>45509.100792731479</v>
      </c>
    </row>
    <row>
      <c s="53">
        <v>3.5790000000000002</v>
      </c>
      <c s="20">
        <v>18</v>
      </c>
      <c s="87">
        <v>4.5330000000000004</v>
      </c>
      <c s="87">
        <v>82.685000000000002</v>
      </c>
      <c s="77">
        <v>41.201999999999998</v>
      </c>
      <c s="20">
        <v>0</v>
      </c>
      <c s="20">
        <v>0</v>
      </c>
      <c/>
      <c r="K19" s="145">
        <v>45509.100794814818</v>
      </c>
    </row>
    <row>
      <c s="53">
        <v>3.802</v>
      </c>
      <c s="20">
        <v>19</v>
      </c>
      <c s="87">
        <v>4.5209999999999999</v>
      </c>
      <c s="87">
        <v>82.685000000000002</v>
      </c>
      <c s="77">
        <v>0</v>
      </c>
      <c s="20">
        <v>0</v>
      </c>
      <c s="20">
        <v>0</v>
      </c>
      <c/>
      <c r="K20" s="145">
        <v>45509.100797407409</v>
      </c>
    </row>
    <row>
      <c s="53">
        <v>4.0030000000000001</v>
      </c>
      <c s="20">
        <v>20</v>
      </c>
      <c s="87">
        <v>4.4980000000000002</v>
      </c>
      <c s="87">
        <v>80.043000000000006</v>
      </c>
      <c s="77">
        <v>37.552</v>
      </c>
      <c s="20">
        <v>0</v>
      </c>
      <c s="20">
        <v>0</v>
      </c>
      <c/>
      <c r="K21" s="145">
        <v>45509.100799733795</v>
      </c>
    </row>
    <row>
      <c s="53">
        <v>4.1799999999999997</v>
      </c>
      <c s="20">
        <v>21</v>
      </c>
      <c s="87">
        <v>4.5410000000000004</v>
      </c>
      <c s="87">
        <v>83.073999999999998</v>
      </c>
      <c s="77">
        <v>38.972999999999999</v>
      </c>
      <c s="20">
        <v>0</v>
      </c>
      <c s="20">
        <v>0</v>
      </c>
      <c/>
      <c r="K22" s="145">
        <v>45509.10080177083</v>
      </c>
    </row>
    <row>
      <c s="53">
        <v>4.3780000000000001</v>
      </c>
      <c s="20">
        <v>22</v>
      </c>
      <c s="87">
        <v>4.5090000000000003</v>
      </c>
      <c s="87">
        <v>83.382000000000005</v>
      </c>
      <c s="77">
        <v>21.077000000000002</v>
      </c>
      <c s="20">
        <v>0</v>
      </c>
      <c s="20">
        <v>0</v>
      </c>
      <c/>
      <c r="K23" s="145">
        <v>45509.100804062502</v>
      </c>
    </row>
    <row>
      <c s="53">
        <v>4.5960000000000001</v>
      </c>
      <c s="20">
        <v>23</v>
      </c>
      <c s="87">
        <v>4.5090000000000003</v>
      </c>
      <c s="87">
        <v>80.844999999999999</v>
      </c>
      <c s="77">
        <v>37.994999999999997</v>
      </c>
      <c s="20">
        <v>0</v>
      </c>
      <c s="20">
        <v>0</v>
      </c>
      <c/>
      <c r="K24" s="145">
        <v>45509.100806585651</v>
      </c>
    </row>
    <row>
      <c s="53">
        <v>4.8369999999999997</v>
      </c>
      <c s="20">
        <v>24</v>
      </c>
      <c s="87">
        <v>4.5090000000000003</v>
      </c>
      <c s="87">
        <v>80.951999999999998</v>
      </c>
      <c s="77">
        <v>33.700000000000003</v>
      </c>
      <c s="20">
        <v>0</v>
      </c>
      <c s="20">
        <v>0</v>
      </c>
      <c/>
      <c r="K25" s="145">
        <v>45509.100809374999</v>
      </c>
    </row>
    <row>
      <c s="53">
        <v>5.0730000000000004</v>
      </c>
      <c s="20">
        <v>25</v>
      </c>
      <c s="87">
        <v>4.4409999999999998</v>
      </c>
      <c s="87">
        <v>80.215999999999994</v>
      </c>
      <c s="77">
        <v>45.210000000000001</v>
      </c>
      <c s="20">
        <v>0</v>
      </c>
      <c s="20">
        <v>0</v>
      </c>
      <c/>
      <c r="K26" s="145">
        <v>45509.100812106481</v>
      </c>
    </row>
    <row>
      <c s="53">
        <v>5.2519999999999998</v>
      </c>
      <c s="20">
        <v>26</v>
      </c>
      <c s="87">
        <v>4.3129999999999997</v>
      </c>
      <c s="87">
        <v>81.587999999999994</v>
      </c>
      <c s="77">
        <v>45.231000000000002</v>
      </c>
      <c s="20">
        <v>0</v>
      </c>
      <c s="20">
        <v>0</v>
      </c>
      <c/>
      <c r="K27" s="145">
        <v>45509.100814178244</v>
      </c>
    </row>
    <row>
      <c s="53">
        <v>5.415</v>
      </c>
      <c s="20">
        <v>27</v>
      </c>
      <c s="87">
        <v>4.3799999999999999</v>
      </c>
      <c s="87">
        <v>82.372</v>
      </c>
      <c s="77">
        <v>25.640999999999998</v>
      </c>
      <c s="20">
        <v>0</v>
      </c>
      <c s="20">
        <v>0</v>
      </c>
      <c/>
      <c r="K28" s="145">
        <v>45509.100816064813</v>
      </c>
    </row>
    <row>
      <c s="53">
        <v>5.6269999999999998</v>
      </c>
      <c s="20">
        <v>28</v>
      </c>
      <c s="87">
        <v>4.452</v>
      </c>
      <c s="87">
        <v>81.25</v>
      </c>
      <c s="77">
        <v>34.707999999999998</v>
      </c>
      <c s="20">
        <v>0</v>
      </c>
      <c s="20">
        <v>0</v>
      </c>
      <c/>
      <c r="K29" s="145">
        <v>45509.10081851852</v>
      </c>
    </row>
    <row>
      <c s="53">
        <v>5.7800000000000002</v>
      </c>
      <c s="20">
        <v>29</v>
      </c>
      <c s="87">
        <v>4.4349999999999996</v>
      </c>
      <c s="87">
        <v>79.135000000000005</v>
      </c>
      <c s="77">
        <v>36.167000000000002</v>
      </c>
      <c s="20">
        <v>0</v>
      </c>
      <c s="20">
        <v>0</v>
      </c>
      <c/>
      <c r="K30" s="145">
        <v>45509.100820300926</v>
      </c>
    </row>
    <row>
      <c s="53">
        <v>5.9989999999999997</v>
      </c>
      <c s="20">
        <v>30</v>
      </c>
      <c s="87">
        <v>4.4349999999999996</v>
      </c>
      <c s="87">
        <v>79.192999999999998</v>
      </c>
      <c s="77">
        <v>26.815000000000001</v>
      </c>
      <c s="20">
        <v>0</v>
      </c>
      <c s="20">
        <v>0</v>
      </c>
      <c/>
      <c r="K31" s="145">
        <v>45509.100822824075</v>
      </c>
    </row>
    <row>
      <c s="53">
        <v>6.21</v>
      </c>
      <c s="20">
        <v>31</v>
      </c>
      <c s="87">
        <v>4.4349999999999996</v>
      </c>
      <c s="87">
        <v>79.079999999999998</v>
      </c>
      <c s="88">
        <v>26.713000000000001</v>
      </c>
      <c s="93">
        <v>0</v>
      </c>
      <c s="93">
        <v>0</v>
      </c>
      <c/>
      <c r="K32" s="145">
        <v>45509.100825277776</v>
      </c>
    </row>
    <row>
      <c s="53">
        <v>6.4210000000000003</v>
      </c>
      <c s="20">
        <v>32</v>
      </c>
      <c s="87">
        <v>4.4279999999999999</v>
      </c>
      <c s="87">
        <v>79.188000000000002</v>
      </c>
      <c s="88">
        <v>21.172999999999998</v>
      </c>
      <c s="93">
        <v>0</v>
      </c>
      <c s="93">
        <v>0</v>
      </c>
      <c/>
      <c r="K33" s="145">
        <v>45509.100827708331</v>
      </c>
    </row>
    <row>
      <c s="53">
        <v>6.6440000000000001</v>
      </c>
      <c s="20">
        <v>33</v>
      </c>
      <c s="87">
        <v>4.3410000000000002</v>
      </c>
      <c s="87">
        <v>79.396000000000001</v>
      </c>
      <c s="88">
        <v>23.998999999999999</v>
      </c>
      <c s="93">
        <v>0</v>
      </c>
      <c s="93">
        <v>0</v>
      </c>
      <c/>
      <c r="K34" s="145">
        <v>45509.100830289353</v>
      </c>
    </row>
    <row>
      <c s="53">
        <v>6.7859999999999996</v>
      </c>
      <c s="20">
        <v>34</v>
      </c>
      <c s="87">
        <v>4.4850000000000003</v>
      </c>
      <c s="87">
        <v>80.085999999999999</v>
      </c>
      <c s="88">
        <v>33.076999999999998</v>
      </c>
      <c s="93">
        <v>0</v>
      </c>
      <c s="93">
        <v>0</v>
      </c>
      <c/>
      <c r="K35" s="145">
        <v>45509.100831944445</v>
      </c>
    </row>
    <row>
      <c s="53">
        <v>7.0019999999999998</v>
      </c>
      <c s="20">
        <v>35</v>
      </c>
      <c s="87">
        <v>4.1310000000000002</v>
      </c>
      <c s="87">
        <v>80.218999999999994</v>
      </c>
      <c s="88">
        <v>28.657</v>
      </c>
      <c s="93">
        <v>0</v>
      </c>
      <c s="93">
        <v>0</v>
      </c>
      <c/>
      <c r="K36" s="145">
        <v>45509.100834444442</v>
      </c>
    </row>
    <row>
      <c s="53">
        <v>7.1820000000000004</v>
      </c>
      <c s="20">
        <v>36</v>
      </c>
      <c s="87">
        <v>4.1280000000000001</v>
      </c>
      <c s="87">
        <v>80.832999999999998</v>
      </c>
      <c s="88">
        <v>29.440999999999999</v>
      </c>
      <c s="93">
        <v>0</v>
      </c>
      <c s="93">
        <v>0</v>
      </c>
      <c/>
      <c r="K37" s="145">
        <v>45509.100836516205</v>
      </c>
    </row>
    <row>
      <c s="53">
        <v>7.391</v>
      </c>
      <c s="20">
        <v>37</v>
      </c>
      <c s="87">
        <v>4.2610000000000001</v>
      </c>
      <c s="87">
        <v>81.518000000000001</v>
      </c>
      <c s="88">
        <v>34.731999999999999</v>
      </c>
      <c s="93">
        <v>0</v>
      </c>
      <c s="93">
        <v>0</v>
      </c>
      <c/>
      <c r="K38" s="145">
        <v>45509.100838946761</v>
      </c>
    </row>
    <row>
      <c s="53">
        <v>7.6040000000000001</v>
      </c>
      <c s="20">
        <v>38</v>
      </c>
      <c s="87">
        <v>4.1529999999999996</v>
      </c>
      <c s="87">
        <v>81.683999999999998</v>
      </c>
      <c s="88">
        <v>41.435000000000002</v>
      </c>
      <c s="93">
        <v>0</v>
      </c>
      <c s="93">
        <v>0</v>
      </c>
      <c/>
      <c r="K39" s="145">
        <v>45509.100841400461</v>
      </c>
    </row>
    <row>
      <c s="53">
        <v>7.7850000000000001</v>
      </c>
      <c s="20">
        <v>39</v>
      </c>
      <c s="87">
        <v>4.3239999999999998</v>
      </c>
      <c s="87">
        <v>81.805000000000007</v>
      </c>
      <c s="88">
        <v>43.494999999999997</v>
      </c>
      <c s="93">
        <v>0</v>
      </c>
      <c s="93">
        <v>0</v>
      </c>
      <c/>
      <c r="K40" s="145">
        <v>45509.100843506945</v>
      </c>
    </row>
    <row>
      <c s="53">
        <v>8.0069999999999997</v>
      </c>
      <c s="20">
        <v>40</v>
      </c>
      <c s="87">
        <v>4.3849999999999998</v>
      </c>
      <c s="87">
        <v>80.171000000000006</v>
      </c>
      <c s="88">
        <v>39.353999999999999</v>
      </c>
      <c s="93">
        <v>0</v>
      </c>
      <c s="93">
        <v>0</v>
      </c>
      <c/>
      <c r="K41" s="145">
        <v>45509.100846064815</v>
      </c>
    </row>
    <row>
      <c s="53">
        <v>8.1869999999999994</v>
      </c>
      <c s="20">
        <v>41</v>
      </c>
      <c s="87">
        <v>4.4630000000000001</v>
      </c>
      <c s="87">
        <v>78.864999999999995</v>
      </c>
      <c s="88">
        <v>37.997</v>
      </c>
      <c s="93">
        <v>0</v>
      </c>
      <c s="93">
        <v>0</v>
      </c>
      <c/>
      <c r="K42" s="145">
        <v>45509.100848148148</v>
      </c>
    </row>
    <row>
      <c s="53">
        <v>8.375</v>
      </c>
      <c s="20">
        <v>42</v>
      </c>
      <c s="87">
        <v>4.5030000000000001</v>
      </c>
      <c s="87">
        <v>79.634</v>
      </c>
      <c s="88">
        <v>29.041</v>
      </c>
      <c s="93">
        <v>0</v>
      </c>
      <c s="93">
        <v>0</v>
      </c>
      <c/>
      <c r="K43" s="145">
        <v>45509.100850324074</v>
      </c>
    </row>
    <row>
      <c s="53">
        <v>8.5950000000000006</v>
      </c>
      <c s="20">
        <v>43</v>
      </c>
      <c s="87">
        <v>4.4100000000000001</v>
      </c>
      <c s="87">
        <v>80.275999999999996</v>
      </c>
      <c s="88">
        <v>27.812999999999999</v>
      </c>
      <c s="93">
        <v>0</v>
      </c>
      <c s="93">
        <v>0</v>
      </c>
      <c/>
      <c r="K44" s="145">
        <v>45509.100852881944</v>
      </c>
    </row>
    <row>
      <c s="53">
        <v>8.7959999999999994</v>
      </c>
      <c s="20">
        <v>44</v>
      </c>
      <c s="87">
        <v>4.5110000000000001</v>
      </c>
      <c s="87">
        <v>80.861000000000004</v>
      </c>
      <c s="88">
        <v>34.557000000000002</v>
      </c>
      <c s="93">
        <v>0</v>
      </c>
      <c s="93">
        <v>0</v>
      </c>
      <c/>
      <c r="K45" s="145">
        <v>45509.100855196761</v>
      </c>
    </row>
    <row>
      <c s="53">
        <v>8.9960000000000004</v>
      </c>
      <c s="20">
        <v>45</v>
      </c>
      <c s="87">
        <v>4.548</v>
      </c>
      <c s="87">
        <v>82.061999999999998</v>
      </c>
      <c s="88">
        <v>25.081</v>
      </c>
      <c s="93">
        <v>0</v>
      </c>
      <c s="93">
        <v>0</v>
      </c>
      <c/>
      <c r="K46" s="145">
        <v>45509.100857511577</v>
      </c>
    </row>
    <row>
      <c s="53">
        <v>9.1940000000000008</v>
      </c>
      <c s="20">
        <v>46</v>
      </c>
      <c s="87">
        <v>4.5460000000000003</v>
      </c>
      <c s="87">
        <v>82.182000000000002</v>
      </c>
      <c s="88">
        <v>28.475000000000001</v>
      </c>
      <c s="93">
        <v>0</v>
      </c>
      <c s="93">
        <v>0</v>
      </c>
      <c/>
      <c r="K47" s="145">
        <v>45509.100859814818</v>
      </c>
    </row>
    <row>
      <c s="53">
        <v>9.3770000000000007</v>
      </c>
      <c s="20">
        <v>47</v>
      </c>
      <c s="87">
        <v>4.516</v>
      </c>
      <c s="87">
        <v>82.664000000000001</v>
      </c>
      <c s="88">
        <v>20.02</v>
      </c>
      <c s="93">
        <v>0</v>
      </c>
      <c s="93">
        <v>0</v>
      </c>
      <c/>
      <c r="K48" s="145">
        <v>45509.100861921295</v>
      </c>
    </row>
    <row>
      <c s="53">
        <v>9.5899999999999999</v>
      </c>
      <c s="20">
        <v>48</v>
      </c>
      <c s="87">
        <v>4.54</v>
      </c>
      <c s="87">
        <v>82.771000000000001</v>
      </c>
      <c s="88">
        <v>30.498000000000001</v>
      </c>
      <c s="93">
        <v>0</v>
      </c>
      <c s="93">
        <v>0</v>
      </c>
      <c/>
      <c r="K49" s="145">
        <v>45509.100864398148</v>
      </c>
    </row>
    <row>
      <c s="53">
        <v>9.7970000000000006</v>
      </c>
      <c s="20">
        <v>49</v>
      </c>
      <c s="87">
        <v>4.5209999999999999</v>
      </c>
      <c s="87">
        <v>83.168999999999997</v>
      </c>
      <c s="88">
        <v>27.254999999999999</v>
      </c>
      <c s="93">
        <v>0</v>
      </c>
      <c s="93">
        <v>0</v>
      </c>
      <c/>
      <c r="K50" s="145">
        <v>45509.100866782406</v>
      </c>
    </row>
    <row>
      <c s="53">
        <v>9.9809999999999999</v>
      </c>
      <c s="20">
        <v>50</v>
      </c>
      <c s="87">
        <v>4.5359999999999996</v>
      </c>
      <c s="87">
        <v>81.653000000000006</v>
      </c>
      <c s="88">
        <v>31.914999999999999</v>
      </c>
      <c s="93">
        <v>0</v>
      </c>
      <c s="93">
        <v>0</v>
      </c>
      <c/>
      <c r="K51" s="145">
        <v>45509.100868923611</v>
      </c>
    </row>
    <row>
      <c s="53">
        <v>10.180999999999999</v>
      </c>
      <c s="20">
        <v>51</v>
      </c>
      <c s="87">
        <v>4.5659999999999998</v>
      </c>
      <c s="87">
        <v>81.911000000000001</v>
      </c>
      <c s="88">
        <v>27.559000000000001</v>
      </c>
      <c s="93">
        <v>0</v>
      </c>
      <c s="93">
        <v>0</v>
      </c>
      <c/>
      <c r="K52" s="145">
        <v>45509.100871226852</v>
      </c>
    </row>
    <row>
      <c s="53">
        <v>10.388999999999999</v>
      </c>
      <c s="20">
        <v>52</v>
      </c>
      <c s="87">
        <v>4.4729999999999999</v>
      </c>
      <c s="87">
        <v>82.046000000000006</v>
      </c>
      <c s="88">
        <v>29.463999999999999</v>
      </c>
      <c s="93">
        <v>0</v>
      </c>
      <c s="93">
        <v>0</v>
      </c>
      <c/>
      <c r="K53" s="145">
        <v>45509.100873645832</v>
      </c>
    </row>
    <row>
      <c s="53">
        <v>10.595000000000001</v>
      </c>
      <c s="20">
        <v>53</v>
      </c>
      <c s="87">
        <v>4.5</v>
      </c>
      <c s="87">
        <v>81.819999999999993</v>
      </c>
      <c s="88">
        <v>28.087</v>
      </c>
      <c s="93">
        <v>0</v>
      </c>
      <c s="93">
        <v>0</v>
      </c>
      <c/>
      <c r="K54" s="145">
        <v>45509.100876018521</v>
      </c>
    </row>
    <row>
      <c s="53">
        <v>10.776</v>
      </c>
      <c s="20">
        <v>54</v>
      </c>
      <c s="87">
        <v>4.5570000000000004</v>
      </c>
      <c s="87">
        <v>81.837000000000003</v>
      </c>
      <c s="88">
        <v>29.093</v>
      </c>
      <c s="93">
        <v>0</v>
      </c>
      <c s="93">
        <v>0</v>
      </c>
      <c/>
      <c r="K55" s="145">
        <v>45509.100878113422</v>
      </c>
    </row>
    <row>
      <c s="53">
        <v>10.994999999999999</v>
      </c>
      <c s="20">
        <v>55</v>
      </c>
      <c s="87">
        <v>4.4690000000000003</v>
      </c>
      <c s="87">
        <v>81.852000000000004</v>
      </c>
      <c s="88">
        <v>25.533000000000001</v>
      </c>
      <c s="93">
        <v>0</v>
      </c>
      <c s="93">
        <v>0</v>
      </c>
      <c/>
      <c r="K56" s="145">
        <v>45509.100880648148</v>
      </c>
    </row>
    <row>
      <c s="53">
        <v>11.199999999999999</v>
      </c>
      <c s="20">
        <v>56</v>
      </c>
      <c s="87">
        <v>4.1779999999999999</v>
      </c>
      <c s="87">
        <v>81.328999999999994</v>
      </c>
      <c s="88">
        <v>33.308999999999997</v>
      </c>
      <c s="93">
        <v>0</v>
      </c>
      <c s="93">
        <v>0</v>
      </c>
      <c/>
      <c r="K57" s="145">
        <v>45509.10088302083</v>
      </c>
    </row>
    <row>
      <c s="53">
        <v>11.378</v>
      </c>
      <c s="20">
        <v>57</v>
      </c>
      <c s="87">
        <v>4.298</v>
      </c>
      <c s="87">
        <v>81.109999999999999</v>
      </c>
      <c s="88">
        <v>28.899000000000001</v>
      </c>
      <c s="93">
        <v>0</v>
      </c>
      <c s="93">
        <v>0</v>
      </c>
      <c/>
      <c r="K58" s="145">
        <v>45509.100885081018</v>
      </c>
    </row>
    <row>
      <c s="53">
        <v>11.571999999999999</v>
      </c>
      <c s="20">
        <v>58</v>
      </c>
      <c s="87">
        <v>4.367</v>
      </c>
      <c s="87">
        <v>81.599000000000004</v>
      </c>
      <c s="88">
        <v>30.684000000000001</v>
      </c>
      <c s="93">
        <v>0</v>
      </c>
      <c s="93">
        <v>0</v>
      </c>
      <c/>
      <c r="K59" s="145">
        <v>45509.100887326385</v>
      </c>
    </row>
    <row>
      <c s="53">
        <v>11.773</v>
      </c>
      <c s="20">
        <v>59</v>
      </c>
      <c s="87">
        <v>4.3390000000000004</v>
      </c>
      <c s="87">
        <v>81.644000000000005</v>
      </c>
      <c s="88">
        <v>28.100000000000001</v>
      </c>
      <c s="93">
        <v>0</v>
      </c>
      <c s="93">
        <v>0</v>
      </c>
      <c/>
      <c r="K60" s="145">
        <v>45509.100889652778</v>
      </c>
    </row>
    <row>
      <c s="53">
        <v>12</v>
      </c>
      <c s="20">
        <v>60</v>
      </c>
      <c s="87">
        <v>4.5599999999999996</v>
      </c>
      <c s="87">
        <v>81.843999999999994</v>
      </c>
      <c s="88">
        <v>25.591000000000001</v>
      </c>
      <c s="93">
        <v>0</v>
      </c>
      <c s="93">
        <v>0</v>
      </c>
      <c/>
      <c r="K61" s="145">
        <v>45509.10089228009</v>
      </c>
    </row>
    <row>
      <c s="53">
        <v>12.176</v>
      </c>
      <c s="20">
        <v>61</v>
      </c>
      <c s="87">
        <v>4.5880000000000001</v>
      </c>
      <c s="87">
        <v>81.843999999999994</v>
      </c>
      <c s="88">
        <v>0</v>
      </c>
      <c s="93">
        <v>0</v>
      </c>
      <c s="93">
        <v>0</v>
      </c>
      <c/>
      <c r="K62" s="145">
        <v>45509.100894328702</v>
      </c>
    </row>
    <row>
      <c s="53">
        <v>12.372999999999999</v>
      </c>
      <c s="20">
        <v>62</v>
      </c>
      <c s="87">
        <v>4.3680000000000003</v>
      </c>
      <c s="87">
        <v>81.843999999999994</v>
      </c>
      <c s="88">
        <v>0</v>
      </c>
      <c s="93">
        <v>0</v>
      </c>
      <c s="93">
        <v>0</v>
      </c>
      <c/>
      <c r="K63" s="145">
        <v>45509.100896597221</v>
      </c>
    </row>
    <row>
      <c s="53">
        <v>12.590999999999999</v>
      </c>
      <c s="20">
        <v>63</v>
      </c>
      <c s="87">
        <v>4.3680000000000003</v>
      </c>
      <c s="87">
        <v>82.004000000000005</v>
      </c>
      <c s="88">
        <v>32.317</v>
      </c>
      <c s="93">
        <v>0</v>
      </c>
      <c s="93">
        <v>0</v>
      </c>
      <c/>
      <c r="K64" s="145">
        <v>45509.100899120371</v>
      </c>
    </row>
    <row>
      <c s="53">
        <v>12.782</v>
      </c>
      <c s="20">
        <v>64</v>
      </c>
      <c s="87">
        <v>4.6210000000000004</v>
      </c>
      <c s="87">
        <v>81.605999999999995</v>
      </c>
      <c s="88">
        <v>23.786000000000001</v>
      </c>
      <c s="93">
        <v>0</v>
      </c>
      <c s="93">
        <v>0</v>
      </c>
      <c/>
      <c r="K65" s="145">
        <v>45509.100901342594</v>
      </c>
    </row>
    <row>
      <c s="53">
        <v>12.98</v>
      </c>
      <c s="20">
        <v>65</v>
      </c>
      <c s="87">
        <v>4.6719999999999997</v>
      </c>
      <c s="87">
        <v>81.649000000000001</v>
      </c>
      <c s="88">
        <v>23.971</v>
      </c>
      <c s="93">
        <v>0</v>
      </c>
      <c s="93">
        <v>0</v>
      </c>
      <c/>
      <c r="K66" s="145">
        <v>45509.100903622682</v>
      </c>
    </row>
    <row>
      <c s="53">
        <v>13.176</v>
      </c>
      <c s="20">
        <v>66</v>
      </c>
      <c s="87">
        <v>4.524</v>
      </c>
      <c s="87">
        <v>81.915000000000006</v>
      </c>
      <c s="88">
        <v>29.334</v>
      </c>
      <c s="93">
        <v>0</v>
      </c>
      <c s="93">
        <v>0</v>
      </c>
      <c/>
      <c r="K67" s="145">
        <v>45509.100905891202</v>
      </c>
    </row>
    <row>
      <c s="53">
        <v>13.390000000000001</v>
      </c>
      <c s="20">
        <v>67</v>
      </c>
      <c s="87">
        <v>4.524</v>
      </c>
      <c s="87">
        <v>80.739999999999995</v>
      </c>
      <c s="88">
        <v>28.079999999999998</v>
      </c>
      <c s="93">
        <v>0</v>
      </c>
      <c s="93">
        <v>0</v>
      </c>
      <c/>
      <c r="K68" s="145">
        <v>45509.100908368055</v>
      </c>
    </row>
    <row>
      <c s="53">
        <v>13.593</v>
      </c>
      <c s="20">
        <v>68</v>
      </c>
      <c s="87">
        <v>4.524</v>
      </c>
      <c s="87">
        <v>80.890000000000001</v>
      </c>
      <c s="88">
        <v>22.087</v>
      </c>
      <c s="93">
        <v>0</v>
      </c>
      <c s="93">
        <v>0</v>
      </c>
      <c/>
      <c r="K69" s="145">
        <v>45509.100910729168</v>
      </c>
    </row>
    <row>
      <c s="53">
        <v>13.782</v>
      </c>
      <c s="20">
        <v>69</v>
      </c>
      <c s="87">
        <v>4.6260000000000003</v>
      </c>
      <c s="87">
        <v>80.890000000000001</v>
      </c>
      <c s="88">
        <v>0</v>
      </c>
      <c s="93">
        <v>0</v>
      </c>
      <c s="93">
        <v>0</v>
      </c>
      <c/>
      <c r="K70" s="145">
        <v>45509.100912905094</v>
      </c>
    </row>
    <row>
      <c s="53">
        <v>13.989000000000001</v>
      </c>
      <c s="20">
        <v>70</v>
      </c>
      <c s="87">
        <v>4.681</v>
      </c>
      <c s="87">
        <v>80.890000000000001</v>
      </c>
      <c s="88">
        <v>0</v>
      </c>
      <c s="93">
        <v>0</v>
      </c>
      <c s="93">
        <v>0</v>
      </c>
      <c/>
      <c r="K71" s="145">
        <v>45509.100915312498</v>
      </c>
    </row>
    <row>
      <c s="53">
        <v>14.198</v>
      </c>
      <c s="20">
        <v>71</v>
      </c>
      <c s="87">
        <v>4.6920000000000002</v>
      </c>
      <c s="87">
        <v>80.359999999999999</v>
      </c>
      <c s="88">
        <v>37.554000000000002</v>
      </c>
      <c s="93">
        <v>0</v>
      </c>
      <c s="93">
        <v>0</v>
      </c>
      <c/>
      <c r="K72" s="145">
        <v>45509.100917719908</v>
      </c>
    </row>
    <row>
      <c s="53">
        <v>14.382</v>
      </c>
      <c s="20">
        <v>72</v>
      </c>
      <c s="87">
        <v>4.6479999999999997</v>
      </c>
      <c s="87">
        <v>79.078000000000003</v>
      </c>
      <c s="88">
        <v>33.845999999999997</v>
      </c>
      <c s="93">
        <v>0</v>
      </c>
      <c s="93">
        <v>0</v>
      </c>
      <c/>
      <c r="K73" s="145">
        <v>45509.100919849538</v>
      </c>
    </row>
    <row>
      <c s="53">
        <v>14.593</v>
      </c>
      <c s="20">
        <v>73</v>
      </c>
      <c s="87">
        <v>4.3959999999999999</v>
      </c>
      <c s="87">
        <v>80.111000000000004</v>
      </c>
      <c s="88">
        <v>32.811999999999998</v>
      </c>
      <c s="93">
        <v>0</v>
      </c>
      <c s="93">
        <v>0</v>
      </c>
      <c/>
      <c r="K74" s="145">
        <v>45509.100922291669</v>
      </c>
    </row>
    <row>
      <c s="53">
        <v>14.773</v>
      </c>
      <c s="20">
        <v>74</v>
      </c>
      <c s="87">
        <v>4.1669999999999998</v>
      </c>
      <c s="87">
        <v>79.835999999999999</v>
      </c>
      <c s="88">
        <v>24.402999999999999</v>
      </c>
      <c s="93">
        <v>0</v>
      </c>
      <c s="93">
        <v>0</v>
      </c>
      <c/>
      <c r="K75" s="145">
        <v>45509.100924375001</v>
      </c>
    </row>
    <row>
      <c s="53">
        <v>14.978999999999999</v>
      </c>
      <c s="20">
        <v>75</v>
      </c>
      <c s="87">
        <v>3.8479999999999999</v>
      </c>
      <c s="87">
        <v>79.236999999999995</v>
      </c>
      <c s="88">
        <v>30.231999999999999</v>
      </c>
      <c s="93">
        <v>0</v>
      </c>
      <c s="93">
        <v>0</v>
      </c>
      <c/>
      <c r="K76" s="145">
        <v>45509.10092675926</v>
      </c>
    </row>
    <row>
      <c s="53">
        <v>15.19</v>
      </c>
      <c s="20">
        <v>76</v>
      </c>
      <c s="87">
        <v>4.4790000000000001</v>
      </c>
      <c s="87">
        <v>79.278000000000006</v>
      </c>
      <c s="88">
        <v>26.478999999999999</v>
      </c>
      <c s="93">
        <v>0</v>
      </c>
      <c s="93">
        <v>0</v>
      </c>
      <c/>
      <c r="K77" s="145">
        <v>45509.100929201391</v>
      </c>
    </row>
    <row>
      <c s="53">
        <v>15.377000000000001</v>
      </c>
      <c s="20">
        <v>77</v>
      </c>
      <c s="87">
        <v>4.5650000000000004</v>
      </c>
      <c s="87">
        <v>79.367999999999995</v>
      </c>
      <c s="88">
        <v>17.670000000000002</v>
      </c>
      <c s="93">
        <v>0</v>
      </c>
      <c s="93">
        <v>0</v>
      </c>
      <c/>
      <c r="K78" s="145">
        <v>45509.100931365741</v>
      </c>
    </row>
    <row>
      <c s="53">
        <v>15.586</v>
      </c>
      <c s="20">
        <v>78</v>
      </c>
      <c s="87">
        <v>4.742</v>
      </c>
      <c s="87">
        <v>79.462999999999994</v>
      </c>
      <c s="88">
        <v>30.565999999999999</v>
      </c>
      <c s="93">
        <v>0</v>
      </c>
      <c s="93">
        <v>0</v>
      </c>
      <c/>
      <c r="K79" s="145">
        <v>45509.100933784721</v>
      </c>
    </row>
    <row>
      <c s="53">
        <v>15.795</v>
      </c>
      <c s="20">
        <v>79</v>
      </c>
      <c s="87">
        <v>4.806</v>
      </c>
      <c s="87">
        <v>80.978999999999999</v>
      </c>
      <c s="88">
        <v>29.324999999999999</v>
      </c>
      <c s="93">
        <v>0</v>
      </c>
      <c s="93">
        <v>0</v>
      </c>
      <c/>
      <c r="K80" s="145">
        <v>45509.1009362037</v>
      </c>
    </row>
    <row>
      <c s="53">
        <v>15.997</v>
      </c>
      <c s="20">
        <v>80</v>
      </c>
      <c s="87">
        <v>4.806</v>
      </c>
      <c s="87">
        <v>81.462999999999994</v>
      </c>
      <c s="88">
        <v>35.744</v>
      </c>
      <c s="93">
        <v>0</v>
      </c>
      <c s="93">
        <v>0</v>
      </c>
      <c/>
      <c r="K81" s="145">
        <v>45509.100938541669</v>
      </c>
    </row>
    <row>
      <c s="53">
        <v>16.196000000000002</v>
      </c>
      <c s="20">
        <v>81</v>
      </c>
      <c s="87">
        <v>4.4390000000000001</v>
      </c>
      <c s="87">
        <v>84.334000000000003</v>
      </c>
      <c s="88">
        <v>31.138999999999999</v>
      </c>
      <c s="93">
        <v>0</v>
      </c>
      <c s="93">
        <v>0</v>
      </c>
      <c/>
      <c r="K82" s="145">
        <v>45509.100940856479</v>
      </c>
    </row>
    <row>
      <c s="53">
        <v>16.395</v>
      </c>
      <c s="20">
        <v>82</v>
      </c>
      <c s="87">
        <v>4.4820000000000002</v>
      </c>
      <c s="87">
        <v>84.174000000000007</v>
      </c>
      <c s="88">
        <v>26.347999999999999</v>
      </c>
      <c s="93">
        <v>0</v>
      </c>
      <c s="93">
        <v>0</v>
      </c>
      <c/>
      <c r="K83" s="145">
        <v>45509.100943148151</v>
      </c>
    </row>
    <row>
      <c s="53">
        <v>16.596</v>
      </c>
      <c s="20">
        <v>83</v>
      </c>
      <c s="87">
        <v>4.3449999999999998</v>
      </c>
      <c s="87">
        <v>84.028000000000006</v>
      </c>
      <c s="88">
        <v>23.506</v>
      </c>
      <c s="93">
        <v>0</v>
      </c>
      <c s="93">
        <v>0</v>
      </c>
      <c/>
      <c r="K84" s="145">
        <v>45509.100945474536</v>
      </c>
    </row>
    <row>
      <c s="53">
        <v>16.777000000000001</v>
      </c>
      <c s="20">
        <v>84</v>
      </c>
      <c s="87">
        <v>4.4729999999999999</v>
      </c>
      <c s="87">
        <v>83.825999999999993</v>
      </c>
      <c s="88">
        <v>26.907</v>
      </c>
      <c s="93">
        <v>0</v>
      </c>
      <c s="93">
        <v>0</v>
      </c>
      <c/>
      <c r="K85" s="145">
        <v>45509.100947581021</v>
      </c>
    </row>
    <row>
      <c s="53">
        <v>16.991</v>
      </c>
      <c s="20">
        <v>85</v>
      </c>
      <c s="87">
        <v>4.3419999999999996</v>
      </c>
      <c s="87">
        <v>84.293000000000006</v>
      </c>
      <c s="88">
        <v>22.298999999999999</v>
      </c>
      <c s="93">
        <v>0</v>
      </c>
      <c s="93">
        <v>0</v>
      </c>
      <c/>
      <c r="K86" s="145">
        <v>45509.100950046297</v>
      </c>
    </row>
    <row>
      <c s="53">
        <v>17.198</v>
      </c>
      <c s="20">
        <v>86</v>
      </c>
      <c s="87">
        <v>4.2510000000000003</v>
      </c>
      <c s="87">
        <v>84.284999999999997</v>
      </c>
      <c s="88">
        <v>21.748000000000001</v>
      </c>
      <c s="93">
        <v>0</v>
      </c>
      <c s="93">
        <v>0</v>
      </c>
      <c/>
      <c r="K87" s="145">
        <v>45509.100952442132</v>
      </c>
    </row>
    <row>
      <c s="53">
        <v>17.395</v>
      </c>
      <c s="20">
        <v>87</v>
      </c>
      <c s="87">
        <v>4.3109999999999999</v>
      </c>
      <c s="87">
        <v>84.051000000000002</v>
      </c>
      <c s="88">
        <v>22.623000000000001</v>
      </c>
      <c s="93">
        <v>0</v>
      </c>
      <c s="93">
        <v>0</v>
      </c>
      <c/>
      <c r="K88" s="145">
        <v>45509.10095472222</v>
      </c>
    </row>
    <row>
      <c s="53">
        <v>17.577000000000002</v>
      </c>
      <c s="20">
        <v>88</v>
      </c>
      <c s="87">
        <v>4.3959999999999999</v>
      </c>
      <c s="87">
        <v>84.173000000000002</v>
      </c>
      <c s="88">
        <v>21.567</v>
      </c>
      <c s="93">
        <v>0</v>
      </c>
      <c s="93">
        <v>0</v>
      </c>
      <c/>
      <c r="K89" s="145">
        <v>45509.100956828705</v>
      </c>
    </row>
    <row>
      <c s="53">
        <v>17.779</v>
      </c>
      <c s="20">
        <v>89</v>
      </c>
      <c s="87">
        <v>4.0860000000000003</v>
      </c>
      <c s="87">
        <v>84.058999999999998</v>
      </c>
      <c s="88">
        <v>23.073</v>
      </c>
      <c s="93">
        <v>0</v>
      </c>
      <c s="93">
        <v>0</v>
      </c>
      <c/>
      <c r="K90" s="145">
        <v>45509.100959178242</v>
      </c>
    </row>
    <row>
      <c s="53">
        <v>17.983000000000001</v>
      </c>
      <c s="20">
        <v>90</v>
      </c>
      <c s="87">
        <v>4.0010000000000003</v>
      </c>
      <c s="87">
        <v>83.567999999999998</v>
      </c>
      <c s="88">
        <v>26.120999999999999</v>
      </c>
      <c s="93">
        <v>0</v>
      </c>
      <c s="93">
        <v>0</v>
      </c>
      <c/>
      <c r="K91" s="145">
        <v>45509.10096152778</v>
      </c>
    </row>
    <row>
      <c s="53">
        <v>18.198</v>
      </c>
      <c s="20">
        <v>91</v>
      </c>
      <c s="87">
        <v>3.9359999999999999</v>
      </c>
      <c s="87">
        <v>84.628</v>
      </c>
      <c s="88">
        <v>22.198</v>
      </c>
      <c s="93">
        <v>0</v>
      </c>
      <c s="93">
        <v>0</v>
      </c>
      <c/>
      <c r="K92" s="145">
        <v>45509.100964016201</v>
      </c>
    </row>
    <row>
      <c s="53">
        <v>18.378</v>
      </c>
      <c s="20">
        <v>92</v>
      </c>
      <c s="87">
        <v>3.8940000000000001</v>
      </c>
      <c s="87">
        <v>84.350999999999999</v>
      </c>
      <c s="88">
        <v>25.527999999999999</v>
      </c>
      <c s="93">
        <v>0</v>
      </c>
      <c s="93">
        <v>0</v>
      </c>
      <c/>
      <c r="K93" s="145">
        <v>45509.100966099541</v>
      </c>
    </row>
    <row>
      <c s="53">
        <v>18.597000000000001</v>
      </c>
      <c s="20">
        <v>93</v>
      </c>
      <c s="87">
        <v>4.0060000000000002</v>
      </c>
      <c s="87">
        <v>83.451999999999998</v>
      </c>
      <c s="88">
        <v>27.376999999999999</v>
      </c>
      <c s="93">
        <v>0</v>
      </c>
      <c s="93">
        <v>0</v>
      </c>
      <c/>
      <c r="K94" s="145">
        <v>45509.100968634259</v>
      </c>
    </row>
    <row>
      <c s="53">
        <v>18.774999999999999</v>
      </c>
      <c s="20">
        <v>94</v>
      </c>
      <c s="87">
        <v>4.0019999999999998</v>
      </c>
      <c s="87">
        <v>83.534999999999997</v>
      </c>
      <c s="88">
        <v>25.302</v>
      </c>
      <c s="93">
        <v>0</v>
      </c>
      <c s="93">
        <v>0</v>
      </c>
      <c/>
      <c r="K95" s="145">
        <v>45509.100970694446</v>
      </c>
    </row>
    <row>
      <c s="53">
        <v>18.992000000000001</v>
      </c>
      <c s="20">
        <v>95</v>
      </c>
      <c s="87">
        <v>4.1929999999999996</v>
      </c>
      <c s="87">
        <v>83.929000000000002</v>
      </c>
      <c s="88">
        <v>18.856000000000002</v>
      </c>
      <c s="93">
        <v>0</v>
      </c>
      <c s="93">
        <v>0</v>
      </c>
      <c/>
      <c r="K96" s="145">
        <v>45509.100973206019</v>
      </c>
    </row>
    <row>
      <c s="53">
        <v>19.178999999999998</v>
      </c>
      <c s="20">
        <v>96</v>
      </c>
      <c s="87">
        <v>4.1479999999999997</v>
      </c>
      <c s="87">
        <v>83.134</v>
      </c>
      <c s="88">
        <v>18.873999999999999</v>
      </c>
      <c s="93">
        <v>0</v>
      </c>
      <c s="93">
        <v>0</v>
      </c>
      <c/>
      <c r="K97" s="145">
        <v>45509.100975370369</v>
      </c>
    </row>
    <row>
      <c s="53">
        <v>19.396999999999998</v>
      </c>
      <c s="20">
        <v>97</v>
      </c>
      <c s="87">
        <v>4.3259999999999996</v>
      </c>
      <c s="87">
        <v>81.135000000000005</v>
      </c>
      <c s="88">
        <v>30.638999999999999</v>
      </c>
      <c s="93">
        <v>0</v>
      </c>
      <c s="93">
        <v>0</v>
      </c>
      <c/>
      <c r="K98" s="145">
        <v>45509.100977893519</v>
      </c>
    </row>
    <row>
      <c s="53">
        <v>19.584</v>
      </c>
      <c s="20">
        <v>98</v>
      </c>
      <c s="87">
        <v>4.3230000000000004</v>
      </c>
      <c s="87">
        <v>81.947000000000003</v>
      </c>
      <c s="88">
        <v>19.366</v>
      </c>
      <c s="93">
        <v>0</v>
      </c>
      <c s="93">
        <v>0</v>
      </c>
      <c/>
      <c r="K99" s="145">
        <v>45509.100980057869</v>
      </c>
    </row>
    <row>
      <c s="53">
        <v>19.798999999999999</v>
      </c>
      <c s="20">
        <v>99</v>
      </c>
      <c s="87">
        <v>4.2720000000000002</v>
      </c>
      <c s="87">
        <v>80.311999999999998</v>
      </c>
      <c s="88">
        <v>27.713999999999999</v>
      </c>
      <c s="93">
        <v>0</v>
      </c>
      <c s="93">
        <v>0</v>
      </c>
      <c/>
      <c r="K100" s="145">
        <v>45509.100982557873</v>
      </c>
    </row>
    <row>
      <c s="53">
        <v>19.978000000000002</v>
      </c>
      <c s="20">
        <v>100</v>
      </c>
      <c s="87">
        <v>4.0990000000000002</v>
      </c>
      <c s="87">
        <v>81.355999999999995</v>
      </c>
      <c s="88">
        <v>18.030999999999999</v>
      </c>
      <c s="93">
        <v>0</v>
      </c>
      <c s="93">
        <v>0</v>
      </c>
      <c/>
      <c r="K101" s="145">
        <v>45509.100984629629</v>
      </c>
    </row>
    <row>
      <c s="53">
        <v>20.190999999999999</v>
      </c>
      <c s="20">
        <v>101</v>
      </c>
      <c s="87">
        <v>3.9670000000000001</v>
      </c>
      <c s="87">
        <v>81.430999999999997</v>
      </c>
      <c s="88">
        <v>28.103999999999999</v>
      </c>
      <c s="93">
        <v>0</v>
      </c>
      <c s="93">
        <v>0</v>
      </c>
      <c/>
      <c r="K102" s="145">
        <v>45509.100987083337</v>
      </c>
    </row>
    <row>
      <c s="53">
        <v>20.388000000000002</v>
      </c>
      <c s="20">
        <v>102</v>
      </c>
      <c s="87">
        <v>3.9470000000000001</v>
      </c>
      <c s="87">
        <v>82.213999999999999</v>
      </c>
      <c s="88">
        <v>19.353000000000002</v>
      </c>
      <c s="93">
        <v>0</v>
      </c>
      <c s="93">
        <v>0</v>
      </c>
      <c/>
      <c r="K103" s="145">
        <v>45509.100989375002</v>
      </c>
    </row>
    <row>
      <c s="53">
        <v>20.571000000000002</v>
      </c>
      <c s="20">
        <v>103</v>
      </c>
      <c s="87">
        <v>4.0519999999999996</v>
      </c>
      <c s="87">
        <v>81.540999999999997</v>
      </c>
      <c s="88">
        <v>31.617999999999999</v>
      </c>
      <c s="93">
        <v>0</v>
      </c>
      <c s="93">
        <v>0</v>
      </c>
      <c/>
      <c r="K104" s="145">
        <v>45509.100991493055</v>
      </c>
    </row>
    <row>
      <c s="53">
        <v>20.771999999999998</v>
      </c>
      <c s="20">
        <v>104</v>
      </c>
      <c s="87">
        <v>4.1520000000000001</v>
      </c>
      <c s="87">
        <v>82.564999999999998</v>
      </c>
      <c s="88">
        <v>25.068999999999999</v>
      </c>
      <c s="93">
        <v>0</v>
      </c>
      <c s="93">
        <v>0</v>
      </c>
      <c/>
      <c r="K105" s="145">
        <v>45509.100993819447</v>
      </c>
    </row>
    <row>
      <c s="53">
        <v>20.983000000000001</v>
      </c>
      <c s="20">
        <v>105</v>
      </c>
      <c s="87">
        <v>4.2699999999999996</v>
      </c>
      <c s="87">
        <v>86.045000000000002</v>
      </c>
      <c s="88">
        <v>31.114999999999998</v>
      </c>
      <c s="93">
        <v>0</v>
      </c>
      <c s="93">
        <v>0</v>
      </c>
      <c/>
      <c r="K106" s="145">
        <v>45509.100996250003</v>
      </c>
    </row>
    <row>
      <c s="53">
        <v>21.183</v>
      </c>
      <c s="20">
        <v>106</v>
      </c>
      <c s="87">
        <v>4.2599999999999998</v>
      </c>
      <c s="87">
        <v>84.888000000000005</v>
      </c>
      <c s="88">
        <v>12.512</v>
      </c>
      <c s="93">
        <v>0</v>
      </c>
      <c s="93">
        <v>0</v>
      </c>
      <c/>
      <c r="K107" s="145">
        <v>45509.100998564812</v>
      </c>
    </row>
    <row>
      <c s="53">
        <v>21.388000000000002</v>
      </c>
      <c s="20">
        <v>107</v>
      </c>
      <c s="87">
        <v>4.468</v>
      </c>
      <c s="87">
        <v>84.888000000000005</v>
      </c>
      <c s="88">
        <v>0</v>
      </c>
      <c s="93">
        <v>0</v>
      </c>
      <c s="93">
        <v>0</v>
      </c>
      <c/>
      <c r="K108" s="145">
        <v>45509.101000949071</v>
      </c>
    </row>
    <row>
      <c s="53">
        <v>21.597000000000001</v>
      </c>
      <c s="20">
        <v>108</v>
      </c>
      <c s="87">
        <v>4.6180000000000003</v>
      </c>
      <c s="87">
        <v>85.852999999999994</v>
      </c>
      <c s="88">
        <v>36.68</v>
      </c>
      <c s="93">
        <v>0</v>
      </c>
      <c s="93">
        <v>0</v>
      </c>
      <c/>
      <c r="K109" s="145">
        <v>45509.101003356482</v>
      </c>
    </row>
    <row>
      <c s="53">
        <v>21.792000000000002</v>
      </c>
      <c s="20">
        <v>109</v>
      </c>
      <c s="87">
        <v>4.5830000000000002</v>
      </c>
      <c s="87">
        <v>86.137</v>
      </c>
      <c s="88">
        <v>17.68</v>
      </c>
      <c s="93">
        <v>0</v>
      </c>
      <c s="93">
        <v>0</v>
      </c>
      <c/>
      <c r="K110" s="145">
        <v>45509.101005625002</v>
      </c>
    </row>
    <row>
      <c s="53">
        <v>21.983000000000001</v>
      </c>
      <c s="20">
        <v>110</v>
      </c>
      <c s="87">
        <v>4.5609999999999999</v>
      </c>
      <c s="87">
        <v>87.058000000000007</v>
      </c>
      <c s="88">
        <v>33.027999999999999</v>
      </c>
      <c s="93">
        <v>0</v>
      </c>
      <c s="93">
        <v>0</v>
      </c>
      <c/>
      <c r="K111" s="145">
        <v>45509.101007835648</v>
      </c>
    </row>
    <row>
      <c s="53">
        <v>22.175999999999998</v>
      </c>
      <c s="20">
        <v>111</v>
      </c>
      <c s="87">
        <v>4.6799999999999997</v>
      </c>
      <c s="87">
        <v>87.058000000000007</v>
      </c>
      <c s="88">
        <v>0</v>
      </c>
      <c s="93">
        <v>0</v>
      </c>
      <c s="93">
        <v>0</v>
      </c>
      <c/>
      <c r="K112" s="145">
        <v>45509.101010057871</v>
      </c>
    </row>
    <row>
      <c s="53">
        <v>22.390999999999998</v>
      </c>
      <c s="20">
        <v>112</v>
      </c>
      <c s="87">
        <v>4.6799999999999997</v>
      </c>
      <c s="87">
        <v>87.058000000000007</v>
      </c>
      <c s="88">
        <v>0</v>
      </c>
      <c s="93">
        <v>0</v>
      </c>
      <c s="93">
        <v>0</v>
      </c>
      <c/>
      <c r="K113" s="145">
        <v>45509.1010125463</v>
      </c>
    </row>
    <row>
      <c s="53">
        <v>22.593</v>
      </c>
      <c s="20">
        <v>113</v>
      </c>
      <c s="87">
        <v>4.6799999999999997</v>
      </c>
      <c s="87">
        <v>83.992000000000004</v>
      </c>
      <c s="88">
        <v>36.652000000000001</v>
      </c>
      <c s="93">
        <v>0</v>
      </c>
      <c s="93">
        <v>0</v>
      </c>
      <c/>
      <c r="K114" s="145">
        <v>45509.101014884262</v>
      </c>
    </row>
    <row>
      <c s="53">
        <v>22.785</v>
      </c>
      <c s="20">
        <v>114</v>
      </c>
      <c s="87">
        <v>4.657</v>
      </c>
      <c s="87">
        <v>85.128</v>
      </c>
      <c s="88">
        <v>35.768999999999998</v>
      </c>
      <c s="93">
        <v>0</v>
      </c>
      <c s="93">
        <v>0</v>
      </c>
      <c/>
      <c r="K115" s="145">
        <v>45509.101017106485</v>
      </c>
    </row>
    <row>
      <c s="53">
        <v>22.974</v>
      </c>
      <c s="20">
        <v>115</v>
      </c>
      <c s="87">
        <v>4.5960000000000001</v>
      </c>
      <c s="87">
        <v>84.616</v>
      </c>
      <c s="88">
        <v>39.085999999999999</v>
      </c>
      <c s="93">
        <v>0</v>
      </c>
      <c s="93">
        <v>0</v>
      </c>
      <c/>
      <c r="K116" s="145">
        <v>45509.101019293979</v>
      </c>
    </row>
    <row>
      <c s="53">
        <v>23.199000000000002</v>
      </c>
      <c s="20">
        <v>116</v>
      </c>
      <c s="87">
        <v>4.5540000000000003</v>
      </c>
      <c s="87">
        <v>84.438999999999993</v>
      </c>
      <c s="88">
        <v>22.321999999999999</v>
      </c>
      <c s="93">
        <v>0</v>
      </c>
      <c s="93">
        <v>0</v>
      </c>
      <c/>
      <c r="K117" s="145">
        <v>45509.101021898146</v>
      </c>
    </row>
    <row>
      <c s="53">
        <v>23.384</v>
      </c>
      <c s="20">
        <v>117</v>
      </c>
      <c s="87">
        <v>4.5940000000000003</v>
      </c>
      <c s="87">
        <v>84.135999999999996</v>
      </c>
      <c s="88">
        <v>30.616</v>
      </c>
      <c s="93">
        <v>0</v>
      </c>
      <c s="93">
        <v>0</v>
      </c>
      <c/>
      <c r="K118" s="145">
        <v>45509.101024039352</v>
      </c>
    </row>
    <row>
      <c s="53">
        <v>23.571999999999999</v>
      </c>
      <c s="20">
        <v>118</v>
      </c>
      <c s="87">
        <v>4.5049999999999999</v>
      </c>
      <c s="87">
        <v>82.765000000000001</v>
      </c>
      <c s="88">
        <v>34.347999999999999</v>
      </c>
      <c s="93">
        <v>0</v>
      </c>
      <c s="93">
        <v>0</v>
      </c>
      <c/>
      <c r="K119" s="145">
        <v>45509.101026215278</v>
      </c>
    </row>
    <row>
      <c s="53">
        <v>23.788</v>
      </c>
      <c s="20">
        <v>119</v>
      </c>
      <c s="87">
        <v>4.476</v>
      </c>
      <c s="87">
        <v>78.489999999999995</v>
      </c>
      <c s="88">
        <v>32.542999999999999</v>
      </c>
      <c s="93">
        <v>0</v>
      </c>
      <c s="93">
        <v>0</v>
      </c>
      <c/>
      <c r="K120" s="145">
        <v>45509.101028726851</v>
      </c>
    </row>
    <row>
      <c s="53">
        <v>23.981999999999999</v>
      </c>
      <c s="20">
        <v>120</v>
      </c>
      <c s="87">
        <v>3.9849999999999999</v>
      </c>
      <c s="87">
        <v>80.194999999999993</v>
      </c>
      <c s="88">
        <v>32.088000000000001</v>
      </c>
      <c s="93">
        <v>0</v>
      </c>
      <c s="93">
        <v>0</v>
      </c>
      <c/>
      <c r="K121" s="145">
        <v>45509.10103096065</v>
      </c>
    </row>
    <row>
      <c s="53">
        <v>24.189</v>
      </c>
      <c s="20">
        <v>121</v>
      </c>
      <c s="87">
        <v>4.1509999999999998</v>
      </c>
      <c s="87">
        <v>81.266999999999996</v>
      </c>
      <c s="88">
        <v>28.617999999999999</v>
      </c>
      <c s="93">
        <v>0</v>
      </c>
      <c s="93">
        <v>0</v>
      </c>
      <c/>
      <c r="K122" s="145">
        <v>45509.101033356485</v>
      </c>
    </row>
    <row>
      <c s="53">
        <v>24.393000000000001</v>
      </c>
      <c s="20">
        <v>122</v>
      </c>
      <c s="87">
        <v>4.4240000000000004</v>
      </c>
      <c s="87">
        <v>81.861000000000004</v>
      </c>
      <c s="88">
        <v>21.934000000000001</v>
      </c>
      <c s="93">
        <v>0</v>
      </c>
      <c s="93">
        <v>0</v>
      </c>
      <c/>
      <c r="K123" s="145">
        <v>45509.101035717591</v>
      </c>
    </row>
    <row>
      <c s="53">
        <v>24.585000000000001</v>
      </c>
      <c s="20">
        <v>123</v>
      </c>
      <c s="87">
        <v>4.0800000000000001</v>
      </c>
      <c s="87">
        <v>82.823999999999998</v>
      </c>
      <c s="88">
        <v>25.782</v>
      </c>
      <c s="93">
        <v>0</v>
      </c>
      <c s="93">
        <v>0</v>
      </c>
      <c/>
      <c r="K124" s="145">
        <v>45509.101037939814</v>
      </c>
    </row>
    <row>
      <c s="53">
        <v>24.786000000000001</v>
      </c>
      <c s="20">
        <v>124</v>
      </c>
      <c s="87">
        <v>4.0730000000000004</v>
      </c>
      <c s="87">
        <v>83.381</v>
      </c>
      <c s="88">
        <v>12.436999999999999</v>
      </c>
      <c s="93">
        <v>0</v>
      </c>
      <c s="93">
        <v>0</v>
      </c>
      <c/>
      <c r="K125" s="145">
        <v>45509.101040266207</v>
      </c>
    </row>
    <row>
      <c s="53">
        <v>24.986000000000001</v>
      </c>
      <c s="20">
        <v>125</v>
      </c>
      <c s="87">
        <v>4.3019999999999996</v>
      </c>
      <c s="87">
        <v>83.503</v>
      </c>
      <c s="88">
        <v>11.111000000000001</v>
      </c>
      <c s="93">
        <v>0</v>
      </c>
      <c s="93">
        <v>0</v>
      </c>
      <c/>
      <c r="K126" s="145">
        <v>45509.101042581016</v>
      </c>
    </row>
    <row>
      <c s="53">
        <v>25.172000000000001</v>
      </c>
      <c s="20">
        <v>126</v>
      </c>
      <c s="87">
        <v>4.4409999999999998</v>
      </c>
      <c s="87">
        <v>83.503</v>
      </c>
      <c s="88">
        <v>0</v>
      </c>
      <c s="93">
        <v>0</v>
      </c>
      <c s="93">
        <v>0</v>
      </c>
      <c/>
      <c r="K127" s="145">
        <v>45509.101044733798</v>
      </c>
    </row>
    <row>
      <c s="53">
        <v>25.396999999999998</v>
      </c>
      <c s="20">
        <v>127</v>
      </c>
      <c s="87">
        <v>4.407</v>
      </c>
      <c s="87">
        <v>83.503</v>
      </c>
      <c s="88">
        <v>0</v>
      </c>
      <c s="93">
        <v>0</v>
      </c>
      <c s="93">
        <v>0</v>
      </c>
      <c/>
      <c r="K128" s="145">
        <v>45509.101047337965</v>
      </c>
    </row>
    <row>
      <c s="53">
        <v>25.582999999999998</v>
      </c>
      <c s="20">
        <v>128</v>
      </c>
      <c s="87">
        <v>4.3630000000000004</v>
      </c>
      <c s="87">
        <v>80.638999999999996</v>
      </c>
      <c s="88">
        <v>37.454999999999998</v>
      </c>
      <c s="93">
        <v>0</v>
      </c>
      <c s="93">
        <v>0</v>
      </c>
      <c/>
      <c r="K129" s="145">
        <v>45509.101049490739</v>
      </c>
    </row>
    <row>
      <c s="53">
        <v>25.800000000000001</v>
      </c>
      <c s="20">
        <v>129</v>
      </c>
      <c s="87">
        <v>4.242</v>
      </c>
      <c s="87">
        <v>80.700000000000003</v>
      </c>
      <c s="88">
        <v>20.262</v>
      </c>
      <c s="93">
        <v>0</v>
      </c>
      <c s="93">
        <v>0</v>
      </c>
      <c/>
      <c r="K130" s="145">
        <v>45509.101052002312</v>
      </c>
    </row>
    <row>
      <c s="53">
        <v>25.981000000000002</v>
      </c>
      <c s="20">
        <v>130</v>
      </c>
      <c s="87">
        <v>4.2919999999999998</v>
      </c>
      <c s="87">
        <v>80.376999999999995</v>
      </c>
      <c s="88">
        <v>23.277999999999999</v>
      </c>
      <c s="93">
        <v>0</v>
      </c>
      <c s="93">
        <v>0</v>
      </c>
      <c/>
      <c r="K131" s="145">
        <v>45509.10105409722</v>
      </c>
    </row>
    <row>
      <c s="53">
        <v>26.178999999999998</v>
      </c>
      <c s="20">
        <v>131</v>
      </c>
      <c s="87">
        <v>4.3899999999999997</v>
      </c>
      <c s="87">
        <v>80.302999999999997</v>
      </c>
      <c s="88">
        <v>21.542000000000002</v>
      </c>
      <c s="93">
        <v>0</v>
      </c>
      <c s="93">
        <v>0</v>
      </c>
      <c/>
      <c r="K132" s="145">
        <v>45509.101056400461</v>
      </c>
    </row>
    <row>
      <c s="53">
        <v>26.393999999999998</v>
      </c>
      <c s="20">
        <v>132</v>
      </c>
      <c s="87">
        <v>4.3049999999999997</v>
      </c>
      <c s="87">
        <v>80.552000000000007</v>
      </c>
      <c s="88">
        <v>25.116</v>
      </c>
      <c s="93">
        <v>0</v>
      </c>
      <c s="93">
        <v>0</v>
      </c>
      <c/>
      <c r="K133" s="145">
        <v>45509.101058888889</v>
      </c>
    </row>
    <row>
      <c s="53">
        <v>26.584</v>
      </c>
      <c s="20">
        <v>133</v>
      </c>
      <c s="87">
        <v>4.4219999999999997</v>
      </c>
      <c s="87">
        <v>81.066999999999993</v>
      </c>
      <c s="88">
        <v>26.353999999999999</v>
      </c>
      <c s="93">
        <v>0</v>
      </c>
      <c s="93">
        <v>0</v>
      </c>
      <c/>
      <c r="K134" s="145">
        <v>45509.10106108796</v>
      </c>
    </row>
    <row>
      <c s="53">
        <v>26.774999999999999</v>
      </c>
      <c s="20">
        <v>134</v>
      </c>
      <c s="87">
        <v>4.4790000000000001</v>
      </c>
      <c s="87">
        <v>81.822000000000003</v>
      </c>
      <c s="88">
        <v>29.780000000000001</v>
      </c>
      <c s="93">
        <v>0</v>
      </c>
      <c s="93">
        <v>0</v>
      </c>
      <c/>
      <c r="K135" s="145">
        <v>45509.101063287038</v>
      </c>
    </row>
    <row>
      <c s="53">
        <v>26.983000000000001</v>
      </c>
      <c s="20">
        <v>135</v>
      </c>
      <c s="87">
        <v>4.5499999999999998</v>
      </c>
      <c s="87">
        <v>82.075000000000003</v>
      </c>
      <c s="88">
        <v>25.210000000000001</v>
      </c>
      <c s="93">
        <v>0</v>
      </c>
      <c s="93">
        <v>0</v>
      </c>
      <c/>
      <c r="K136" s="145">
        <v>45509.101065706018</v>
      </c>
    </row>
    <row>
      <c s="53">
        <v>27.193999999999999</v>
      </c>
      <c s="20">
        <v>136</v>
      </c>
      <c s="87">
        <v>4.4749999999999996</v>
      </c>
      <c s="87">
        <v>82.322000000000003</v>
      </c>
      <c s="88">
        <v>24.120999999999999</v>
      </c>
      <c s="93">
        <v>0</v>
      </c>
      <c s="93">
        <v>0</v>
      </c>
      <c/>
      <c r="K137" s="145">
        <v>45509.101068136573</v>
      </c>
    </row>
    <row>
      <c s="53">
        <v>27.388999999999999</v>
      </c>
      <c s="20">
        <v>137</v>
      </c>
      <c s="87">
        <v>4.5039999999999996</v>
      </c>
      <c s="87">
        <v>82.260999999999996</v>
      </c>
      <c s="88">
        <v>20.850999999999999</v>
      </c>
      <c s="93">
        <v>0</v>
      </c>
      <c s="93">
        <v>0</v>
      </c>
      <c/>
      <c r="K138" s="145">
        <v>45509.101070393517</v>
      </c>
    </row>
    <row>
      <c s="53">
        <v>27.574000000000002</v>
      </c>
      <c s="20">
        <v>138</v>
      </c>
      <c s="87">
        <v>4.4530000000000003</v>
      </c>
      <c s="87">
        <v>81.049999999999997</v>
      </c>
      <c s="88">
        <v>30.443000000000001</v>
      </c>
      <c s="93">
        <v>0</v>
      </c>
      <c s="93">
        <v>0</v>
      </c>
      <c/>
      <c r="K139" s="145">
        <v>45509.101072546298</v>
      </c>
    </row>
    <row>
      <c s="53">
        <v>27.779</v>
      </c>
      <c s="20">
        <v>139</v>
      </c>
      <c s="87">
        <v>4.4740000000000002</v>
      </c>
      <c s="87">
        <v>79.475999999999999</v>
      </c>
      <c s="88">
        <v>31.056999999999999</v>
      </c>
      <c s="93">
        <v>0</v>
      </c>
      <c s="93">
        <v>0</v>
      </c>
      <c/>
      <c r="K140" s="145">
        <v>45509.101074907405</v>
      </c>
    </row>
    <row>
      <c s="53">
        <v>27.992999999999999</v>
      </c>
      <c s="20">
        <v>140</v>
      </c>
      <c s="87">
        <v>4.4050000000000002</v>
      </c>
      <c s="87">
        <v>78.810000000000002</v>
      </c>
      <c s="88">
        <v>27.134</v>
      </c>
      <c s="93">
        <v>0</v>
      </c>
      <c s="93">
        <v>0</v>
      </c>
      <c/>
      <c r="K141" s="145">
        <v>45509.101077384257</v>
      </c>
    </row>
    <row>
      <c s="53">
        <v>28.181999999999999</v>
      </c>
      <c s="20">
        <v>141</v>
      </c>
      <c s="87">
        <v>4.4900000000000002</v>
      </c>
      <c s="87">
        <v>78.891999999999996</v>
      </c>
      <c s="88">
        <v>19.074000000000002</v>
      </c>
      <c s="93">
        <v>0</v>
      </c>
      <c s="93">
        <v>0</v>
      </c>
      <c/>
      <c r="K142" s="145">
        <v>45509.101079583335</v>
      </c>
    </row>
    <row>
      <c s="53">
        <v>28.373999999999999</v>
      </c>
      <c s="20">
        <v>142</v>
      </c>
      <c s="87">
        <v>4.6260000000000003</v>
      </c>
      <c s="87">
        <v>78.930999999999997</v>
      </c>
      <c s="88">
        <v>10.831</v>
      </c>
      <c s="93">
        <v>0</v>
      </c>
      <c s="93">
        <v>0</v>
      </c>
      <c/>
      <c r="K143" s="145">
        <v>45509.101081793982</v>
      </c>
    </row>
    <row>
      <c s="53">
        <v>28.599</v>
      </c>
      <c s="20">
        <v>143</v>
      </c>
      <c s="87">
        <v>4.6079999999999997</v>
      </c>
      <c s="87">
        <v>80.492999999999995</v>
      </c>
      <c s="88">
        <v>31.609999999999999</v>
      </c>
      <c s="93">
        <v>0</v>
      </c>
      <c s="93">
        <v>0</v>
      </c>
      <c/>
      <c r="K144" s="145">
        <v>45509.101084398149</v>
      </c>
    </row>
    <row>
      <c s="53">
        <v>28.795999999999999</v>
      </c>
      <c s="20">
        <v>144</v>
      </c>
      <c s="87">
        <v>4.7149999999999999</v>
      </c>
      <c s="87">
        <v>81.507999999999996</v>
      </c>
      <c s="88">
        <v>29.079999999999998</v>
      </c>
      <c s="93">
        <v>0</v>
      </c>
      <c s="93">
        <v>0</v>
      </c>
      <c/>
      <c r="K145" s="145">
        <v>45509.101086678238</v>
      </c>
    </row>
    <row>
      <c s="53">
        <v>28.981999999999999</v>
      </c>
      <c s="20">
        <v>145</v>
      </c>
      <c s="87">
        <v>4.5819999999999999</v>
      </c>
      <c s="87">
        <v>82.116</v>
      </c>
      <c s="88">
        <v>25.465</v>
      </c>
      <c s="93">
        <v>0</v>
      </c>
      <c s="93">
        <v>0</v>
      </c>
      <c/>
      <c r="K146" s="145">
        <v>45509.101088831019</v>
      </c>
    </row>
    <row>
      <c s="53">
        <v>29.175999999999998</v>
      </c>
      <c s="20">
        <v>146</v>
      </c>
      <c s="87">
        <v>4.7050000000000001</v>
      </c>
      <c s="87">
        <v>82.808000000000007</v>
      </c>
      <c s="88">
        <v>25.324000000000002</v>
      </c>
      <c s="93">
        <v>0</v>
      </c>
      <c s="93">
        <v>0</v>
      </c>
      <c/>
      <c r="K147" s="145">
        <v>45509.101091076387</v>
      </c>
    </row>
    <row>
      <c s="53">
        <v>29.373000000000001</v>
      </c>
      <c s="20">
        <v>147</v>
      </c>
      <c s="87">
        <v>4.6840000000000002</v>
      </c>
      <c s="87">
        <v>83.311999999999998</v>
      </c>
      <c s="88">
        <v>27.081</v>
      </c>
      <c s="93">
        <v>0</v>
      </c>
      <c s="93">
        <v>0</v>
      </c>
      <c/>
      <c r="K148" s="145">
        <v>45509.101093356483</v>
      </c>
    </row>
    <row>
      <c s="53">
        <v>29.581</v>
      </c>
      <c s="20">
        <v>148</v>
      </c>
      <c s="87">
        <v>4.6840000000000002</v>
      </c>
      <c s="87">
        <v>83.091999999999999</v>
      </c>
      <c s="88">
        <v>28.567</v>
      </c>
      <c s="93">
        <v>0</v>
      </c>
      <c s="93">
        <v>0</v>
      </c>
      <c/>
      <c r="K149" s="145">
        <v>45509.101095763886</v>
      </c>
    </row>
    <row>
      <c s="53">
        <v>29.792000000000002</v>
      </c>
      <c s="20">
        <v>149</v>
      </c>
      <c s="87">
        <v>4.6840000000000002</v>
      </c>
      <c s="87">
        <v>82.216999999999999</v>
      </c>
      <c s="88">
        <v>31.779</v>
      </c>
      <c s="93">
        <v>0</v>
      </c>
      <c s="93">
        <v>0</v>
      </c>
      <c/>
      <c r="K150" s="145">
        <v>45509.101098206018</v>
      </c>
    </row>
    <row>
      <c s="53">
        <v>29.977</v>
      </c>
      <c s="20">
        <v>150</v>
      </c>
      <c s="87">
        <v>4.5780000000000003</v>
      </c>
      <c s="87">
        <v>81.155000000000001</v>
      </c>
      <c s="88">
        <v>35.451999999999998</v>
      </c>
      <c s="93">
        <v>0</v>
      </c>
      <c s="93">
        <v>0</v>
      </c>
      <c/>
      <c r="K151" s="145">
        <v>45509.101100347223</v>
      </c>
    </row>
    <row>
      <c s="53">
        <v>30.184000000000001</v>
      </c>
      <c s="20">
        <v>151</v>
      </c>
      <c s="87">
        <v>4.532</v>
      </c>
      <c s="87">
        <v>81.174999999999997</v>
      </c>
      <c s="88">
        <v>36.546999999999997</v>
      </c>
      <c s="93">
        <v>0</v>
      </c>
      <c s="93">
        <v>0</v>
      </c>
      <c/>
      <c r="K152" s="145">
        <v>45509.101102754626</v>
      </c>
    </row>
    <row>
      <c s="53">
        <v>30.393999999999998</v>
      </c>
      <c s="20">
        <v>152</v>
      </c>
      <c s="87">
        <v>4.4299999999999997</v>
      </c>
      <c s="87">
        <v>80.706000000000003</v>
      </c>
      <c s="88">
        <v>37.606999999999999</v>
      </c>
      <c s="93">
        <v>0</v>
      </c>
      <c s="93">
        <v>0</v>
      </c>
      <c/>
      <c r="K153" s="145">
        <v>45509.101105173613</v>
      </c>
    </row>
    <row>
      <c s="53">
        <v>30.588999999999999</v>
      </c>
      <c s="20">
        <v>153</v>
      </c>
      <c s="87">
        <v>4.5229999999999997</v>
      </c>
      <c s="87">
        <v>80.905000000000001</v>
      </c>
      <c s="88">
        <v>31.167000000000002</v>
      </c>
      <c s="93">
        <v>0</v>
      </c>
      <c s="93">
        <v>0</v>
      </c>
      <c/>
      <c r="K154" s="145">
        <v>45509.101107430557</v>
      </c>
    </row>
    <row>
      <c s="53">
        <v>30.773</v>
      </c>
      <c s="20">
        <v>154</v>
      </c>
      <c s="87">
        <v>4.5270000000000001</v>
      </c>
      <c s="87">
        <v>80.793000000000006</v>
      </c>
      <c s="88">
        <v>27.053000000000001</v>
      </c>
      <c s="93">
        <v>0</v>
      </c>
      <c s="93">
        <v>0</v>
      </c>
      <c/>
      <c r="K155" s="145">
        <v>45509.101109571762</v>
      </c>
    </row>
    <row>
      <c s="53">
        <v>30.989999999999998</v>
      </c>
      <c s="20">
        <v>155</v>
      </c>
      <c s="87">
        <v>4.4530000000000003</v>
      </c>
      <c s="87">
        <v>81.326999999999998</v>
      </c>
      <c s="88">
        <v>25.844999999999999</v>
      </c>
      <c s="93">
        <v>0</v>
      </c>
      <c s="93">
        <v>0</v>
      </c>
      <c/>
      <c r="K156" s="145">
        <v>45509.101112083335</v>
      </c>
    </row>
    <row>
      <c s="53">
        <v>31.173999999999999</v>
      </c>
      <c s="20">
        <v>156</v>
      </c>
      <c s="87">
        <v>4.5030000000000001</v>
      </c>
      <c s="87">
        <v>81.840000000000003</v>
      </c>
      <c s="88">
        <v>28.972000000000001</v>
      </c>
      <c s="93">
        <v>0</v>
      </c>
      <c s="93">
        <v>0</v>
      </c>
      <c/>
      <c r="K157" s="145">
        <v>45509.101114201389</v>
      </c>
    </row>
    <row>
      <c s="53">
        <v>31.398</v>
      </c>
      <c s="20">
        <v>157</v>
      </c>
      <c s="87">
        <v>4.4539999999999997</v>
      </c>
      <c s="87">
        <v>83.037999999999997</v>
      </c>
      <c s="88">
        <v>40.978000000000002</v>
      </c>
      <c s="93">
        <v>0</v>
      </c>
      <c s="93">
        <v>0</v>
      </c>
      <c/>
      <c r="K158" s="145">
        <v>45509.10111679398</v>
      </c>
    </row>
    <row>
      <c s="53">
        <v>31.596</v>
      </c>
      <c s="20">
        <v>158</v>
      </c>
      <c s="87">
        <v>4.3049999999999997</v>
      </c>
      <c s="87">
        <v>85.503</v>
      </c>
      <c s="88">
        <v>39.109999999999999</v>
      </c>
      <c s="93">
        <v>0</v>
      </c>
      <c s="93">
        <v>0</v>
      </c>
      <c/>
      <c r="K159" s="145">
        <v>45509.101119085652</v>
      </c>
    </row>
    <row>
      <c s="53">
        <v>31.795999999999999</v>
      </c>
      <c s="20">
        <v>159</v>
      </c>
      <c s="87">
        <v>4.4480000000000004</v>
      </c>
      <c s="87">
        <v>84.694000000000003</v>
      </c>
      <c s="88">
        <v>43.015000000000001</v>
      </c>
      <c s="93">
        <v>0</v>
      </c>
      <c s="93">
        <v>0</v>
      </c>
      <c/>
      <c r="K160" s="145">
        <v>45509.101121412037</v>
      </c>
    </row>
    <row>
      <c s="53">
        <v>31.978000000000002</v>
      </c>
      <c s="20">
        <v>160</v>
      </c>
      <c s="87">
        <v>4.3959999999999999</v>
      </c>
      <c s="87">
        <v>85.159999999999997</v>
      </c>
      <c s="88">
        <v>38.988</v>
      </c>
      <c s="93">
        <v>0</v>
      </c>
      <c s="93">
        <v>0</v>
      </c>
      <c/>
      <c r="K161" s="145">
        <v>45509.101123506945</v>
      </c>
    </row>
    <row>
      <c s="53">
        <v>32.188000000000002</v>
      </c>
      <c s="20">
        <v>161</v>
      </c>
      <c s="87">
        <v>4.391</v>
      </c>
      <c s="87">
        <v>85.159999999999997</v>
      </c>
      <c s="88">
        <v>0</v>
      </c>
      <c s="93">
        <v>0</v>
      </c>
      <c s="93">
        <v>0</v>
      </c>
      <c/>
      <c r="K162" s="145">
        <v>45509.101125937501</v>
      </c>
    </row>
    <row>
      <c s="53">
        <v>32.387</v>
      </c>
      <c s="20">
        <v>162</v>
      </c>
      <c s="87">
        <v>4.3129999999999997</v>
      </c>
      <c s="87">
        <v>85.159999999999997</v>
      </c>
      <c s="88">
        <v>0</v>
      </c>
      <c s="93">
        <v>0</v>
      </c>
      <c s="93">
        <v>0</v>
      </c>
      <c/>
      <c r="K163" s="145">
        <v>45509.101128240742</v>
      </c>
    </row>
    <row>
      <c s="53">
        <v>32.591000000000001</v>
      </c>
      <c s="20">
        <v>163</v>
      </c>
      <c s="87">
        <v>4.4560000000000004</v>
      </c>
      <c s="87">
        <v>84.515000000000001</v>
      </c>
      <c s="88">
        <v>35.536999999999999</v>
      </c>
      <c s="93">
        <v>0</v>
      </c>
      <c s="93">
        <v>0</v>
      </c>
      <c/>
      <c r="K164" s="145">
        <v>45509.101130601855</v>
      </c>
    </row>
    <row>
      <c s="53">
        <v>32.771999999999998</v>
      </c>
      <c s="20">
        <v>164</v>
      </c>
      <c s="87">
        <v>4.3360000000000003</v>
      </c>
      <c s="87">
        <v>84.631</v>
      </c>
      <c s="88">
        <v>40.664000000000001</v>
      </c>
      <c s="93">
        <v>0</v>
      </c>
      <c s="93">
        <v>0</v>
      </c>
      <c/>
      <c r="K165" s="145">
        <v>45509.101132708332</v>
      </c>
    </row>
    <row>
      <c s="53">
        <v>32.997</v>
      </c>
      <c s="20">
        <v>165</v>
      </c>
      <c s="87">
        <v>4.4219999999999997</v>
      </c>
      <c s="87">
        <v>83.430000000000007</v>
      </c>
      <c s="88">
        <v>34.219000000000001</v>
      </c>
      <c s="93">
        <v>0</v>
      </c>
      <c s="93">
        <v>0</v>
      </c>
      <c/>
      <c r="K166" s="145">
        <v>45509.101135300923</v>
      </c>
    </row>
    <row>
      <c s="53">
        <v>33.171999999999997</v>
      </c>
      <c s="20">
        <v>166</v>
      </c>
      <c s="87">
        <v>4.3769999999999998</v>
      </c>
      <c s="87">
        <v>83.909000000000006</v>
      </c>
      <c s="88">
        <v>37.085000000000001</v>
      </c>
      <c s="93">
        <v>0</v>
      </c>
      <c s="93">
        <v>0</v>
      </c>
      <c/>
      <c r="K167" s="145">
        <v>45509.10113732639</v>
      </c>
    </row>
    <row>
      <c s="53">
        <v>33.381999999999998</v>
      </c>
      <c s="20">
        <v>167</v>
      </c>
      <c s="87">
        <v>4.4660000000000002</v>
      </c>
      <c s="87">
        <v>83.346999999999994</v>
      </c>
      <c s="88">
        <v>36.118000000000002</v>
      </c>
      <c s="93">
        <v>0</v>
      </c>
      <c s="93">
        <v>0</v>
      </c>
      <c/>
      <c r="K168" s="145">
        <v>45509.101139756945</v>
      </c>
    </row>
    <row>
      <c s="53">
        <v>33.579000000000001</v>
      </c>
      <c s="20">
        <v>168</v>
      </c>
      <c s="87">
        <v>4.4240000000000004</v>
      </c>
      <c s="87">
        <v>83.123000000000005</v>
      </c>
      <c s="88">
        <v>35.904000000000003</v>
      </c>
      <c s="93">
        <v>0</v>
      </c>
      <c s="93">
        <v>0</v>
      </c>
      <c/>
      <c r="K169" s="145">
        <v>45509.101142037034</v>
      </c>
    </row>
    <row>
      <c s="53">
        <v>33.780999999999999</v>
      </c>
      <c s="20">
        <v>169</v>
      </c>
      <c s="87">
        <v>3.968</v>
      </c>
      <c s="87">
        <v>83.186000000000007</v>
      </c>
      <c s="88">
        <v>32.161999999999999</v>
      </c>
      <c s="93">
        <v>0</v>
      </c>
      <c s="93">
        <v>0</v>
      </c>
      <c/>
      <c r="K170" s="145">
        <v>45509.101144375003</v>
      </c>
    </row>
    <row>
      <c s="53">
        <v>33.990000000000002</v>
      </c>
      <c s="20">
        <v>170</v>
      </c>
      <c s="87">
        <v>4.1210000000000004</v>
      </c>
      <c s="87">
        <v>80.418000000000006</v>
      </c>
      <c s="88">
        <v>31.995999999999999</v>
      </c>
      <c s="93">
        <v>0</v>
      </c>
      <c s="93">
        <v>0</v>
      </c>
      <c/>
      <c r="K171" s="145">
        <v>45509.101146805559</v>
      </c>
    </row>
    <row>
      <c s="53">
        <v>34.195999999999998</v>
      </c>
      <c s="20">
        <v>171</v>
      </c>
      <c s="87">
        <v>4.2450000000000001</v>
      </c>
      <c s="87">
        <v>83.123999999999995</v>
      </c>
      <c s="88">
        <v>37.878999999999998</v>
      </c>
      <c s="93">
        <v>0</v>
      </c>
      <c s="93">
        <v>0</v>
      </c>
      <c/>
      <c r="K172" s="145">
        <v>45509.101149178241</v>
      </c>
    </row>
    <row>
      <c s="53">
        <v>34.375999999999998</v>
      </c>
      <c s="20">
        <v>172</v>
      </c>
      <c s="87">
        <v>4.1349999999999998</v>
      </c>
      <c s="87">
        <v>83.540000000000006</v>
      </c>
      <c s="88">
        <v>25.294</v>
      </c>
      <c s="93">
        <v>0</v>
      </c>
      <c s="93">
        <v>0</v>
      </c>
      <c/>
      <c r="K173" s="145">
        <v>45509.101151261573</v>
      </c>
    </row>
    <row>
      <c s="53">
        <v>34.585999999999999</v>
      </c>
      <c s="20">
        <v>173</v>
      </c>
      <c s="87">
        <v>4.3079999999999998</v>
      </c>
      <c s="87">
        <v>81.066000000000003</v>
      </c>
      <c s="88">
        <v>37.859000000000002</v>
      </c>
      <c s="93">
        <v>0</v>
      </c>
      <c s="93">
        <v>0</v>
      </c>
      <c/>
      <c r="K174" s="145">
        <v>45509.101153692129</v>
      </c>
    </row>
    <row>
      <c s="53">
        <v>34.771999999999998</v>
      </c>
      <c s="20">
        <v>174</v>
      </c>
      <c s="87">
        <v>4.3849999999999998</v>
      </c>
      <c s="87">
        <v>81.480999999999995</v>
      </c>
      <c s="88">
        <v>33.697000000000003</v>
      </c>
      <c s="93">
        <v>0</v>
      </c>
      <c s="93">
        <v>0</v>
      </c>
      <c/>
      <c r="K175" s="145">
        <v>45509.10115584491</v>
      </c>
    </row>
    <row>
      <c s="53">
        <v>34.976999999999997</v>
      </c>
      <c s="20">
        <v>175</v>
      </c>
      <c s="87">
        <v>4.4870000000000001</v>
      </c>
      <c s="87">
        <v>80.861000000000004</v>
      </c>
      <c s="88">
        <v>36.985999999999997</v>
      </c>
      <c s="93">
        <v>0</v>
      </c>
      <c s="93">
        <v>0</v>
      </c>
      <c/>
      <c r="K176" s="145">
        <v>45509.101158217592</v>
      </c>
    </row>
    <row>
      <c s="53">
        <v>35.185000000000002</v>
      </c>
      <c s="20">
        <v>176</v>
      </c>
      <c s="87">
        <v>4.4980000000000002</v>
      </c>
      <c s="87">
        <v>80.590000000000003</v>
      </c>
      <c s="88">
        <v>48.271000000000001</v>
      </c>
      <c s="93">
        <v>0</v>
      </c>
      <c s="93">
        <v>0</v>
      </c>
      <c/>
      <c r="K177" s="145">
        <v>45509.101160636572</v>
      </c>
    </row>
    <row>
      <c s="53">
        <v>35.401000000000003</v>
      </c>
      <c s="20">
        <v>177</v>
      </c>
      <c s="87">
        <v>4.4199999999999999</v>
      </c>
      <c s="87">
        <v>82.436000000000007</v>
      </c>
      <c s="88">
        <v>30.137</v>
      </c>
      <c s="93">
        <v>0</v>
      </c>
      <c s="93">
        <v>0</v>
      </c>
      <c/>
      <c r="K178" s="145">
        <v>45509.101163125</v>
      </c>
    </row>
    <row>
      <c s="53">
        <v>35.588000000000001</v>
      </c>
      <c s="20">
        <v>178</v>
      </c>
      <c s="87">
        <v>4.54</v>
      </c>
      <c s="87">
        <v>81.619</v>
      </c>
      <c s="88">
        <v>34.747</v>
      </c>
      <c s="93">
        <v>0</v>
      </c>
      <c s="93">
        <v>0</v>
      </c>
      <c/>
      <c r="K179" s="145">
        <v>45509.10116528935</v>
      </c>
    </row>
    <row>
      <c s="53">
        <v>35.787999999999997</v>
      </c>
      <c s="20">
        <v>179</v>
      </c>
      <c s="87">
        <v>4.5449999999999999</v>
      </c>
      <c s="87">
        <v>79.745999999999995</v>
      </c>
      <c s="88">
        <v>37.468000000000004</v>
      </c>
      <c s="93">
        <v>0</v>
      </c>
      <c s="93">
        <v>0</v>
      </c>
      <c/>
      <c r="K180" s="145">
        <v>45509.101167604167</v>
      </c>
    </row>
    <row>
      <c s="53">
        <v>35.984000000000002</v>
      </c>
      <c s="20">
        <v>180</v>
      </c>
      <c s="87">
        <v>4.5300000000000002</v>
      </c>
      <c s="87">
        <v>79.753</v>
      </c>
      <c s="88">
        <v>37.075000000000003</v>
      </c>
      <c s="93">
        <v>0</v>
      </c>
      <c s="93">
        <v>0</v>
      </c>
      <c/>
      <c r="K181" s="145">
        <v>45509.101169872687</v>
      </c>
    </row>
    <row>
      <c s="53">
        <v>36.189</v>
      </c>
      <c s="20">
        <v>181</v>
      </c>
      <c s="87">
        <v>4.5119999999999996</v>
      </c>
      <c s="87">
        <v>79.244</v>
      </c>
      <c s="88">
        <v>23.515000000000001</v>
      </c>
      <c s="93">
        <v>0</v>
      </c>
      <c s="93">
        <v>0</v>
      </c>
      <c/>
      <c r="K182" s="145">
        <v>45509.101172256946</v>
      </c>
    </row>
    <row>
      <c s="53">
        <v>36.375999999999998</v>
      </c>
      <c s="20">
        <v>182</v>
      </c>
      <c s="87">
        <v>4.4500000000000002</v>
      </c>
      <c s="87">
        <v>79.313000000000002</v>
      </c>
      <c s="88">
        <v>21.109999999999999</v>
      </c>
      <c s="93">
        <v>0</v>
      </c>
      <c s="93">
        <v>0</v>
      </c>
      <c/>
      <c r="K183" s="145">
        <v>45509.10117440972</v>
      </c>
    </row>
    <row>
      <c s="53">
        <v>36.579999999999998</v>
      </c>
      <c s="20">
        <v>183</v>
      </c>
      <c s="87">
        <v>4.5339999999999998</v>
      </c>
      <c s="87">
        <v>79.468999999999994</v>
      </c>
      <c s="88">
        <v>20.297000000000001</v>
      </c>
      <c s="93">
        <v>0</v>
      </c>
      <c s="93">
        <v>0</v>
      </c>
      <c/>
      <c r="K184" s="145">
        <v>45509.101176770833</v>
      </c>
    </row>
    <row>
      <c s="53">
        <v>36.777999999999999</v>
      </c>
      <c s="20">
        <v>184</v>
      </c>
      <c s="87">
        <v>4.5279999999999996</v>
      </c>
      <c s="87">
        <v>80.337000000000003</v>
      </c>
      <c s="88">
        <v>30.823</v>
      </c>
      <c s="93">
        <v>0</v>
      </c>
      <c s="93">
        <v>0</v>
      </c>
      <c/>
      <c r="K185" s="145">
        <v>45509.101179062498</v>
      </c>
    </row>
    <row>
      <c s="53">
        <v>36.978000000000002</v>
      </c>
      <c s="20">
        <v>185</v>
      </c>
      <c s="87">
        <v>4.548</v>
      </c>
      <c s="87">
        <v>80.742000000000004</v>
      </c>
      <c s="88">
        <v>31.015000000000001</v>
      </c>
      <c s="93">
        <v>0</v>
      </c>
      <c s="93">
        <v>0</v>
      </c>
      <c/>
      <c r="K186" s="145">
        <v>45509.101181377315</v>
      </c>
    </row>
    <row>
      <c s="53">
        <v>37.198999999999998</v>
      </c>
      <c s="20">
        <v>186</v>
      </c>
      <c s="87">
        <v>4.577</v>
      </c>
      <c s="87">
        <v>80.617000000000004</v>
      </c>
      <c s="88">
        <v>28.443999999999999</v>
      </c>
      <c s="93">
        <v>0</v>
      </c>
      <c s="93">
        <v>0</v>
      </c>
      <c/>
      <c r="K187" s="145">
        <v>45509.101183935185</v>
      </c>
    </row>
    <row>
      <c s="53">
        <v>37.378</v>
      </c>
      <c s="20">
        <v>187</v>
      </c>
      <c s="87">
        <v>4.452</v>
      </c>
      <c s="87">
        <v>81.869</v>
      </c>
      <c s="88">
        <v>34.472000000000001</v>
      </c>
      <c s="93">
        <v>0</v>
      </c>
      <c s="93">
        <v>0</v>
      </c>
      <c/>
      <c r="K188" s="145">
        <v>45509.101186006941</v>
      </c>
    </row>
    <row>
      <c s="53">
        <v>37.575000000000003</v>
      </c>
      <c s="20">
        <v>188</v>
      </c>
      <c s="87">
        <v>4.4960000000000004</v>
      </c>
      <c s="87">
        <v>81.778000000000006</v>
      </c>
      <c s="88">
        <v>41.878</v>
      </c>
      <c s="93">
        <v>0</v>
      </c>
      <c s="93">
        <v>0</v>
      </c>
      <c/>
      <c r="K189" s="145">
        <v>45509.101188287037</v>
      </c>
    </row>
    <row>
      <c s="53">
        <v>37.798999999999999</v>
      </c>
      <c s="20">
        <v>189</v>
      </c>
      <c s="87">
        <v>4.5490000000000004</v>
      </c>
      <c s="87">
        <v>82.079999999999998</v>
      </c>
      <c s="88">
        <v>42.031999999999996</v>
      </c>
      <c s="93">
        <v>0</v>
      </c>
      <c s="93">
        <v>0</v>
      </c>
      <c/>
      <c r="K190" s="145">
        <v>45509.101190891204</v>
      </c>
    </row>
    <row>
      <c s="53">
        <v>37.970999999999997</v>
      </c>
      <c s="20">
        <v>190</v>
      </c>
      <c s="87">
        <v>4.5019999999999998</v>
      </c>
      <c s="87">
        <v>79.995999999999995</v>
      </c>
      <c s="88">
        <v>42.594000000000001</v>
      </c>
      <c s="93">
        <v>0</v>
      </c>
      <c s="93">
        <v>0</v>
      </c>
      <c/>
      <c r="K191" s="145">
        <v>45509.101192881943</v>
      </c>
    </row>
    <row>
      <c s="53">
        <v>38.197000000000003</v>
      </c>
      <c s="20">
        <v>191</v>
      </c>
      <c s="87">
        <v>4.0860000000000003</v>
      </c>
      <c s="87">
        <v>79.561999999999998</v>
      </c>
      <c s="88">
        <v>35.264000000000003</v>
      </c>
      <c s="93">
        <v>0</v>
      </c>
      <c s="93">
        <v>0</v>
      </c>
      <c/>
      <c r="K192" s="145">
        <v>45509.10119548611</v>
      </c>
    </row>
    <row>
      <c s="53">
        <v>38.372999999999998</v>
      </c>
      <c s="20">
        <v>192</v>
      </c>
      <c s="87">
        <v>4.298</v>
      </c>
      <c s="87">
        <v>80.067999999999998</v>
      </c>
      <c s="88">
        <v>29.739999999999998</v>
      </c>
      <c s="93">
        <v>0</v>
      </c>
      <c s="93">
        <v>0</v>
      </c>
      <c/>
      <c r="K193" s="145">
        <v>45509.101197534721</v>
      </c>
    </row>
    <row>
      <c s="53">
        <v>38.598999999999997</v>
      </c>
      <c s="20">
        <v>193</v>
      </c>
      <c s="87">
        <v>4.181</v>
      </c>
      <c s="87">
        <v>80.332999999999998</v>
      </c>
      <c s="88">
        <v>26.913</v>
      </c>
      <c s="93">
        <v>0</v>
      </c>
      <c s="93">
        <v>0</v>
      </c>
      <c/>
      <c r="K194" s="145">
        <v>45509.101200138888</v>
      </c>
    </row>
    <row>
      <c s="53">
        <v>38.792999999999999</v>
      </c>
      <c s="20">
        <v>194</v>
      </c>
      <c s="87">
        <v>4.242</v>
      </c>
      <c s="87">
        <v>80.744</v>
      </c>
      <c s="88">
        <v>33.085999999999999</v>
      </c>
      <c s="93">
        <v>0</v>
      </c>
      <c s="93">
        <v>0</v>
      </c>
      <c/>
      <c r="K195" s="145">
        <v>45509.101202384256</v>
      </c>
    </row>
    <row>
      <c s="53">
        <v>38.984999999999999</v>
      </c>
      <c s="20">
        <v>195</v>
      </c>
      <c s="87">
        <v>4.2549999999999999</v>
      </c>
      <c s="87">
        <v>82.296999999999997</v>
      </c>
      <c s="88">
        <v>28.486000000000001</v>
      </c>
      <c s="93">
        <v>0</v>
      </c>
      <c s="93">
        <v>0</v>
      </c>
      <c/>
      <c r="K196" s="145">
        <v>45509.101204606479</v>
      </c>
    </row>
    <row>
      <c s="53">
        <v>39.188000000000002</v>
      </c>
      <c s="20">
        <v>196</v>
      </c>
      <c s="87">
        <v>4.3890000000000002</v>
      </c>
      <c s="87">
        <v>82.281999999999996</v>
      </c>
      <c s="88">
        <v>28.119</v>
      </c>
      <c s="93">
        <v>0</v>
      </c>
      <c s="93">
        <v>0</v>
      </c>
      <c/>
      <c r="K197" s="145">
        <v>45509.101206967593</v>
      </c>
    </row>
    <row>
      <c s="53">
        <v>39.380000000000003</v>
      </c>
      <c s="20">
        <v>197</v>
      </c>
      <c s="87">
        <v>4.5179999999999998</v>
      </c>
      <c s="87">
        <v>82.638999999999996</v>
      </c>
      <c s="88">
        <v>19.956</v>
      </c>
      <c s="93">
        <v>0</v>
      </c>
      <c s="93">
        <v>0</v>
      </c>
      <c/>
      <c r="K198" s="145">
        <v>45509.10120917824</v>
      </c>
    </row>
    <row>
      <c s="53">
        <v>39.585000000000001</v>
      </c>
      <c s="20">
        <v>198</v>
      </c>
      <c s="87">
        <v>4.5229999999999997</v>
      </c>
      <c s="87">
        <v>82.859999999999999</v>
      </c>
      <c s="88">
        <v>30.260999999999999</v>
      </c>
      <c s="93">
        <v>0</v>
      </c>
      <c s="93">
        <v>0</v>
      </c>
      <c/>
      <c r="K199" s="145">
        <v>45509.101211562498</v>
      </c>
    </row>
    <row>
      <c s="53">
        <v>39.777999999999999</v>
      </c>
      <c s="20">
        <v>199</v>
      </c>
      <c s="87">
        <v>4.4340000000000002</v>
      </c>
      <c s="87">
        <v>83.302000000000007</v>
      </c>
      <c s="88">
        <v>27.137</v>
      </c>
      <c s="93">
        <v>0</v>
      </c>
      <c s="93">
        <v>0</v>
      </c>
      <c/>
      <c r="K200" s="145">
        <v>45509.101213796297</v>
      </c>
    </row>
    <row>
      <c s="53">
        <v>39.996000000000002</v>
      </c>
      <c s="20">
        <v>200</v>
      </c>
      <c s="87">
        <v>4.6059999999999999</v>
      </c>
      <c s="87">
        <v>82.593999999999994</v>
      </c>
      <c s="88">
        <v>28.913</v>
      </c>
      <c s="93">
        <v>0</v>
      </c>
      <c s="93">
        <v>0</v>
      </c>
      <c/>
      <c r="K201" s="145">
        <v>45509.10121630787</v>
      </c>
    </row>
    <row>
      <c s="53">
        <v>40.173000000000002</v>
      </c>
      <c s="20">
        <v>201</v>
      </c>
      <c s="87">
        <v>4.6180000000000003</v>
      </c>
      <c s="87">
        <v>82.593999999999994</v>
      </c>
      <c s="88">
        <v>0</v>
      </c>
      <c s="93">
        <v>0</v>
      </c>
      <c s="93">
        <v>0</v>
      </c>
      <c/>
      <c r="K202" s="145">
        <v>45509.101218356482</v>
      </c>
    </row>
    <row>
      <c s="53">
        <v>40.371000000000002</v>
      </c>
      <c s="20">
        <v>202</v>
      </c>
      <c s="87">
        <v>4.5609999999999999</v>
      </c>
      <c s="87">
        <v>82.593999999999994</v>
      </c>
      <c s="88">
        <v>0</v>
      </c>
      <c s="93">
        <v>0</v>
      </c>
      <c s="93">
        <v>0</v>
      </c>
      <c/>
      <c r="K203" s="145">
        <v>45509.101220659722</v>
      </c>
    </row>
    <row>
      <c s="53">
        <v>40.587000000000003</v>
      </c>
      <c s="20">
        <v>203</v>
      </c>
      <c s="87">
        <v>4.484</v>
      </c>
      <c s="87">
        <v>82.052999999999997</v>
      </c>
      <c s="88">
        <v>33.731999999999999</v>
      </c>
      <c s="93">
        <v>0</v>
      </c>
      <c s="93">
        <v>0</v>
      </c>
      <c/>
      <c r="K204" s="145">
        <v>45509.101223148151</v>
      </c>
    </row>
    <row>
      <c s="53">
        <v>40.792999999999999</v>
      </c>
      <c s="20">
        <v>204</v>
      </c>
      <c s="87">
        <v>4.3819999999999997</v>
      </c>
      <c s="87">
        <v>82.081000000000003</v>
      </c>
      <c s="88">
        <v>28.59</v>
      </c>
      <c s="93">
        <v>0</v>
      </c>
      <c s="93">
        <v>0</v>
      </c>
      <c/>
      <c r="K205" s="145">
        <v>45509.101225532409</v>
      </c>
    </row>
    <row>
      <c s="53">
        <v>40.994</v>
      </c>
      <c s="20">
        <v>205</v>
      </c>
      <c s="87">
        <v>4.4260000000000002</v>
      </c>
      <c s="87">
        <v>81.784000000000006</v>
      </c>
      <c s="88">
        <v>26.071999999999999</v>
      </c>
      <c s="93">
        <v>0</v>
      </c>
      <c s="93">
        <v>0</v>
      </c>
      <c/>
      <c r="K206" s="145">
        <v>45509.101227858795</v>
      </c>
    </row>
    <row>
      <c s="53">
        <v>41.188000000000002</v>
      </c>
      <c s="20">
        <v>206</v>
      </c>
      <c s="87">
        <v>4.6189999999999998</v>
      </c>
      <c s="87">
        <v>81.579999999999998</v>
      </c>
      <c s="88">
        <v>33.093000000000004</v>
      </c>
      <c s="93">
        <v>0</v>
      </c>
      <c s="93">
        <v>0</v>
      </c>
      <c/>
      <c r="K207" s="145">
        <v>45509.101230115739</v>
      </c>
    </row>
    <row>
      <c s="53">
        <v>41.381</v>
      </c>
      <c s="20">
        <v>207</v>
      </c>
      <c s="87">
        <v>4.6550000000000002</v>
      </c>
      <c s="87">
        <v>81.450000000000003</v>
      </c>
      <c s="88">
        <v>27.652000000000001</v>
      </c>
      <c s="93">
        <v>0</v>
      </c>
      <c s="93">
        <v>0</v>
      </c>
      <c/>
      <c r="K208" s="145">
        <v>45509.101232337962</v>
      </c>
    </row>
    <row>
      <c s="53">
        <v>41.591999999999999</v>
      </c>
      <c s="20">
        <v>208</v>
      </c>
      <c s="87">
        <v>4.6769999999999996</v>
      </c>
      <c s="87">
        <v>81.637</v>
      </c>
      <c s="88">
        <v>31.533999999999999</v>
      </c>
      <c s="93">
        <v>0</v>
      </c>
      <c s="93">
        <v>0</v>
      </c>
      <c/>
      <c r="K209" s="145">
        <v>45509.101234780093</v>
      </c>
    </row>
    <row>
      <c s="53">
        <v>41.776000000000003</v>
      </c>
      <c s="20">
        <v>209</v>
      </c>
      <c s="87">
        <v>4.5810000000000004</v>
      </c>
      <c s="87">
        <v>81.689999999999998</v>
      </c>
      <c s="88">
        <v>29.181999999999999</v>
      </c>
      <c s="93">
        <v>0</v>
      </c>
      <c s="93">
        <v>0</v>
      </c>
      <c/>
      <c r="K210" s="145">
        <v>45509.101236909723</v>
      </c>
    </row>
    <row>
      <c s="53">
        <v>41.988999999999997</v>
      </c>
      <c s="20">
        <v>210</v>
      </c>
      <c s="87">
        <v>4.1859999999999999</v>
      </c>
      <c s="87">
        <v>81.605999999999995</v>
      </c>
      <c s="88">
        <v>24.635999999999999</v>
      </c>
      <c s="93">
        <v>0</v>
      </c>
      <c s="93">
        <v>0</v>
      </c>
      <c/>
      <c r="K211" s="145">
        <v>45509.101239374999</v>
      </c>
    </row>
    <row>
      <c s="53">
        <v>42.173999999999999</v>
      </c>
      <c s="20">
        <v>211</v>
      </c>
      <c s="87">
        <v>3.9470000000000001</v>
      </c>
      <c s="87">
        <v>81.391000000000005</v>
      </c>
      <c s="88">
        <v>31.558</v>
      </c>
      <c s="93">
        <v>0</v>
      </c>
      <c s="93">
        <v>0</v>
      </c>
      <c/>
      <c r="K212" s="145">
        <v>45509.101241516204</v>
      </c>
    </row>
    <row>
      <c s="53">
        <v>42.380000000000003</v>
      </c>
      <c s="20">
        <v>212</v>
      </c>
      <c s="87">
        <v>3.9020000000000001</v>
      </c>
      <c s="87">
        <v>81.602000000000004</v>
      </c>
      <c s="88">
        <v>20.971</v>
      </c>
      <c s="93">
        <v>0</v>
      </c>
      <c s="93">
        <v>0</v>
      </c>
      <c/>
      <c r="K213" s="145">
        <v>45509.101243900463</v>
      </c>
    </row>
    <row>
      <c s="53">
        <v>42.594999999999999</v>
      </c>
      <c s="20">
        <v>213</v>
      </c>
      <c s="87">
        <v>4.5510000000000002</v>
      </c>
      <c s="87">
        <v>82.170000000000002</v>
      </c>
      <c s="88">
        <v>25.170000000000002</v>
      </c>
      <c s="93">
        <v>0</v>
      </c>
      <c s="93">
        <v>0</v>
      </c>
      <c/>
      <c r="K214" s="145">
        <v>45509.101246388891</v>
      </c>
    </row>
    <row>
      <c s="53">
        <v>42.771000000000001</v>
      </c>
      <c s="20">
        <v>214</v>
      </c>
      <c s="87">
        <v>3.6930000000000001</v>
      </c>
      <c s="87">
        <v>81.584999999999994</v>
      </c>
      <c s="88">
        <v>24.359999999999999</v>
      </c>
      <c s="93">
        <v>0</v>
      </c>
      <c s="93">
        <v>0</v>
      </c>
      <c/>
      <c r="K215" s="145">
        <v>45509.101248425926</v>
      </c>
    </row>
    <row>
      <c s="53">
        <v>42.985999999999997</v>
      </c>
      <c s="20">
        <v>215</v>
      </c>
      <c s="87">
        <v>4.4130000000000003</v>
      </c>
      <c s="87">
        <v>81.814999999999998</v>
      </c>
      <c s="88">
        <v>24.512</v>
      </c>
      <c s="93">
        <v>0</v>
      </c>
      <c s="93">
        <v>0</v>
      </c>
      <c/>
      <c r="K216" s="145">
        <v>45509.101250914355</v>
      </c>
    </row>
    <row>
      <c s="53">
        <v>43.192</v>
      </c>
      <c s="20">
        <v>216</v>
      </c>
      <c s="87">
        <v>4.4870000000000001</v>
      </c>
      <c s="87">
        <v>81.915999999999997</v>
      </c>
      <c s="88">
        <v>29.327999999999999</v>
      </c>
      <c s="93">
        <v>0</v>
      </c>
      <c s="93">
        <v>0</v>
      </c>
      <c/>
      <c r="K217" s="145">
        <v>45509.101253298613</v>
      </c>
    </row>
    <row>
      <c s="53">
        <v>43.393000000000001</v>
      </c>
      <c s="20">
        <v>217</v>
      </c>
      <c s="87">
        <v>4.4039999999999999</v>
      </c>
      <c s="87">
        <v>80.908000000000001</v>
      </c>
      <c s="88">
        <v>28.033999999999999</v>
      </c>
      <c s="93">
        <v>0</v>
      </c>
      <c s="93">
        <v>0</v>
      </c>
      <c/>
      <c r="K218" s="145">
        <v>45509.101255636575</v>
      </c>
    </row>
    <row>
      <c s="53">
        <v>43.597999999999999</v>
      </c>
      <c s="20">
        <v>218</v>
      </c>
      <c s="87">
        <v>4.4809999999999999</v>
      </c>
      <c s="87">
        <v>81.286000000000001</v>
      </c>
      <c s="88">
        <v>22.106000000000002</v>
      </c>
      <c s="93">
        <v>0</v>
      </c>
      <c s="93">
        <v>0</v>
      </c>
      <c/>
      <c r="K219" s="145">
        <v>45509.101257997689</v>
      </c>
    </row>
    <row>
      <c s="53">
        <v>43.789999999999999</v>
      </c>
      <c s="20">
        <v>219</v>
      </c>
      <c s="87">
        <v>4.3700000000000001</v>
      </c>
      <c s="87">
        <v>80.058000000000007</v>
      </c>
      <c s="88">
        <v>36.457000000000001</v>
      </c>
      <c s="93">
        <v>0</v>
      </c>
      <c s="93">
        <v>0</v>
      </c>
      <c/>
      <c r="K220" s="145">
        <v>45509.10126023148</v>
      </c>
    </row>
    <row>
      <c s="53">
        <v>43.994999999999997</v>
      </c>
      <c s="20">
        <v>220</v>
      </c>
      <c s="87">
        <v>4.4779999999999998</v>
      </c>
      <c s="87">
        <v>80.322000000000003</v>
      </c>
      <c s="88">
        <v>18.568000000000001</v>
      </c>
      <c s="93">
        <v>0</v>
      </c>
      <c s="93">
        <v>0</v>
      </c>
      <c/>
      <c r="K221" s="145">
        <v>45509.10126260417</v>
      </c>
    </row>
    <row>
      <c s="53">
        <v>44.198</v>
      </c>
      <c s="20">
        <v>221</v>
      </c>
      <c s="87">
        <v>4.508</v>
      </c>
      <c s="87">
        <v>80.427999999999997</v>
      </c>
      <c s="88">
        <v>24.75</v>
      </c>
      <c s="93">
        <v>0</v>
      </c>
      <c s="93">
        <v>0</v>
      </c>
      <c/>
      <c r="K222" s="145">
        <v>45509.101264942132</v>
      </c>
    </row>
    <row>
      <c s="53">
        <v>44.381999999999998</v>
      </c>
      <c s="20">
        <v>222</v>
      </c>
      <c s="87">
        <v>4.3579999999999997</v>
      </c>
      <c s="87">
        <v>79.146000000000001</v>
      </c>
      <c s="88">
        <v>33.719000000000001</v>
      </c>
      <c s="93">
        <v>0</v>
      </c>
      <c s="93">
        <v>0</v>
      </c>
      <c/>
      <c r="K223" s="145">
        <v>45509.10126708333</v>
      </c>
    </row>
    <row>
      <c s="53">
        <v>44.597999999999999</v>
      </c>
      <c s="20">
        <v>223</v>
      </c>
      <c s="87">
        <v>4.4169999999999998</v>
      </c>
      <c s="87">
        <v>80.283000000000001</v>
      </c>
      <c s="88">
        <v>32.215000000000003</v>
      </c>
      <c s="93">
        <v>0</v>
      </c>
      <c s="93">
        <v>0</v>
      </c>
      <c/>
      <c r="K224" s="145">
        <v>45509.101269583334</v>
      </c>
    </row>
    <row>
      <c s="53">
        <v>44.795999999999999</v>
      </c>
      <c s="20">
        <v>224</v>
      </c>
      <c s="87">
        <v>4.2279999999999998</v>
      </c>
      <c s="87">
        <v>79.522999999999996</v>
      </c>
      <c s="88">
        <v>28.550000000000001</v>
      </c>
      <c s="93">
        <v>0</v>
      </c>
      <c s="93">
        <v>0</v>
      </c>
      <c/>
      <c r="K225" s="145">
        <v>45509.101271863423</v>
      </c>
    </row>
    <row>
      <c s="53">
        <v>45</v>
      </c>
      <c s="20">
        <v>225</v>
      </c>
      <c s="87">
        <v>4.3730000000000002</v>
      </c>
      <c s="87">
        <v>79.224000000000004</v>
      </c>
      <c s="88">
        <v>28.003</v>
      </c>
      <c s="93">
        <v>0</v>
      </c>
      <c s="93">
        <v>0</v>
      </c>
      <c/>
      <c r="K226" s="145">
        <v>45509.101274224537</v>
      </c>
    </row>
    <row>
      <c s="53">
        <v>45.177</v>
      </c>
      <c s="20">
        <v>226</v>
      </c>
      <c s="87">
        <v>4.4119999999999999</v>
      </c>
      <c s="87">
        <v>79.453000000000003</v>
      </c>
      <c s="88">
        <v>26.591000000000001</v>
      </c>
      <c s="93">
        <v>0</v>
      </c>
      <c s="93">
        <v>0</v>
      </c>
      <c/>
      <c r="K227" s="145">
        <v>45509.101276273148</v>
      </c>
    </row>
    <row>
      <c s="53">
        <v>45.372999999999998</v>
      </c>
      <c s="20">
        <v>227</v>
      </c>
      <c s="87">
        <v>4.1609999999999996</v>
      </c>
      <c s="87">
        <v>79.534999999999997</v>
      </c>
      <c s="88">
        <v>16.863</v>
      </c>
      <c s="93">
        <v>0</v>
      </c>
      <c s="93">
        <v>0</v>
      </c>
      <c/>
      <c r="K228" s="145">
        <v>45509.101278541668</v>
      </c>
    </row>
    <row>
      <c s="53">
        <v>45.598999999999997</v>
      </c>
      <c s="20">
        <v>228</v>
      </c>
      <c s="87">
        <v>4.0119999999999996</v>
      </c>
      <c s="87">
        <v>79.962000000000003</v>
      </c>
      <c s="88">
        <v>28.911000000000001</v>
      </c>
      <c s="93">
        <v>0</v>
      </c>
      <c s="93">
        <v>0</v>
      </c>
      <c/>
      <c r="K229" s="145">
        <v>45509.101281157411</v>
      </c>
    </row>
    <row>
      <c s="53">
        <v>45.774000000000001</v>
      </c>
      <c s="20">
        <v>229</v>
      </c>
      <c s="87">
        <v>3.8860000000000001</v>
      </c>
      <c s="87">
        <v>81.210999999999999</v>
      </c>
      <c s="88">
        <v>31.870000000000001</v>
      </c>
      <c s="93">
        <v>0</v>
      </c>
      <c s="93">
        <v>0</v>
      </c>
      <c/>
      <c r="K230" s="145">
        <v>45509.10128318287</v>
      </c>
    </row>
    <row>
      <c s="53">
        <v>45.997</v>
      </c>
      <c s="20">
        <v>230</v>
      </c>
      <c s="87">
        <v>4.0990000000000002</v>
      </c>
      <c s="87">
        <v>81.944000000000003</v>
      </c>
      <c s="88">
        <v>36.704999999999998</v>
      </c>
      <c s="93">
        <v>0</v>
      </c>
      <c s="93">
        <v>0</v>
      </c>
      <c/>
      <c r="K231" s="145">
        <v>45509.101285763893</v>
      </c>
    </row>
    <row>
      <c s="53">
        <v>46.192999999999998</v>
      </c>
      <c s="20">
        <v>231</v>
      </c>
      <c s="87">
        <v>4.1239999999999997</v>
      </c>
      <c s="87">
        <v>84.426000000000002</v>
      </c>
      <c s="88">
        <v>30.018999999999998</v>
      </c>
      <c s="93">
        <v>0</v>
      </c>
      <c s="93">
        <v>0</v>
      </c>
      <c/>
      <c r="K232" s="145">
        <v>45509.101288032405</v>
      </c>
    </row>
    <row>
      <c s="53">
        <v>46.396999999999998</v>
      </c>
      <c s="20">
        <v>232</v>
      </c>
      <c s="87">
        <v>3.9990000000000001</v>
      </c>
      <c s="87">
        <v>83.890000000000001</v>
      </c>
      <c s="88">
        <v>28.585000000000001</v>
      </c>
      <c s="93">
        <v>0</v>
      </c>
      <c s="93">
        <v>0</v>
      </c>
      <c/>
      <c r="K233" s="145">
        <v>45509.101290393519</v>
      </c>
    </row>
    <row>
      <c s="53">
        <v>46.570999999999998</v>
      </c>
      <c s="20">
        <v>233</v>
      </c>
      <c s="87">
        <v>4.0789999999999997</v>
      </c>
      <c s="87">
        <v>84.170000000000002</v>
      </c>
      <c s="88">
        <v>26.164999999999999</v>
      </c>
      <c s="93">
        <v>0</v>
      </c>
      <c s="93">
        <v>0</v>
      </c>
      <c/>
      <c r="K234" s="145">
        <v>45509.101292418978</v>
      </c>
    </row>
    <row>
      <c s="53">
        <v>46.795000000000002</v>
      </c>
      <c s="20">
        <v>234</v>
      </c>
      <c s="87">
        <v>4.0789999999999997</v>
      </c>
      <c s="87">
        <v>84.093999999999994</v>
      </c>
      <c s="88">
        <v>25.709</v>
      </c>
      <c s="93">
        <v>0</v>
      </c>
      <c s="93">
        <v>0</v>
      </c>
      <c/>
      <c r="K235" s="145">
        <v>45509.101295</v>
      </c>
    </row>
    <row>
      <c s="53">
        <v>46.978999999999999</v>
      </c>
      <c s="20">
        <v>235</v>
      </c>
      <c s="87">
        <v>4.5449999999999999</v>
      </c>
      <c s="87">
        <v>84.509</v>
      </c>
      <c s="88">
        <v>26.898</v>
      </c>
      <c s="93">
        <v>0</v>
      </c>
      <c s="93">
        <v>0</v>
      </c>
      <c/>
      <c r="K236" s="145">
        <v>45509.10129712963</v>
      </c>
    </row>
    <row>
      <c s="53">
        <v>47.173999999999999</v>
      </c>
      <c s="20">
        <v>236</v>
      </c>
      <c s="87">
        <v>4.5300000000000002</v>
      </c>
      <c s="87">
        <v>84.081999999999994</v>
      </c>
      <c s="88">
        <v>23.338000000000001</v>
      </c>
      <c s="93">
        <v>0</v>
      </c>
      <c s="93">
        <v>0</v>
      </c>
      <c/>
      <c r="K237" s="145">
        <v>45509.101299398149</v>
      </c>
    </row>
    <row>
      <c s="53">
        <v>47.393999999999998</v>
      </c>
      <c s="20">
        <v>237</v>
      </c>
      <c s="87">
        <v>4.5119999999999996</v>
      </c>
      <c s="87">
        <v>83.766999999999996</v>
      </c>
      <c s="88">
        <v>20.001999999999999</v>
      </c>
      <c s="93">
        <v>0</v>
      </c>
      <c s="93">
        <v>0</v>
      </c>
      <c/>
      <c r="K238" s="145">
        <v>45509.101301932868</v>
      </c>
    </row>
    <row>
      <c s="53">
        <v>47.591000000000001</v>
      </c>
      <c s="20">
        <v>238</v>
      </c>
      <c s="87">
        <v>4.4500000000000002</v>
      </c>
      <c s="87">
        <v>84.177999999999997</v>
      </c>
      <c s="88">
        <v>18.434000000000001</v>
      </c>
      <c s="93">
        <v>0</v>
      </c>
      <c s="93">
        <v>0</v>
      </c>
      <c/>
      <c r="K239" s="145">
        <v>45509.101304212963</v>
      </c>
    </row>
    <row>
      <c s="53">
        <v>47.777000000000001</v>
      </c>
      <c s="20">
        <v>239</v>
      </c>
      <c s="87">
        <v>4.5339999999999998</v>
      </c>
      <c s="87">
        <v>84.120000000000005</v>
      </c>
      <c s="88">
        <v>22.064</v>
      </c>
      <c s="93">
        <v>0</v>
      </c>
      <c s="93">
        <v>0</v>
      </c>
      <c/>
      <c r="K240" s="145">
        <v>45509.101306365737</v>
      </c>
    </row>
    <row>
      <c s="53">
        <v>47.991</v>
      </c>
      <c s="20">
        <v>240</v>
      </c>
      <c s="87">
        <v>4.5279999999999996</v>
      </c>
      <c s="87">
        <v>83.694000000000003</v>
      </c>
      <c s="88">
        <v>25.888000000000002</v>
      </c>
      <c s="93">
        <v>0</v>
      </c>
      <c s="93">
        <v>0</v>
      </c>
      <c/>
      <c r="K241" s="145">
        <v>45509.101308854166</v>
      </c>
    </row>
    <row>
      <c s="53">
        <v>48.180999999999997</v>
      </c>
      <c s="20">
        <v>241</v>
      </c>
      <c s="87">
        <v>4.548</v>
      </c>
      <c s="87">
        <v>84.635999999999996</v>
      </c>
      <c s="88">
        <v>22.001999999999999</v>
      </c>
      <c s="93">
        <v>0</v>
      </c>
      <c s="93">
        <v>0</v>
      </c>
      <c/>
      <c r="K242" s="145">
        <v>45509.101311041668</v>
      </c>
    </row>
    <row>
      <c s="53">
        <v>48.374000000000002</v>
      </c>
      <c s="20">
        <v>242</v>
      </c>
      <c s="87">
        <v>4.577</v>
      </c>
      <c s="87">
        <v>84.471999999999994</v>
      </c>
      <c s="88">
        <v>23.576000000000001</v>
      </c>
      <c s="93">
        <v>0</v>
      </c>
      <c s="93">
        <v>0</v>
      </c>
      <c/>
      <c r="K243" s="145">
        <v>45509.10131327546</v>
      </c>
    </row>
    <row>
      <c s="53">
        <v>48.575000000000003</v>
      </c>
      <c s="20">
        <v>243</v>
      </c>
      <c s="87">
        <v>4.452</v>
      </c>
      <c s="87">
        <v>83.897000000000006</v>
      </c>
      <c s="88">
        <v>26.867999999999999</v>
      </c>
      <c s="93">
        <v>0</v>
      </c>
      <c s="93">
        <v>0</v>
      </c>
      <c/>
      <c r="K244" s="145">
        <v>45509.101315601853</v>
      </c>
    </row>
    <row>
      <c s="53">
        <v>48.783000000000001</v>
      </c>
      <c s="20">
        <v>244</v>
      </c>
      <c s="87">
        <v>4.4960000000000004</v>
      </c>
      <c s="87">
        <v>83.533000000000001</v>
      </c>
      <c s="88">
        <v>26.619</v>
      </c>
      <c s="93">
        <v>0</v>
      </c>
      <c s="93">
        <v>0</v>
      </c>
      <c/>
      <c r="K245" s="145">
        <v>45509.101318020832</v>
      </c>
    </row>
    <row>
      <c s="53">
        <v>48.972000000000001</v>
      </c>
      <c s="20">
        <v>245</v>
      </c>
      <c s="87">
        <v>4.5490000000000004</v>
      </c>
      <c s="87">
        <v>83.977999999999994</v>
      </c>
      <c s="88">
        <v>19.059999999999999</v>
      </c>
      <c s="93">
        <v>0</v>
      </c>
      <c s="93">
        <v>0</v>
      </c>
      <c/>
      <c r="K246" s="145">
        <v>45509.101320196758</v>
      </c>
    </row>
    <row>
      <c s="53">
        <v>49.182000000000002</v>
      </c>
      <c s="20">
        <v>246</v>
      </c>
      <c s="87">
        <v>4.5019999999999998</v>
      </c>
      <c s="87">
        <v>83.278999999999996</v>
      </c>
      <c s="88">
        <v>19.417999999999999</v>
      </c>
      <c s="93">
        <v>0</v>
      </c>
      <c s="93">
        <v>0</v>
      </c>
      <c/>
      <c r="K247" s="145">
        <v>45509.101322627313</v>
      </c>
    </row>
    <row>
      <c s="53">
        <v>49.377000000000002</v>
      </c>
      <c s="20">
        <v>247</v>
      </c>
      <c s="87">
        <v>4.0860000000000003</v>
      </c>
      <c s="87">
        <v>80.859999999999999</v>
      </c>
      <c s="88">
        <v>31.146000000000001</v>
      </c>
      <c s="93">
        <v>0</v>
      </c>
      <c s="93">
        <v>0</v>
      </c>
      <c/>
      <c r="K248" s="145">
        <v>45509.101324884257</v>
      </c>
    </row>
    <row>
      <c s="53">
        <v>49.575000000000003</v>
      </c>
      <c s="20">
        <v>248</v>
      </c>
      <c s="87">
        <v>4.298</v>
      </c>
      <c s="87">
        <v>81.730000000000004</v>
      </c>
      <c s="88">
        <v>18.079999999999998</v>
      </c>
      <c s="93">
        <v>0</v>
      </c>
      <c s="93">
        <v>0</v>
      </c>
      <c/>
      <c r="K249" s="145">
        <v>45509.101327175929</v>
      </c>
    </row>
    <row>
      <c s="53">
        <v>49.796999999999997</v>
      </c>
      <c s="20">
        <v>249</v>
      </c>
      <c s="87">
        <v>4.181</v>
      </c>
      <c s="87">
        <v>80.341999999999999</v>
      </c>
      <c s="88">
        <v>27.190000000000001</v>
      </c>
      <c s="93">
        <v>0</v>
      </c>
      <c s="93">
        <v>0</v>
      </c>
      <c/>
      <c r="K250" s="145">
        <v>45509.101329745368</v>
      </c>
    </row>
    <row>
      <c s="53">
        <v>49.991999999999997</v>
      </c>
      <c s="20">
        <v>250</v>
      </c>
      <c s="87">
        <v>4.242</v>
      </c>
      <c s="87">
        <v>81.287000000000006</v>
      </c>
      <c s="88">
        <v>20.510000000000002</v>
      </c>
      <c s="93">
        <v>0</v>
      </c>
      <c s="93">
        <v>0</v>
      </c>
      <c/>
      <c r="K251" s="145">
        <v>45509.101332002312</v>
      </c>
    </row>
    <row>
      <c s="53">
        <v>50.171999999999997</v>
      </c>
      <c s="20">
        <v>251</v>
      </c>
      <c s="87">
        <v>4.2549999999999999</v>
      </c>
      <c s="87">
        <v>81.290000000000006</v>
      </c>
      <c s="88">
        <v>28.555</v>
      </c>
      <c s="93">
        <v>0</v>
      </c>
      <c s="93">
        <v>0</v>
      </c>
      <c/>
      <c r="K252" s="145">
        <v>45509.10133409722</v>
      </c>
    </row>
    <row>
      <c s="53">
        <v>50.389000000000003</v>
      </c>
      <c s="20">
        <v>252</v>
      </c>
      <c s="87">
        <v>4.3890000000000002</v>
      </c>
      <c s="87">
        <v>82.203999999999994</v>
      </c>
      <c s="88">
        <v>22.856000000000002</v>
      </c>
      <c s="93">
        <v>0</v>
      </c>
      <c s="93">
        <v>0</v>
      </c>
      <c/>
      <c r="K253" s="145">
        <v>45509.101336597225</v>
      </c>
    </row>
    <row>
      <c s="53">
        <v>50.582000000000001</v>
      </c>
      <c s="20">
        <v>253</v>
      </c>
      <c s="87">
        <v>4.5179999999999998</v>
      </c>
      <c s="87">
        <v>82.108999999999995</v>
      </c>
      <c s="88">
        <v>30.863</v>
      </c>
      <c s="93">
        <v>0</v>
      </c>
      <c s="93">
        <v>0</v>
      </c>
      <c/>
      <c r="K254" s="145">
        <v>45509.101338842593</v>
      </c>
    </row>
    <row>
      <c s="53">
        <v>50.798000000000002</v>
      </c>
      <c s="20">
        <v>254</v>
      </c>
      <c s="87">
        <v>4.5229999999999997</v>
      </c>
      <c s="87">
        <v>82.278000000000006</v>
      </c>
      <c s="88">
        <v>26.992999999999999</v>
      </c>
      <c s="93">
        <v>0</v>
      </c>
      <c s="93">
        <v>0</v>
      </c>
      <c/>
      <c r="K255" s="145">
        <v>45509.101341331021</v>
      </c>
    </row>
    <row>
      <c s="53">
        <v>50.978999999999999</v>
      </c>
      <c s="20">
        <v>255</v>
      </c>
      <c s="87">
        <v>4.4340000000000002</v>
      </c>
      <c s="87">
        <v>84.834999999999994</v>
      </c>
      <c s="88">
        <v>31.593</v>
      </c>
      <c s="93">
        <v>0</v>
      </c>
      <c s="93">
        <v>0</v>
      </c>
      <c/>
      <c r="K256" s="145">
        <v>45509.101343437498</v>
      </c>
    </row>
    <row>
      <c s="53">
        <v>51.194000000000003</v>
      </c>
      <c s="20">
        <v>256</v>
      </c>
      <c s="87">
        <v>4.6059999999999999</v>
      </c>
      <c s="87">
        <v>87.263999999999996</v>
      </c>
      <c s="88">
        <v>28.629999999999999</v>
      </c>
      <c s="93">
        <v>0</v>
      </c>
      <c s="93">
        <v>0</v>
      </c>
      <c/>
      <c r="K257" s="145">
        <v>45509.101345914351</v>
      </c>
    </row>
    <row>
      <c s="53">
        <v>51.375</v>
      </c>
      <c s="20">
        <v>257</v>
      </c>
      <c s="87">
        <v>4.6180000000000003</v>
      </c>
      <c s="87">
        <v>85.709999999999994</v>
      </c>
      <c s="88">
        <v>49.177</v>
      </c>
      <c s="93">
        <v>0</v>
      </c>
      <c s="93">
        <v>0</v>
      </c>
      <c/>
      <c r="K258" s="145">
        <v>45509.101348009259</v>
      </c>
    </row>
    <row>
      <c s="53">
        <v>51.593000000000004</v>
      </c>
      <c s="20">
        <v>258</v>
      </c>
      <c s="87">
        <v>4.5609999999999999</v>
      </c>
      <c s="87">
        <v>86.385000000000005</v>
      </c>
      <c s="88">
        <v>15.127000000000001</v>
      </c>
      <c s="93">
        <v>0</v>
      </c>
      <c s="93">
        <v>0</v>
      </c>
      <c/>
      <c r="K259" s="145">
        <v>45509.101350532408</v>
      </c>
    </row>
    <row>
      <c s="53">
        <v>51.792999999999999</v>
      </c>
      <c s="20">
        <v>259</v>
      </c>
      <c s="87">
        <v>4.6269999999999998</v>
      </c>
      <c s="87">
        <v>85.412999999999997</v>
      </c>
      <c s="88">
        <v>16.097999999999999</v>
      </c>
      <c s="93">
        <v>0</v>
      </c>
      <c s="93">
        <v>0</v>
      </c>
      <c/>
      <c r="K260" s="145">
        <v>45509.101352847225</v>
      </c>
    </row>
    <row>
      <c s="53">
        <v>51.988</v>
      </c>
      <c s="20">
        <v>260</v>
      </c>
      <c s="87">
        <v>4.484</v>
      </c>
      <c s="87">
        <v>86.763999999999996</v>
      </c>
      <c s="88">
        <v>31.963000000000001</v>
      </c>
      <c s="93">
        <v>0</v>
      </c>
      <c s="93">
        <v>0</v>
      </c>
      <c/>
      <c r="K261" s="145">
        <v>45509.101355104169</v>
      </c>
    </row>
    <row>
      <c s="53">
        <v>52.182000000000002</v>
      </c>
      <c s="20">
        <v>261</v>
      </c>
      <c s="87">
        <v>4.3819999999999997</v>
      </c>
      <c s="87">
        <v>87.349999999999994</v>
      </c>
      <c s="88">
        <v>31.966999999999999</v>
      </c>
      <c s="93">
        <v>0</v>
      </c>
      <c s="93">
        <v>0</v>
      </c>
      <c/>
      <c r="K262" s="145">
        <v>45509.101357349537</v>
      </c>
    </row>
    <row>
      <c s="53">
        <v>52.390999999999998</v>
      </c>
      <c s="20">
        <v>262</v>
      </c>
      <c s="87">
        <v>4.4269999999999996</v>
      </c>
      <c s="87">
        <v>84.379000000000005</v>
      </c>
      <c s="88">
        <v>37.243000000000002</v>
      </c>
      <c s="93">
        <v>0</v>
      </c>
      <c s="93">
        <v>0</v>
      </c>
      <c/>
      <c r="K263" s="145">
        <v>45509.101359780092</v>
      </c>
    </row>
    <row>
      <c s="53">
        <v>52.595999999999997</v>
      </c>
      <c s="20">
        <v>263</v>
      </c>
      <c s="87">
        <v>4.6189999999999998</v>
      </c>
      <c s="87">
        <v>83.930999999999997</v>
      </c>
      <c s="88">
        <v>36.786000000000001</v>
      </c>
      <c s="93">
        <v>0</v>
      </c>
      <c s="93">
        <v>0</v>
      </c>
      <c/>
      <c r="K264" s="145">
        <v>45509.101362141206</v>
      </c>
    </row>
    <row>
      <c s="53">
        <v>52.777999999999999</v>
      </c>
      <c s="20">
        <v>264</v>
      </c>
      <c s="87">
        <v>4.6550000000000002</v>
      </c>
      <c s="87">
        <v>84.918000000000006</v>
      </c>
      <c s="88">
        <v>33.005000000000003</v>
      </c>
      <c s="93">
        <v>0</v>
      </c>
      <c s="93">
        <v>0</v>
      </c>
      <c/>
      <c r="K265" s="145">
        <v>45509.101364247683</v>
      </c>
    </row>
    <row>
      <c s="53">
        <v>52.991</v>
      </c>
      <c s="20">
        <v>265</v>
      </c>
      <c s="87">
        <v>4.6769999999999996</v>
      </c>
      <c s="87">
        <v>84.927999999999997</v>
      </c>
      <c s="88">
        <v>30.111999999999998</v>
      </c>
      <c s="93">
        <v>0</v>
      </c>
      <c s="93">
        <v>0</v>
      </c>
      <c/>
      <c r="K266" s="145">
        <v>45509.101366724535</v>
      </c>
    </row>
    <row>
      <c s="53">
        <v>53.183999999999998</v>
      </c>
      <c s="20">
        <v>266</v>
      </c>
      <c s="87">
        <v>4.6760000000000002</v>
      </c>
      <c s="87">
        <v>84.528999999999996</v>
      </c>
      <c s="88">
        <v>27.492000000000001</v>
      </c>
      <c s="93">
        <v>0</v>
      </c>
      <c s="93">
        <v>0</v>
      </c>
      <c/>
      <c r="K267" s="145">
        <v>45509.101368946758</v>
      </c>
    </row>
    <row>
      <c s="53">
        <v>53.387999999999998</v>
      </c>
      <c s="20">
        <v>267</v>
      </c>
      <c s="87">
        <v>4.5810000000000004</v>
      </c>
      <c s="87">
        <v>84.513999999999996</v>
      </c>
      <c s="88">
        <v>27.629000000000001</v>
      </c>
      <c s="93">
        <v>0</v>
      </c>
      <c s="93">
        <v>0</v>
      </c>
      <c/>
      <c r="K268" s="145">
        <v>45509.101371319448</v>
      </c>
    </row>
    <row>
      <c s="53">
        <v>53.572000000000003</v>
      </c>
      <c s="20">
        <v>268</v>
      </c>
      <c s="87">
        <v>4.1859999999999999</v>
      </c>
      <c s="87">
        <v>82.527000000000001</v>
      </c>
      <c s="88">
        <v>33.828000000000003</v>
      </c>
      <c s="93">
        <v>0</v>
      </c>
      <c s="93">
        <v>0</v>
      </c>
      <c/>
      <c r="K269" s="145">
        <v>45509.101373437501</v>
      </c>
    </row>
    <row>
      <c s="53">
        <v>53.783000000000001</v>
      </c>
      <c s="20">
        <v>269</v>
      </c>
      <c s="87">
        <v>3.9470000000000001</v>
      </c>
      <c s="87">
        <v>80.492999999999995</v>
      </c>
      <c s="88">
        <v>31.579999999999998</v>
      </c>
      <c s="93">
        <v>0</v>
      </c>
      <c s="93">
        <v>0</v>
      </c>
      <c/>
      <c r="K270" s="145">
        <v>45509.101375879633</v>
      </c>
    </row>
    <row>
      <c s="53">
        <v>53.990000000000002</v>
      </c>
      <c s="20">
        <v>270</v>
      </c>
      <c s="87">
        <v>3.9020000000000001</v>
      </c>
      <c s="87">
        <v>79.930000000000007</v>
      </c>
      <c s="88">
        <v>32.895000000000003</v>
      </c>
      <c s="93">
        <v>0</v>
      </c>
      <c s="93">
        <v>0</v>
      </c>
      <c/>
      <c r="K271" s="145">
        <v>45509.10137827546</v>
      </c>
    </row>
    <row>
      <c s="53">
        <v>54.189999999999998</v>
      </c>
      <c s="20">
        <v>271</v>
      </c>
      <c s="87">
        <v>4.3869999999999996</v>
      </c>
      <c s="87">
        <v>81.379000000000005</v>
      </c>
      <c s="88">
        <v>29.773</v>
      </c>
      <c s="93">
        <v>0</v>
      </c>
      <c s="93">
        <v>0</v>
      </c>
      <c/>
      <c r="K272" s="145">
        <v>45509.101380590277</v>
      </c>
    </row>
    <row>
      <c s="53">
        <v>54.375</v>
      </c>
      <c s="20">
        <v>272</v>
      </c>
      <c s="87">
        <v>4.5510000000000002</v>
      </c>
      <c s="87">
        <v>81.662999999999997</v>
      </c>
      <c s="88">
        <v>23.128</v>
      </c>
      <c s="93">
        <v>0</v>
      </c>
      <c s="93">
        <v>0</v>
      </c>
      <c/>
      <c r="K273" s="145">
        <v>45509.101382731482</v>
      </c>
    </row>
    <row>
      <c s="53">
        <v>54.579000000000001</v>
      </c>
      <c s="20">
        <v>273</v>
      </c>
      <c s="87">
        <v>4.5570000000000004</v>
      </c>
      <c s="87">
        <v>82.882999999999996</v>
      </c>
      <c s="88">
        <v>26.802</v>
      </c>
      <c s="93">
        <v>0</v>
      </c>
      <c s="93">
        <v>0</v>
      </c>
      <c/>
      <c r="K274" s="145">
        <v>45509.101385092596</v>
      </c>
    </row>
    <row>
      <c s="53">
        <v>54.789999999999999</v>
      </c>
      <c s="20">
        <v>274</v>
      </c>
      <c s="87">
        <v>4.7530000000000001</v>
      </c>
      <c s="87">
        <v>83.497</v>
      </c>
      <c s="88">
        <v>12.215</v>
      </c>
      <c s="93">
        <v>0</v>
      </c>
      <c s="93">
        <v>0</v>
      </c>
      <c/>
      <c r="K275" s="145">
        <v>45509.101387546296</v>
      </c>
    </row>
    <row>
      <c s="53">
        <v>54.978999999999999</v>
      </c>
      <c s="20">
        <v>275</v>
      </c>
      <c s="87">
        <v>3.6930000000000001</v>
      </c>
      <c s="87">
        <v>78.611000000000004</v>
      </c>
      <c s="88">
        <v>38.237000000000002</v>
      </c>
      <c s="93">
        <v>0</v>
      </c>
      <c s="93">
        <v>0</v>
      </c>
      <c/>
      <c r="K276" s="145">
        <v>45509.101389722222</v>
      </c>
    </row>
    <row>
      <c s="53">
        <v>55.188000000000002</v>
      </c>
      <c s="20">
        <v>276</v>
      </c>
      <c s="87">
        <v>4.4130000000000003</v>
      </c>
      <c s="87">
        <v>80.885999999999996</v>
      </c>
      <c s="88">
        <v>33.908999999999999</v>
      </c>
      <c s="93">
        <v>0</v>
      </c>
      <c s="93">
        <v>0</v>
      </c>
      <c/>
      <c r="K277" s="145">
        <v>45509.101392141201</v>
      </c>
    </row>
    <row>
      <c s="53">
        <v>55.371000000000002</v>
      </c>
      <c s="20">
        <v>277</v>
      </c>
      <c s="87">
        <v>4.4870000000000001</v>
      </c>
      <c s="87">
        <v>80.495000000000005</v>
      </c>
      <c s="88">
        <v>20.457999999999998</v>
      </c>
      <c s="93">
        <v>0</v>
      </c>
      <c s="93">
        <v>0</v>
      </c>
      <c/>
      <c r="K278" s="145">
        <v>45509.101394259262</v>
      </c>
    </row>
    <row>
      <c s="53">
        <v>55.591999999999999</v>
      </c>
      <c s="20">
        <v>278</v>
      </c>
      <c s="87">
        <v>4.4039999999999999</v>
      </c>
      <c s="87">
        <v>80.132999999999996</v>
      </c>
      <c s="88">
        <v>21.283999999999999</v>
      </c>
      <c s="93">
        <v>0</v>
      </c>
      <c s="93">
        <v>0</v>
      </c>
      <c/>
      <c r="K279" s="145">
        <v>45509.101396817132</v>
      </c>
    </row>
    <row>
      <c s="53">
        <v>55.790999999999997</v>
      </c>
      <c s="20">
        <v>279</v>
      </c>
      <c s="87">
        <v>4.4809999999999999</v>
      </c>
      <c s="87">
        <v>80.277000000000001</v>
      </c>
      <c s="88">
        <v>21.795999999999999</v>
      </c>
      <c s="93">
        <v>0</v>
      </c>
      <c s="93">
        <v>0</v>
      </c>
      <c/>
      <c r="K280" s="145">
        <v>45509.101399120373</v>
      </c>
    </row>
    <row>
      <c s="53">
        <v>55.994999999999997</v>
      </c>
      <c s="20">
        <v>280</v>
      </c>
      <c s="87">
        <v>4.3700000000000001</v>
      </c>
      <c s="87">
        <v>80.019999999999996</v>
      </c>
      <c s="88">
        <v>22.042999999999999</v>
      </c>
      <c s="93">
        <v>0</v>
      </c>
      <c s="93">
        <v>0</v>
      </c>
      <c/>
      <c r="K281" s="145">
        <v>45509.101401481479</v>
      </c>
    </row>
    <row>
      <c s="53">
        <v>56.183</v>
      </c>
      <c s="20">
        <v>281</v>
      </c>
      <c s="87">
        <v>4.4779999999999998</v>
      </c>
      <c s="87">
        <v>79.855999999999995</v>
      </c>
      <c s="88">
        <v>24.805</v>
      </c>
      <c s="93">
        <v>0</v>
      </c>
      <c s="93">
        <v>0</v>
      </c>
      <c/>
      <c r="K282" s="145">
        <v>45509.101403657405</v>
      </c>
    </row>
    <row>
      <c s="53">
        <v>56.396999999999998</v>
      </c>
      <c s="20">
        <v>282</v>
      </c>
      <c s="87">
        <v>4.508</v>
      </c>
      <c s="87">
        <v>80.129000000000005</v>
      </c>
      <c s="88">
        <v>23.800999999999998</v>
      </c>
      <c s="93">
        <v>0</v>
      </c>
      <c s="93">
        <v>0</v>
      </c>
      <c/>
      <c r="K283" s="145">
        <v>45509.101406134258</v>
      </c>
    </row>
    <row>
      <c s="53">
        <v>56.587000000000003</v>
      </c>
      <c s="20">
        <v>283</v>
      </c>
      <c s="87">
        <v>4.3579999999999997</v>
      </c>
      <c s="87">
        <v>81.037000000000006</v>
      </c>
      <c s="88">
        <v>27.331</v>
      </c>
      <c s="93">
        <v>0</v>
      </c>
      <c s="93">
        <v>0</v>
      </c>
      <c/>
      <c r="K284" s="145">
        <v>45509.101408333336</v>
      </c>
    </row>
    <row>
      <c s="53">
        <v>56.786999999999999</v>
      </c>
      <c s="20">
        <v>284</v>
      </c>
      <c s="87">
        <v>4.4169999999999998</v>
      </c>
      <c s="87">
        <v>81.876999999999995</v>
      </c>
      <c s="88">
        <v>29.727</v>
      </c>
      <c s="93">
        <v>0</v>
      </c>
      <c s="93">
        <v>0</v>
      </c>
      <c/>
      <c r="K285" s="145">
        <v>45509.101410648145</v>
      </c>
    </row>
    <row>
      <c s="53">
        <v>56.982999999999997</v>
      </c>
      <c s="20">
        <v>285</v>
      </c>
      <c s="87">
        <v>4.2279999999999998</v>
      </c>
      <c s="87">
        <v>81.903999999999996</v>
      </c>
      <c s="88">
        <v>25.146000000000001</v>
      </c>
      <c s="93">
        <v>0</v>
      </c>
      <c s="93">
        <v>0</v>
      </c>
      <c/>
      <c r="K286" s="145">
        <v>45509.101412928241</v>
      </c>
    </row>
    <row>
      <c s="53">
        <v>57.182000000000002</v>
      </c>
      <c s="20">
        <v>286</v>
      </c>
      <c s="87">
        <v>4.3730000000000002</v>
      </c>
      <c s="87">
        <v>82.126999999999995</v>
      </c>
      <c s="88">
        <v>23.733000000000001</v>
      </c>
      <c s="93">
        <v>0</v>
      </c>
      <c s="93">
        <v>0</v>
      </c>
      <c/>
      <c r="K287" s="145">
        <v>45509.101415219906</v>
      </c>
    </row>
    <row>
      <c s="53">
        <v>57.396999999999998</v>
      </c>
      <c s="20">
        <v>287</v>
      </c>
      <c s="87">
        <v>4.4119999999999999</v>
      </c>
      <c s="87">
        <v>82.081999999999994</v>
      </c>
      <c s="88">
        <v>20.768000000000001</v>
      </c>
      <c s="93">
        <v>0</v>
      </c>
      <c s="93">
        <v>0</v>
      </c>
      <c/>
      <c r="K288" s="145">
        <v>45509.101417708334</v>
      </c>
    </row>
    <row>
      <c s="53">
        <v>57.585000000000001</v>
      </c>
      <c s="20">
        <v>288</v>
      </c>
      <c s="87">
        <v>4.1609999999999996</v>
      </c>
      <c s="87">
        <v>80.805000000000007</v>
      </c>
      <c s="88">
        <v>30.571999999999999</v>
      </c>
      <c s="93">
        <v>0</v>
      </c>
      <c s="93">
        <v>0</v>
      </c>
      <c/>
      <c r="K289" s="145">
        <v>45509.10141988426</v>
      </c>
    </row>
    <row>
      <c s="53">
        <v>57.771000000000001</v>
      </c>
      <c s="20">
        <v>289</v>
      </c>
      <c s="87">
        <v>4.0119999999999996</v>
      </c>
      <c s="87">
        <v>79.135999999999996</v>
      </c>
      <c s="88">
        <v>30.946999999999999</v>
      </c>
      <c s="93">
        <v>0</v>
      </c>
      <c s="93">
        <v>0</v>
      </c>
      <c/>
      <c r="K290" s="145">
        <v>45509.10142204861</v>
      </c>
    </row>
    <row>
      <c s="53">
        <v>57.993000000000002</v>
      </c>
      <c s="20">
        <v>290</v>
      </c>
      <c s="87">
        <v>3.8860000000000001</v>
      </c>
      <c s="87">
        <v>78.653000000000006</v>
      </c>
      <c s="88">
        <v>26.109999999999999</v>
      </c>
      <c s="93">
        <v>0</v>
      </c>
      <c s="93">
        <v>0</v>
      </c>
      <c/>
      <c r="K291" s="145">
        <v>45509.101424606481</v>
      </c>
    </row>
    <row>
      <c s="53">
        <v>58.186</v>
      </c>
      <c s="20">
        <v>291</v>
      </c>
      <c s="87">
        <v>4.0990000000000002</v>
      </c>
      <c s="87">
        <v>78.498999999999995</v>
      </c>
      <c s="88">
        <v>24.408000000000001</v>
      </c>
      <c s="93">
        <v>0</v>
      </c>
      <c s="93">
        <v>0</v>
      </c>
      <c/>
      <c r="K292" s="145">
        <v>45509.10142684028</v>
      </c>
    </row>
    <row>
      <c s="53">
        <v>58.378</v>
      </c>
      <c s="20">
        <v>292</v>
      </c>
      <c s="87">
        <v>4.1239999999999997</v>
      </c>
      <c s="87">
        <v>79.281000000000006</v>
      </c>
      <c s="88">
        <v>28.710000000000001</v>
      </c>
      <c s="93">
        <v>0</v>
      </c>
      <c s="93">
        <v>0</v>
      </c>
      <c/>
      <c r="K293" s="145">
        <v>45509.101429062503</v>
      </c>
    </row>
    <row>
      <c s="53">
        <v>58.585999999999999</v>
      </c>
      <c s="20">
        <v>293</v>
      </c>
      <c s="87">
        <v>3.9990000000000001</v>
      </c>
      <c s="87">
        <v>80.137</v>
      </c>
      <c s="88">
        <v>30.297999999999998</v>
      </c>
      <c s="93">
        <v>0</v>
      </c>
      <c s="93">
        <v>0</v>
      </c>
      <c/>
      <c r="K294" s="145">
        <v>45509.101431469906</v>
      </c>
    </row>
    <row>
      <c s="53">
        <v>58.795000000000002</v>
      </c>
      <c s="20">
        <v>294</v>
      </c>
      <c s="87">
        <v>4.0789999999999997</v>
      </c>
      <c s="87">
        <v>80.638999999999996</v>
      </c>
      <c s="88">
        <v>24.811</v>
      </c>
      <c s="93">
        <v>0</v>
      </c>
      <c s="93">
        <v>0</v>
      </c>
      <c/>
      <c r="K295" s="145">
        <v>45509.101433888885</v>
      </c>
    </row>
    <row>
      <c s="53">
        <v>58.984999999999999</v>
      </c>
      <c s="20">
        <v>295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296" s="145">
        <v>45509.101436087964</v>
      </c>
    </row>
    <row>
      <c s="53">
        <v>59.189</v>
      </c>
      <c s="20">
        <v>296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297" s="145">
        <v>45509.101438449077</v>
      </c>
    </row>
    <row>
      <c s="53">
        <v>59.392000000000003</v>
      </c>
      <c s="20">
        <v>297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298" s="145">
        <v>45509.101440798608</v>
      </c>
    </row>
    <row>
      <c s="53">
        <v>59.585000000000001</v>
      </c>
      <c s="20">
        <v>298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299" s="145">
        <v>45509.101443032407</v>
      </c>
    </row>
    <row>
      <c s="53">
        <v>59.783999999999999</v>
      </c>
      <c s="20">
        <v>299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300" s="145">
        <v>45509.101445347223</v>
      </c>
    </row>
    <row>
      <c s="53">
        <v>59.993000000000002</v>
      </c>
      <c s="20">
        <v>300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301" s="145">
        <v>45509.101447754627</v>
      </c>
    </row>
    <row>
      <c s="53">
        <v>60.195</v>
      </c>
      <c s="20">
        <v>301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302" s="145">
        <v>45509.101450104165</v>
      </c>
    </row>
    <row>
      <c s="53">
        <v>60.372</v>
      </c>
      <c s="20">
        <v>302</v>
      </c>
      <c s="87">
        <v>4.0789999999999997</v>
      </c>
      <c s="87">
        <v>80.638999999999996</v>
      </c>
      <c s="88">
        <v>0</v>
      </c>
      <c s="93">
        <v>0</v>
      </c>
      <c s="93">
        <v>0</v>
      </c>
      <c/>
      <c r="K303" s="145">
        <v>45509.101452141207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87" customWidth="1"/>
    <col min="4" max="4" width="12" style="87" customWidth="1"/>
    <col min="5" max="5" width="12" style="88" customWidth="1"/>
    <col min="6" max="6" width="14" style="93" customWidth="1"/>
    <col min="7" max="7" width="13.5234375" style="93" customWidth="1"/>
    <col min="8" max="8" width="16.5234375" style="93" customWidth="1"/>
    <col min="9" max="9" width="15" style="98" customWidth="1"/>
    <col min="10" max="10" width="14" style="98" customWidth="1"/>
    <col min="11" max="11" width="26" style="97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3" t="s">
        <v>179</v>
      </c>
      <c s="20" t="s">
        <v>289</v>
      </c>
      <c s="53" t="s">
        <v>435</v>
      </c>
      <c s="87" t="s">
        <v>126</v>
      </c>
      <c s="77" t="s">
        <v>14</v>
      </c>
      <c s="20" t="s">
        <v>338</v>
      </c>
      <c s="20" t="s">
        <v>127</v>
      </c>
      <c s="20" t="s">
        <v>59</v>
      </c>
      <c s="98" t="s">
        <v>290</v>
      </c>
      <c s="98" t="s">
        <v>128</v>
      </c>
      <c s="97" t="s">
        <v>15</v>
      </c>
      <c r="M1" s="32"/>
      <c s="32"/>
    </row>
    <row>
      <c r="E2" s="77"/>
      <c s="20"/>
      <c s="20"/>
      <c s="20"/>
    </row>
    <row>
      <c r="E3" s="77"/>
      <c s="20"/>
      <c s="20"/>
      <c s="20"/>
    </row>
    <row>
      <c r="E4" s="77"/>
      <c s="20"/>
      <c s="20"/>
      <c s="20"/>
    </row>
    <row>
      <c r="E5" s="77"/>
      <c s="20"/>
      <c s="20"/>
      <c s="20"/>
    </row>
    <row>
      <c r="E6" s="77"/>
      <c s="20"/>
      <c s="20"/>
      <c s="20"/>
    </row>
    <row>
      <c r="E7" s="77"/>
      <c s="20"/>
      <c s="20"/>
      <c s="20"/>
    </row>
    <row>
      <c r="E8" s="77"/>
      <c s="20"/>
      <c s="20"/>
      <c s="20"/>
    </row>
    <row>
      <c r="E9" s="77"/>
      <c s="20"/>
      <c s="20"/>
      <c s="20"/>
    </row>
    <row>
      <c r="E10" s="77"/>
      <c s="20"/>
      <c s="20"/>
      <c s="20"/>
    </row>
    <row>
      <c r="E11" s="77"/>
      <c s="20"/>
      <c s="20"/>
      <c s="20"/>
    </row>
    <row>
      <c r="E12" s="77"/>
      <c s="20"/>
      <c s="20"/>
      <c s="20"/>
    </row>
    <row>
      <c r="E13" s="77"/>
      <c s="20"/>
      <c s="20"/>
      <c s="20"/>
    </row>
    <row>
      <c r="E14" s="77"/>
      <c s="20"/>
      <c s="20"/>
      <c s="20"/>
    </row>
    <row>
      <c r="E15" s="77"/>
      <c s="20"/>
      <c s="20"/>
      <c s="20"/>
    </row>
    <row>
      <c r="E16" s="77"/>
      <c s="20"/>
      <c s="20"/>
      <c s="20"/>
    </row>
    <row>
      <c r="E17" s="77"/>
      <c s="20"/>
      <c s="20"/>
      <c s="20"/>
    </row>
    <row>
      <c r="E18" s="77"/>
      <c s="20"/>
      <c s="20"/>
      <c s="20"/>
    </row>
    <row>
      <c r="E19" s="77"/>
      <c s="20"/>
      <c s="20"/>
      <c s="20"/>
    </row>
    <row>
      <c r="E20" s="77"/>
      <c s="20"/>
      <c s="20"/>
      <c s="20"/>
    </row>
    <row>
      <c r="E21" s="77"/>
      <c s="20"/>
      <c s="20"/>
      <c s="20"/>
    </row>
    <row>
      <c r="E22" s="77"/>
      <c s="20"/>
      <c s="20"/>
      <c s="20"/>
    </row>
    <row>
      <c r="E23" s="77"/>
      <c s="20"/>
      <c s="20"/>
      <c s="20"/>
    </row>
    <row>
      <c r="E24" s="77"/>
      <c s="20"/>
      <c s="20"/>
      <c s="20"/>
    </row>
    <row>
      <c r="E25" s="77"/>
      <c s="20"/>
      <c s="20"/>
      <c s="20"/>
    </row>
    <row>
      <c r="E26" s="77"/>
      <c s="20"/>
      <c s="20"/>
      <c s="20"/>
    </row>
    <row>
      <c r="E27" s="77"/>
      <c s="20"/>
      <c s="20"/>
      <c s="20"/>
    </row>
    <row>
      <c r="E28" s="77"/>
      <c s="20"/>
      <c s="20"/>
      <c s="20"/>
    </row>
    <row>
      <c r="E29" s="77"/>
      <c s="20"/>
      <c s="20"/>
      <c s="20"/>
    </row>
    <row>
      <c r="E30" s="77"/>
      <c s="20"/>
      <c s="20"/>
      <c s="20"/>
    </row>
    <row>
      <c r="E31" s="77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3" customWidth="1"/>
    <col min="2" max="2" width="11" style="20" customWidth="1"/>
    <col min="3" max="3" width="11" style="87" customWidth="1"/>
    <col min="4" max="4" width="12" style="87" customWidth="1"/>
    <col min="5" max="5" width="12" style="88" customWidth="1"/>
    <col min="6" max="6" width="14" style="93" customWidth="1"/>
    <col min="7" max="7" width="13.5234375" style="93" customWidth="1"/>
    <col min="8" max="8" width="16.5234375" style="93" customWidth="1"/>
    <col min="9" max="9" width="15" style="98" customWidth="1"/>
    <col min="10" max="10" width="14" style="98" customWidth="1"/>
    <col min="11" max="11" width="26" style="97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3" t="s">
        <v>310</v>
      </c>
      <c s="20" t="s">
        <v>125</v>
      </c>
      <c s="53" t="s">
        <v>400</v>
      </c>
      <c s="87" t="s">
        <v>92</v>
      </c>
      <c s="77" t="s">
        <v>433</v>
      </c>
      <c s="20" t="s">
        <v>39</v>
      </c>
      <c s="20" t="s">
        <v>93</v>
      </c>
      <c s="20" t="s">
        <v>309</v>
      </c>
      <c s="98" t="s">
        <v>434</v>
      </c>
      <c s="98" t="s">
        <v>94</v>
      </c>
      <c s="97" t="s">
        <v>288</v>
      </c>
      <c r="M1" s="32"/>
      <c s="32"/>
    </row>
    <row>
      <c r="E2" s="77"/>
      <c s="20"/>
      <c s="20"/>
      <c s="20"/>
    </row>
    <row>
      <c r="E3" s="77"/>
      <c s="20"/>
      <c s="20"/>
      <c s="20"/>
    </row>
    <row>
      <c r="E4" s="77"/>
      <c s="20"/>
      <c s="20"/>
      <c s="20"/>
    </row>
    <row>
      <c r="E5" s="77"/>
      <c s="20"/>
      <c s="20"/>
      <c s="20"/>
    </row>
    <row>
      <c r="E6" s="77"/>
      <c s="20"/>
      <c s="20"/>
      <c s="20"/>
    </row>
    <row>
      <c r="E7" s="77"/>
      <c s="20"/>
      <c s="20"/>
      <c s="20"/>
    </row>
    <row>
      <c r="E8" s="77"/>
      <c s="20"/>
      <c s="20"/>
      <c s="20"/>
    </row>
    <row>
      <c r="E9" s="77"/>
      <c s="20"/>
      <c s="20"/>
      <c s="20"/>
    </row>
    <row>
      <c r="E10" s="77"/>
      <c s="20"/>
      <c s="20"/>
      <c s="20"/>
    </row>
    <row>
      <c r="E11" s="77"/>
      <c s="20"/>
      <c s="20"/>
      <c s="20"/>
    </row>
    <row>
      <c r="E12" s="77"/>
      <c s="20"/>
      <c s="20"/>
      <c s="20"/>
    </row>
    <row>
      <c r="E13" s="77"/>
      <c s="20"/>
      <c s="20"/>
      <c s="20"/>
    </row>
    <row>
      <c r="E14" s="77"/>
      <c s="20"/>
      <c s="20"/>
      <c s="20"/>
    </row>
    <row>
      <c r="E15" s="77"/>
      <c s="20"/>
      <c s="20"/>
      <c s="20"/>
    </row>
    <row>
      <c r="E16" s="77"/>
      <c s="20"/>
      <c s="20"/>
      <c s="20"/>
    </row>
    <row>
      <c r="E17" s="77"/>
      <c s="20"/>
      <c s="20"/>
      <c s="20"/>
    </row>
    <row>
      <c r="E18" s="77"/>
      <c s="20"/>
      <c s="20"/>
      <c s="20"/>
    </row>
    <row>
      <c r="E19" s="77"/>
      <c s="20"/>
      <c s="20"/>
      <c s="20"/>
    </row>
    <row>
      <c r="E20" s="77"/>
      <c s="20"/>
      <c s="20"/>
      <c s="20"/>
    </row>
    <row>
      <c r="E21" s="77"/>
      <c s="20"/>
      <c s="20"/>
      <c s="20"/>
    </row>
    <row>
      <c r="E22" s="77"/>
      <c s="20"/>
      <c s="20"/>
      <c s="20"/>
    </row>
    <row>
      <c r="E23" s="77"/>
      <c s="20"/>
      <c s="20"/>
      <c s="20"/>
    </row>
    <row>
      <c r="E24" s="77"/>
      <c s="20"/>
      <c s="20"/>
      <c s="20"/>
    </row>
    <row>
      <c r="E25" s="77"/>
      <c s="20"/>
      <c s="20"/>
      <c s="20"/>
    </row>
    <row>
      <c r="E26" s="77"/>
      <c s="20"/>
      <c s="20"/>
      <c s="20"/>
    </row>
    <row>
      <c r="E27" s="77"/>
      <c s="20"/>
      <c s="20"/>
      <c s="20"/>
    </row>
    <row>
      <c r="E28" s="77"/>
      <c s="20"/>
      <c s="20"/>
      <c s="20"/>
    </row>
    <row>
      <c r="E29" s="77"/>
      <c s="20"/>
      <c s="20"/>
      <c s="20"/>
    </row>
    <row>
      <c r="E30" s="77"/>
      <c s="20"/>
      <c s="20"/>
      <c s="20"/>
    </row>
    <row>
      <c r="E31" s="77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83" bestFit="1" customWidth="1"/>
    <col min="2" max="3" width="47.37109375" style="135" bestFit="1" customWidth="1"/>
    <col min="4" max="5" width="18.26171875" style="135" bestFit="1" customWidth="1"/>
    <col min="6" max="16384" width="9" style="135"/>
  </cols>
  <sheetData>
    <row>
      <c s="183" t="s">
        <v>189</v>
      </c>
      <c s="80" t="s">
        <v>150</v>
      </c>
      <c s="80" t="s">
        <v>150</v>
      </c>
      <c s="80"/>
      <c s="80"/>
    </row>
    <row>
      <c s="183" t="s">
        <v>138</v>
      </c>
      <c s="37" t="s">
        <v>349</v>
      </c>
      <c s="37" t="s">
        <v>349</v>
      </c>
    </row>
    <row>
      <c s="183" t="s">
        <v>0</v>
      </c>
      <c s="37" t="s">
        <v>205</v>
      </c>
      <c s="37" t="s">
        <v>311</v>
      </c>
    </row>
    <row>
      <c s="183" t="s">
        <v>1</v>
      </c>
      <c s="37" t="s">
        <v>321</v>
      </c>
      <c s="37" t="s">
        <v>321</v>
      </c>
      <c s="37"/>
      <c s="37"/>
    </row>
    <row>
      <c s="183" t="s">
        <v>267</v>
      </c>
      <c s="37" t="s">
        <v>257</v>
      </c>
      <c s="37" t="s">
        <v>257</v>
      </c>
      <c s="37"/>
      <c s="37"/>
    </row>
    <row>
      <c s="183" t="s">
        <v>323</v>
      </c>
      <c s="37"/>
      <c s="37"/>
      <c s="37"/>
      <c s="37"/>
    </row>
    <row>
      <c s="183" t="s">
        <v>324</v>
      </c>
      <c s="37"/>
      <c s="37"/>
      <c s="37"/>
      <c s="37"/>
    </row>
    <row>
      <c s="183" t="s">
        <v>268</v>
      </c>
      <c s="37" t="s">
        <v>233</v>
      </c>
      <c s="37" t="s">
        <v>346</v>
      </c>
      <c s="37"/>
      <c s="37"/>
    </row>
    <row>
      <c s="183" t="s">
        <v>49</v>
      </c>
      <c s="37" t="s">
        <v>38</v>
      </c>
      <c s="37" t="s">
        <v>38</v>
      </c>
      <c s="37"/>
      <c s="37"/>
    </row>
    <row>
      <c s="183" t="s">
        <v>30</v>
      </c>
      <c s="37">
        <v>5</v>
      </c>
      <c s="37">
        <v>5</v>
      </c>
      <c s="37"/>
      <c s="37"/>
    </row>
    <row>
      <c s="183" t="s">
        <v>75</v>
      </c>
      <c s="27">
        <f>IF(MAX('Raw Data 1'!$A:$A)=0,"",MAX('Raw Data 1'!$A:$A)-MIN('Raw Data 1'!$A:$A))</f>
        <v>63.190999999999995</v>
      </c>
      <c s="27">
        <f>IF(MAX('Raw Data 2'!$A:$A)=0,"",MAX('Raw Data 2'!$A:$A)-MIN('Raw Data 2'!$A:$A))</f>
        <v>60.137</v>
      </c>
      <c s="27" t="str">
        <f>IF(MAX('Raw Data 3'!$A:$A)=0,"",MAX('Raw Data 3'!$A:$A)-MIN('Raw Data 3'!$A:$A))</f>
        <v/>
      </c>
      <c s="27" t="str">
        <f>IF(MAX('Raw Data 4'!$A:$A)=0,"",MAX('Raw Data 4'!$A:$A)-MIN('Raw Data 4'!$A:$A))</f>
        <v/>
      </c>
      <c s="27"/>
      <c s="27"/>
      <c s="27"/>
      <c s="27"/>
      <c s="27"/>
      <c s="27"/>
      <c s="27"/>
      <c s="27"/>
      <c s="27"/>
      <c s="27"/>
      <c s="27"/>
      <c s="27"/>
      <c s="27"/>
    </row>
    <row>
      <c s="183" t="s">
        <v>76</v>
      </c>
      <c s="92">
        <v>45509.100630018518</v>
      </c>
      <c s="92">
        <v>45509.100630018518</v>
      </c>
      <c s="92"/>
      <c s="92"/>
    </row>
    <row>
      <c s="183" t="s">
        <v>107</v>
      </c>
      <c s="92">
        <v>45509.101442578707</v>
      </c>
      <c s="92">
        <v>45509.101442578707</v>
      </c>
      <c s="92"/>
      <c s="92"/>
    </row>
    <row>
      <c s="183" t="s">
        <v>325</v>
      </c>
      <c s="37" t="s">
        <v>37</v>
      </c>
      <c s="37" t="s">
        <v>37</v>
      </c>
    </row>
    <row>
      <c s="183" t="s">
        <v>34</v>
      </c>
      <c s="37" t="s">
        <v>350</v>
      </c>
      <c s="37" t="s">
        <v>350</v>
      </c>
    </row>
    <row>
      <c s="183" t="s">
        <v>148</v>
      </c>
      <c s="37" t="b">
        <v>1</v>
      </c>
      <c s="37" t="b">
        <v>1</v>
      </c>
    </row>
    <row>
      <c s="183" t="s">
        <v>123</v>
      </c>
      <c s="37">
        <v>4000</v>
      </c>
      <c s="37">
        <v>4000</v>
      </c>
    </row>
    <row>
      <c s="183" t="s">
        <v>398</v>
      </c>
      <c s="37">
        <v>400</v>
      </c>
      <c s="37">
        <v>400</v>
      </c>
    </row>
    <row>
      <c s="183" t="s">
        <v>91</v>
      </c>
      <c s="37" t="b">
        <v>1</v>
      </c>
      <c s="37" t="b">
        <v>1</v>
      </c>
    </row>
    <row>
      <c s="183" t="s">
        <v>432</v>
      </c>
      <c s="37" t="s">
        <v>72</v>
      </c>
      <c s="37" t="s">
        <v>72</v>
      </c>
    </row>
    <row>
      <c s="183" t="s">
        <v>58</v>
      </c>
    </row>
    <row>
      <c s="183" t="s">
        <v>336</v>
      </c>
      <c s="37" t="s">
        <v>382</v>
      </c>
      <c s="37" t="s">
        <v>160</v>
      </c>
    </row>
    <row>
      <c s="183" t="s">
        <v>337</v>
      </c>
      <c s="37" t="s">
        <v>383</v>
      </c>
      <c s="37" t="s">
        <v>383</v>
      </c>
    </row>
    <row>
      <c s="183" t="s">
        <v>366</v>
      </c>
      <c s="37">
        <v>0.050000000000000003</v>
      </c>
      <c s="37">
        <v>0.050000000000000003</v>
      </c>
    </row>
    <row>
      <c s="183" t="s">
        <v>12</v>
      </c>
      <c s="37">
        <v>0</v>
      </c>
      <c s="37">
        <v>0</v>
      </c>
    </row>
    <row>
      <c s="164" t="s">
        <v>259</v>
      </c>
      <c s="37">
        <v>0</v>
      </c>
      <c s="37">
        <v>0</v>
      </c>
    </row>
    <row>
      <c s="164" t="s">
        <v>62</v>
      </c>
      <c s="37">
        <v>0</v>
      </c>
      <c s="37">
        <v>0</v>
      </c>
    </row>
    <row>
      <c s="164" t="s">
        <v>292</v>
      </c>
      <c s="37">
        <v>0</v>
      </c>
      <c s="37">
        <v>0</v>
      </c>
    </row>
    <row>
      <c s="164" t="s">
        <v>40</v>
      </c>
      <c s="37">
        <v>0</v>
      </c>
      <c s="37">
        <v>0</v>
      </c>
    </row>
    <row>
      <c s="164" t="s">
        <v>402</v>
      </c>
      <c s="37">
        <v>0</v>
      </c>
      <c s="37">
        <v>0</v>
      </c>
    </row>
    <row>
      <c s="164" t="s">
        <v>369</v>
      </c>
      <c s="37">
        <v>0</v>
      </c>
      <c s="37">
        <v>0</v>
      </c>
    </row>
    <row>
      <c s="183" t="s">
        <v>403</v>
      </c>
    </row>
    <row>
      <c s="183" t="s">
        <v>227</v>
      </c>
    </row>
    <row>
      <c s="183" t="s">
        <v>207</v>
      </c>
      <c s="37" t="s">
        <v>322</v>
      </c>
      <c s="37" t="s">
        <v>73</v>
      </c>
    </row>
    <row>
      <c s="183" t="s">
        <v>183</v>
      </c>
    </row>
    <row>
      <c s="183" t="s">
        <v>186</v>
      </c>
      <c s="37" t="s">
        <v>264</v>
      </c>
      <c s="37" t="s">
        <v>264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5" bestFit="1" customWidth="1"/>
    <col min="2" max="2" width="25.26171875" style="47" customWidth="1"/>
    <col min="3" max="4" width="20" style="47" customWidth="1"/>
    <col min="5" max="5" width="18" style="47" customWidth="1"/>
    <col min="6" max="16384" width="9" style="15"/>
  </cols>
  <sheetData>
    <row>
      <c s="60" t="s">
        <v>33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2"/>
      <c s="6"/>
      <c s="6"/>
      <c s="6"/>
      <c s="6"/>
    </row>
    <row ht="14.95">
      <c s="122" t="s">
        <v>253</v>
      </c>
      <c s="151"/>
      <c s="6"/>
      <c s="122" t="s">
        <v>364</v>
      </c>
      <c s="151"/>
    </row>
    <row ht="14.95">
      <c s="122" t="s">
        <v>396</v>
      </c>
      <c s="151"/>
      <c s="6"/>
      <c s="122" t="s">
        <v>202</v>
      </c>
      <c s="182"/>
    </row>
    <row ht="14.95">
      <c r="B7" s="15"/>
      <c s="6"/>
      <c s="122" t="s">
        <v>171</v>
      </c>
      <c s="182"/>
    </row>
    <row ht="14.95">
      <c s="12"/>
      <c s="204"/>
      <c s="12"/>
      <c s="12"/>
      <c s="12"/>
    </row>
    <row ht="14.95">
      <c s="40" t="s">
        <v>325</v>
      </c>
      <c s="89"/>
      <c s="89"/>
      <c s="89"/>
      <c s="89"/>
    </row>
    <row>
      <c s="208" t="str">
        <f>IF(ISBLANK($B$18),"",$B$18)</f>
        <v>Channel 1</v>
      </c>
      <c s="181" t="str">
        <f>IF(ISBLANK('Device Info'!$B$14),"",'Device Info'!$B$14)</f>
        <v>D:\Spirent Communications\2024-08-05-022454</v>
      </c>
      <c s="150"/>
      <c s="150"/>
      <c s="194"/>
    </row>
    <row>
      <c s="208" t="str">
        <f>IF(ISBLANK($C$18),"",$C$18)</f>
        <v>Channel 2</v>
      </c>
      <c s="181" t="str">
        <f>IF(ISBLANK('Device Info'!$C$14),"",'Device Info'!$C$14)</f>
        <v>D:\Spirent Communications\2024-08-05-022454</v>
      </c>
      <c s="150"/>
      <c s="150"/>
      <c s="194"/>
    </row>
    <row>
      <c s="208" t="str">
        <f>IF(ISBLANK($D$18),"",$D$18)</f>
        <v/>
      </c>
      <c s="181" t="str">
        <f>IF(ISBLANK('Device Info'!$D$14),"",'Device Info'!$D$14)</f>
        <v/>
      </c>
      <c s="150"/>
      <c s="150"/>
      <c s="194"/>
    </row>
    <row>
      <c s="208" t="str">
        <f>IF(ISBLANK($E$18),"",$E$18)</f>
        <v/>
      </c>
      <c s="181" t="str">
        <f>IF(ISBLANK('Device Info'!$E$14),"",'Device Info'!$E$14)</f>
        <v/>
      </c>
      <c s="150"/>
      <c s="150"/>
      <c s="194"/>
    </row>
    <row r="15" ht="14.95">
      <c s="28" t="s">
        <v>225</v>
      </c>
      <c s="91"/>
      <c s="91"/>
      <c s="91"/>
      <c s="91"/>
    </row>
    <row>
      <c s="40" t="s">
        <v>189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40" t="s">
        <v>138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40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83" t="s">
        <v>428</v>
      </c>
      <c s="33"/>
      <c s="33"/>
      <c s="33"/>
      <c s="90"/>
    </row>
    <row>
      <c s="40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40" t="s">
        <v>267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40" t="s">
        <v>323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40" t="s">
        <v>324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40" t="s">
        <v>268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05" t="s">
        <v>58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05" t="s">
        <v>336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05" t="s">
        <v>337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83" t="s">
        <v>116</v>
      </c>
      <c s="33"/>
      <c s="33"/>
      <c s="33"/>
      <c s="90"/>
    </row>
    <row ht="14.2" customHeight="1">
      <c s="40" t="s">
        <v>49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40" t="s">
        <v>282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40" t="s">
        <v>75</v>
      </c>
      <c s="3">
        <f>IF(ISBLANK('Device Info'!B12),"",'Device Info'!B11)</f>
        <v>63.190999999999995</v>
      </c>
      <c s="3">
        <f>IF(ISBLANK('Device Info'!C12),"",'Device Info'!C11)</f>
        <v>60.137</v>
      </c>
      <c s="3" t="str">
        <f>IF(ISBLANK('Device Info'!D12),"",'Device Info'!D11)</f>
        <v/>
      </c>
      <c s="3" t="str">
        <f>IF(ISBLANK('Device Info'!E12),"",'Device Info'!E11)</f>
        <v/>
      </c>
    </row>
    <row>
      <c s="40" t="s">
        <v>119</v>
      </c>
      <c s="81">
        <f>IF(ISBLANK('Device Info'!B12),"",'Device Info'!B12)</f>
        <v>45509.100630018518</v>
      </c>
      <c s="81">
        <f>IF(ISBLANK('Device Info'!C12),"",'Device Info'!C12)</f>
        <v>45509.100630018518</v>
      </c>
      <c s="81" t="str">
        <f>IF(ISBLANK('Device Info'!D12),"",'Device Info'!D12)</f>
        <v/>
      </c>
      <c s="81" t="str">
        <f>IF(ISBLANK('Device Info'!E12),"",'Device Info'!E12)</f>
        <v/>
      </c>
    </row>
    <row>
      <c s="40" t="s">
        <v>363</v>
      </c>
      <c s="81">
        <f>IF(ISBLANK('Device Info'!B13),"",'Device Info'!B13)</f>
        <v>45509.101442578707</v>
      </c>
      <c s="81">
        <f>IF(ISBLANK('Device Info'!C13),"",'Device Info'!C13)</f>
        <v>45509.101442578707</v>
      </c>
      <c s="81" t="str">
        <f>IF(ISBLANK('Device Info'!D13),"",'Device Info'!D13)</f>
        <v/>
      </c>
      <c s="81" t="str">
        <f>IF(ISBLANK('Device Info'!E13),"",'Device Info'!E13)</f>
        <v/>
      </c>
    </row>
    <row>
      <c s="83" t="s">
        <v>429</v>
      </c>
      <c s="33"/>
      <c s="33"/>
      <c s="33"/>
      <c s="90"/>
    </row>
    <row>
      <c s="40" t="s">
        <v>34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40" t="s">
        <v>430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40" t="s">
        <v>335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40" t="s">
        <v>149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40" t="s">
        <v>91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40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40" t="s">
        <v>366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166" t="s">
        <v>12</v>
      </c>
      <c s="51">
        <f>IF(ISBLANK('Device Info'!B25),"",'Device Info'!B25)</f>
        <v>0</v>
      </c>
      <c s="51">
        <f>IF(ISBLANK('Device Info'!C25),"",'Device Info'!C25)</f>
        <v>0</v>
      </c>
      <c s="51" t="str">
        <f>IF(ISBLANK('Device Info'!D25),"",'Device Info'!D25)</f>
        <v/>
      </c>
      <c s="51" t="str">
        <f>IF(ISBLANK('Device Info'!E25),"",'Device Info'!E25)</f>
        <v/>
      </c>
    </row>
    <row s="187" customFormat="1">
      <c s="195" t="s">
        <v>291</v>
      </c>
      <c s="137">
        <v>0.014999999999999999</v>
      </c>
      <c s="137">
        <v>0.014999999999999999</v>
      </c>
      <c s="141"/>
      <c s="141"/>
    </row>
    <row r="45" ht="14.95" s="206" customFormat="1">
      <c s="197" t="s">
        <v>173</v>
      </c>
      <c s="177" t="str">
        <f>IF(ISBLANK('VIDEO KPIs'!$C$26),"",'VIDEO KPIs'!$C$26)</f>
        <v>23.2.0.7</v>
      </c>
      <c s="106"/>
      <c s="106"/>
      <c s="106"/>
    </row>
    <row>
      <c s="167" t="s">
        <v>283</v>
      </c>
      <c s="143" t="s">
        <v>384</v>
      </c>
      <c s="143" t="s">
        <v>384</v>
      </c>
      <c s="152"/>
      <c s="152"/>
    </row>
    <row>
      <c s="40" t="s">
        <v>284</v>
      </c>
      <c s="143">
        <v>1.2</v>
      </c>
      <c s="143">
        <v>1.2</v>
      </c>
      <c s="152"/>
      <c s="152"/>
    </row>
    <row>
      <c s="40" t="s">
        <v>124</v>
      </c>
      <c s="143">
        <v>1.3999999999999999</v>
      </c>
      <c s="143">
        <v>1.3999999999999999</v>
      </c>
      <c s="152"/>
      <c s="152"/>
    </row>
    <row>
      <c s="40" t="s">
        <v>285</v>
      </c>
      <c s="143">
        <v>3</v>
      </c>
      <c s="143">
        <v>3</v>
      </c>
      <c s="152"/>
      <c s="152"/>
    </row>
    <row>
      <c s="83" t="s">
        <v>63</v>
      </c>
      <c s="33"/>
      <c s="33"/>
      <c s="33"/>
      <c s="90"/>
    </row>
    <row>
      <c s="40" t="s">
        <v>207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40" t="s">
        <v>228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40" t="s">
        <v>99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7"/>
    </row>
    <row>
      <c s="161" t="s">
        <v>120</v>
      </c>
    </row>
    <row>
      <c s="47"/>
    </row>
    <row>
      <c s="105" t="s">
        <v>333</v>
      </c>
      <c s="125"/>
      <c s="105" t="s">
        <v>268</v>
      </c>
      <c s="170"/>
      <c s="125"/>
    </row>
    <row>
      <c s="126" t="s">
        <v>223</v>
      </c>
      <c s="126"/>
      <c s="159" t="s">
        <v>88</v>
      </c>
      <c s="153"/>
      <c s="153"/>
    </row>
    <row>
      <c s="126" t="s">
        <v>190</v>
      </c>
      <c s="126"/>
      <c s="159" t="s">
        <v>121</v>
      </c>
      <c s="153"/>
      <c s="153"/>
    </row>
    <row ht="26.5" customHeight="1">
      <c s="126" t="s">
        <v>274</v>
      </c>
      <c s="126"/>
      <c s="159" t="s">
        <v>334</v>
      </c>
      <c s="153"/>
      <c s="153"/>
    </row>
    <row>
      <c s="126" t="s">
        <v>77</v>
      </c>
      <c s="126"/>
      <c s="159" t="s">
        <v>89</v>
      </c>
      <c s="153"/>
      <c s="153"/>
    </row>
    <row ht="24.25">
      <c s="126" t="s">
        <v>255</v>
      </c>
      <c s="126"/>
      <c s="159" t="s">
        <v>122</v>
      </c>
      <c s="153"/>
      <c s="153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5" bestFit="1" customWidth="1"/>
    <col min="2" max="5" width="12.5234375" style="15" customWidth="1"/>
    <col min="6" max="6" width="14.47265625" style="15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5"/>
  </cols>
  <sheetData>
    <row ht="13.45" customHeight="1">
      <c s="60" t="s">
        <v>407</v>
      </c>
      <c s="6"/>
      <c s="6"/>
      <c s="6"/>
      <c s="6"/>
      <c s="7"/>
    </row>
    <row ht="13.45" customHeight="1">
      <c s="6"/>
      <c s="6"/>
      <c s="6"/>
      <c s="6"/>
      <c s="6"/>
      <c s="7" t="s">
        <v>312</v>
      </c>
      <c s="7" t="s">
        <v>372</v>
      </c>
      <c r="I2" s="7" t="s">
        <v>372</v>
      </c>
      <c r="K2" s="7" t="s">
        <v>372</v>
      </c>
      <c r="M2" s="7" t="s">
        <v>342</v>
      </c>
      <c r="O2" s="7" t="s">
        <v>342</v>
      </c>
      <c r="Q2" s="7" t="s">
        <v>342</v>
      </c>
      <c r="S2" s="7" t="s">
        <v>314</v>
      </c>
      <c r="U2" s="7" t="s">
        <v>314</v>
      </c>
      <c r="W2" s="7" t="s">
        <v>314</v>
      </c>
      <c r="Y2" s="7" t="s">
        <v>294</v>
      </c>
      <c r="AA2" s="7" t="s">
        <v>294</v>
      </c>
      <c r="AC2" s="7" t="s">
        <v>294</v>
      </c>
      <c r="AE2" s="7" t="s">
        <v>231</v>
      </c>
      <c r="AG2" s="7" t="s">
        <v>231</v>
      </c>
      <c r="AI2" s="7" t="s">
        <v>231</v>
      </c>
    </row>
    <row ht="13.45" customHeight="1">
      <c s="6"/>
      <c s="6"/>
      <c s="6"/>
      <c s="6"/>
      <c s="6"/>
      <c s="7" t="s">
        <v>371</v>
      </c>
      <c s="7" t="s">
        <v>209</v>
      </c>
      <c r="I3" s="7" t="s">
        <v>229</v>
      </c>
      <c r="K3" s="7" t="s">
        <v>208</v>
      </c>
      <c r="M3" s="7" t="s">
        <v>209</v>
      </c>
      <c r="O3" s="7" t="s">
        <v>229</v>
      </c>
      <c r="Q3" s="7" t="s">
        <v>208</v>
      </c>
      <c r="S3" s="7" t="s">
        <v>209</v>
      </c>
      <c r="U3" s="7" t="s">
        <v>229</v>
      </c>
      <c r="W3" s="7" t="s">
        <v>208</v>
      </c>
      <c r="Y3" s="7" t="s">
        <v>209</v>
      </c>
      <c r="AA3" s="7" t="s">
        <v>229</v>
      </c>
      <c r="AC3" s="7" t="s">
        <v>208</v>
      </c>
      <c r="AE3" s="7" t="s">
        <v>209</v>
      </c>
      <c r="AG3" s="7" t="s">
        <v>229</v>
      </c>
      <c r="AI3" s="7" t="s">
        <v>208</v>
      </c>
    </row>
    <row ht="13.45" customHeight="1">
      <c s="12"/>
      <c s="12"/>
      <c s="12"/>
      <c s="12"/>
      <c s="12"/>
      <c s="21" t="s">
        <v>261</v>
      </c>
      <c s="21" t="s">
        <v>374</v>
      </c>
      <c s="46"/>
      <c s="21" t="s">
        <v>374</v>
      </c>
      <c s="21"/>
      <c s="21" t="s">
        <v>374</v>
      </c>
      <c s="46"/>
      <c s="21" t="s">
        <v>374</v>
      </c>
      <c s="46"/>
      <c s="21" t="s">
        <v>374</v>
      </c>
      <c s="21"/>
      <c s="21" t="s">
        <v>374</v>
      </c>
      <c s="46"/>
      <c s="21" t="s">
        <v>374</v>
      </c>
      <c s="46"/>
      <c s="21" t="s">
        <v>374</v>
      </c>
      <c s="21"/>
      <c s="21" t="s">
        <v>374</v>
      </c>
      <c s="46"/>
      <c s="21" t="s">
        <v>374</v>
      </c>
      <c s="46"/>
      <c s="21" t="s">
        <v>374</v>
      </c>
      <c s="21"/>
      <c s="21" t="s">
        <v>374</v>
      </c>
      <c s="46"/>
      <c s="21" t="s">
        <v>374</v>
      </c>
      <c s="46"/>
      <c s="21" t="s">
        <v>374</v>
      </c>
      <c s="21"/>
      <c s="21" t="s">
        <v>374</v>
      </c>
      <c s="46"/>
    </row>
    <row ht="13.45" customHeight="1">
      <c s="40" t="s">
        <v>145</v>
      </c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  <c s="11" t="s">
        <v>61</v>
      </c>
      <c s="11" t="s">
        <v>206</v>
      </c>
    </row>
    <row ht="13.45" hidden="1" customHeight="1">
      <c s="169" t="s">
        <v>190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ht="13.45" hidden="1" customHeight="1">
      <c s="95" t="s">
        <v>109</v>
      </c>
      <c s="43">
        <f>_xlfn.IFERROR(AVERAGE('Raw Data 1'!$C:$C),"")</f>
        <v>4.5234826498422569</v>
      </c>
      <c s="43">
        <f>_xlfn.IFERROR(AVERAGE('Raw Data 2'!$C:$C),"")</f>
        <v>4.3979801324503249</v>
      </c>
      <c s="43" t="str">
        <f>_xlfn.IFERROR(AVERAGE('Raw Data 3'!$C:$C),"")</f>
        <v/>
      </c>
      <c s="43" t="str">
        <f>_xlfn.IFERROR(AVERAGE('Raw Data 4'!$C:$C),"")</f>
        <v/>
      </c>
    </row>
    <row ht="13.45" hidden="1" customHeight="1">
      <c s="95" t="s">
        <v>86</v>
      </c>
      <c s="43">
        <f>IF(MAX('Raw Data 1'!$C:$C)=0,"",MAX('Raw Data 1'!$C:$C))</f>
        <v>4.8570000000000002</v>
      </c>
      <c s="43">
        <f>IF(MAX('Raw Data 2'!$C:$C)=0,"",MAX('Raw Data 2'!$C:$C))</f>
        <v>4.806</v>
      </c>
      <c s="43" t="str">
        <f>IF(MAX('Raw Data 3'!$C:$C)=0,"",MAX('Raw Data 3'!$C:$C))</f>
        <v/>
      </c>
      <c s="43" t="str">
        <f>IF(MAX('Raw Data 4'!$C:$C)=0,"",MAX('Raw Data 4'!C:$C))</f>
        <v/>
      </c>
      <c s="171"/>
    </row>
    <row ht="12.3" hidden="1">
      <c s="95" t="s">
        <v>273</v>
      </c>
      <c s="43">
        <f>IF(MAX('Raw Data 1'!$C:$C)=0,"",MIN('Raw Data 1'!$C:$C))</f>
        <v>3.9540000000000002</v>
      </c>
      <c s="43">
        <f>IF(MAX('Raw Data 2'!$C:$C)=0,"",MIN('Raw Data 2'!$C:$C))</f>
        <v>3.6930000000000001</v>
      </c>
      <c s="43" t="str">
        <f>IF(MAX('Raw Data 3'!$C:$C)=0,"",MIN('Raw Data 3'!$C:$C))</f>
        <v/>
      </c>
      <c s="43" t="str">
        <f>IF(MAX('Raw Data 4'!$C:$C)=0,"",MIN('Raw Data 4'!$C:$C))</f>
        <v/>
      </c>
    </row>
    <row ht="12.3" hidden="1">
      <c s="95" t="s">
        <v>7</v>
      </c>
      <c s="43">
        <f>_xlfn.IFERROR(_xlfn.STDEV.P('Raw Data 1'!$C:$C),"")</f>
        <v>0.20745797457115905</v>
      </c>
      <c s="43">
        <f>_xlfn.IFERROR(_xlfn.STDEV.P('Raw Data 2'!$C:$C),"")</f>
        <v>0.21079453824429337</v>
      </c>
      <c s="43" t="str">
        <f>_xlfn.IFERROR(_xlfn.STDEV.P('Raw Data 3'!$C:$C),"")</f>
        <v/>
      </c>
      <c s="43" t="str">
        <f>_xlfn.IFERROR(_xlfn.STDEV.P('Raw Data 4'!$C:$C),"")</f>
        <v/>
      </c>
    </row>
    <row ht="15" hidden="1" customHeight="1">
      <c s="38" t="s">
        <v>274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306</v>
      </c>
      <c s="3">
        <f>_xlfn.IFERROR(AVERAGE('Raw Data 1'!$D:$D),"")</f>
        <v>86.003116719242968</v>
      </c>
      <c s="3">
        <f>_xlfn.IFERROR(AVERAGE('Raw Data 2'!$D:$D),"")</f>
        <v>82.054433774834365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5" t="s">
        <v>167</v>
      </c>
      <c s="3">
        <f>_xlfn.IFERROR(AVERAGE('Raw Data 1'!$E:$E),"")</f>
        <v>29.827047318611967</v>
      </c>
      <c s="3">
        <f>_xlfn.IFERROR(AVERAGE('Raw Data 2'!$E:$E),"")</f>
        <v>25.938450331125832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8" t="s">
        <v>146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415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417</v>
      </c>
      <c s="36">
        <f>IF(ISBLANK('VIDEO KPIs'!$C$18),"",'VIDEO KPIs'!$C$18)</f>
        <v>0</v>
      </c>
      <c s="36">
        <f>IF(ISBLANK('VIDEO KPIs'!$D$18),"",'VIDEO KPIs'!$D$18)</f>
        <v>0</v>
      </c>
      <c s="36" t="str">
        <f>IF(ISBLANK('VIDEO KPIs'!$E$18),"",'VIDEO KPIs'!$E$18)</f>
        <v/>
      </c>
      <c s="36" t="str">
        <f>IF(ISBLANK('VIDEO KPIs'!$F$18),"",'VIDEO KPIs'!$F$18)</f>
        <v/>
      </c>
    </row>
    <row ht="12.3" hidden="1">
      <c s="189" t="s">
        <v>74</v>
      </c>
      <c s="51">
        <f>IF(ISBLANK('VIDEO KPIs'!$C$20),"",'VIDEO KPIs'!$C$20)</f>
        <v>0</v>
      </c>
      <c s="51">
        <f>IF(ISBLANK('VIDEO KPIs'!$D$20),"",'VIDEO KPIs'!$D$20)</f>
        <v>0</v>
      </c>
      <c s="51" t="str">
        <f>IF(ISBLANK('VIDEO KPIs'!$E$20),"",'VIDEO KPIs'!$E$20)</f>
        <v/>
      </c>
      <c s="51" t="str">
        <f>IF(ISBLANK('VIDEO KPIs'!$F$20),"",'VIDEO KPIs'!$F$20)</f>
        <v/>
      </c>
    </row>
    <row ht="12.3" hidden="1" s="163" customFormat="1">
      <c s="95" t="s">
        <v>258</v>
      </c>
      <c s="124">
        <v>0</v>
      </c>
      <c s="124">
        <v>0</v>
      </c>
      <c s="3"/>
      <c s="3"/>
      <c r="G18"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12.3" hidden="1" s="15" customFormat="1">
      <c s="201" t="s">
        <v>339</v>
      </c>
      <c s="96">
        <v>5</v>
      </c>
      <c s="96">
        <v>5</v>
      </c>
      <c r="E19" s="43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8" t="s">
        <v>115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389</v>
      </c>
      <c s="36">
        <f>IF(ISBLANK('VIDEO KPIs'!$C$15),"",'VIDEO KPIs'!$C$15)</f>
        <v>0.070000000000000007</v>
      </c>
      <c s="36">
        <f>IF(ISBLANK('VIDEO KPIs'!$D$15),"",'VIDEO KPIs'!$D$15)</f>
        <v>0</v>
      </c>
      <c s="36" t="str">
        <f>IF(ISBLANK('VIDEO KPIs'!$E$15),"",'VIDEO KPIs'!$E$15)</f>
        <v/>
      </c>
      <c s="36" t="str">
        <f>IF(ISBLANK('VIDEO KPIs'!$F$15),"",'VIDEO KPIs'!$F$15)</f>
        <v/>
      </c>
    </row>
    <row ht="12.3" hidden="1">
      <c s="45" t="s">
        <v>162</v>
      </c>
      <c s="3">
        <f>IF(ISBLANK('VIDEO KPIs'!$C$17),"",'VIDEO KPIs'!$C$17)</f>
        <v>4.4009999999999998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8" t="s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27</v>
      </c>
      <c s="3">
        <f>IF(MAX('Raw Data 1'!$A:$A)=0,"",MAX('Raw Data 1'!$A:$A)-MIN('Raw Data 1'!$A:$A))</f>
        <v>63.190999999999995</v>
      </c>
      <c s="3">
        <f>IF(MAX('Raw Data 2'!$A:$A)=0,"",MAX('Raw Data 2'!$A:$A)-MIN('Raw Data 2'!$A:$A))</f>
        <v>60.137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5" t="s">
        <v>386</v>
      </c>
      <c s="5">
        <f>IF(MAX('Raw Data 1'!$A:$A)=0,"",COUNT('Raw Data 1'!$B:$B))</f>
        <v>317</v>
      </c>
      <c s="5">
        <f>IF(MAX('Raw Data 2'!$A:$A)=0,"",COUNT('Raw Data 2'!$B:$B))</f>
        <v>302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161</v>
      </c>
      <c s="3">
        <f t="shared" si="0" ref="B27:E27">_xlfn.IFERROR((B26/B25),"")</f>
        <v>5.0165371651026254</v>
      </c>
      <c s="3">
        <f t="shared" si="0"/>
        <v>5.0218667376157775</v>
      </c>
      <c s="3" t="str">
        <f t="shared" si="0"/>
        <v/>
      </c>
      <c s="3" t="str">
        <f t="shared" si="0"/>
        <v/>
      </c>
    </row>
    <row ht="12.3" hidden="1" s="207" customFormat="1">
      <c s="207" t="s">
        <v>399</v>
      </c>
      <c s="79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4.8307535295118225</v>
      </c>
      <c s="79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4.4897484078021845</v>
      </c>
      <c s="79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79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207" t="str">
        <f t="shared" si="1" ref="AK28:KD28">_xlfn.IFERROR(IF(AL27&gt;1.5,"Unique frames per second",""),"")</f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1"/>
        <v/>
      </c>
      <c s="207" t="str">
        <f t="shared" si="2" ref="KE28:TX28">_xlfn.IFERROR(IF(KF27&gt;1.5,"Unique frames per second",""),"")</f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2"/>
        <v/>
      </c>
      <c s="207" t="str">
        <f t="shared" si="3" ref="TY28:ADR28">_xlfn.IFERROR(IF(TZ27&gt;1.5,"Unique frames per second",""),"")</f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3"/>
        <v/>
      </c>
      <c s="207" t="str">
        <f t="shared" si="4" ref="ADS28:ANL28">_xlfn.IFERROR(IF(ADT27&gt;1.5,"Unique frames per second",""),"")</f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4"/>
        <v/>
      </c>
      <c s="207" t="str">
        <f t="shared" si="5" ref="ANM28:AXF28">_xlfn.IFERROR(IF(ANN27&gt;1.5,"Unique frames per second",""),"")</f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5"/>
        <v/>
      </c>
      <c s="207" t="str">
        <f t="shared" si="6" ref="AXG28:BGZ28">_xlfn.IFERROR(IF(AXH27&gt;1.5,"Unique frames per second",""),"")</f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6"/>
        <v/>
      </c>
      <c s="207" t="str">
        <f t="shared" si="7" ref="BHA28:BQT28">_xlfn.IFERROR(IF(BHB27&gt;1.5,"Unique frames per second",""),"")</f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7"/>
        <v/>
      </c>
      <c s="207" t="str">
        <f t="shared" si="8" ref="BQU28:CAN28">_xlfn.IFERROR(IF(BQV27&gt;1.5,"Unique frames per second",""),"")</f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8"/>
        <v/>
      </c>
      <c s="207" t="str">
        <f t="shared" si="9" ref="CAO28:CKH28">_xlfn.IFERROR(IF(CAP27&gt;1.5,"Unique frames per second",""),"")</f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9"/>
        <v/>
      </c>
      <c s="207" t="str">
        <f t="shared" si="10" ref="CKI28:CUB28">_xlfn.IFERROR(IF(CKJ27&gt;1.5,"Unique frames per second",""),"")</f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0"/>
        <v/>
      </c>
      <c s="207" t="str">
        <f t="shared" si="11" ref="CUC28:DDV28">_xlfn.IFERROR(IF(CUD27&gt;1.5,"Unique frames per second",""),"")</f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1"/>
        <v/>
      </c>
      <c s="207" t="str">
        <f t="shared" si="12" ref="DDW28:DNP28">_xlfn.IFERROR(IF(DDX27&gt;1.5,"Unique frames per second",""),"")</f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2"/>
        <v/>
      </c>
      <c s="207" t="str">
        <f t="shared" si="13" ref="DNQ28:DXJ28">_xlfn.IFERROR(IF(DNR27&gt;1.5,"Unique frames per second",""),"")</f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3"/>
        <v/>
      </c>
      <c s="207" t="str">
        <f t="shared" si="14" ref="DXK28:EHD28">_xlfn.IFERROR(IF(DXL27&gt;1.5,"Unique frames per second",""),"")</f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4"/>
        <v/>
      </c>
      <c s="207" t="str">
        <f t="shared" si="15" ref="EHE28:EQX28">_xlfn.IFERROR(IF(EHF27&gt;1.5,"Unique frames per second",""),"")</f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5"/>
        <v/>
      </c>
      <c s="207" t="str">
        <f t="shared" si="16" ref="EQY28:FAR28">_xlfn.IFERROR(IF(EQZ27&gt;1.5,"Unique frames per second",""),"")</f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6"/>
        <v/>
      </c>
      <c s="207" t="str">
        <f t="shared" si="17" ref="FAS28:FKL28">_xlfn.IFERROR(IF(FAT27&gt;1.5,"Unique frames per second",""),"")</f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7"/>
        <v/>
      </c>
      <c s="207" t="str">
        <f t="shared" si="18" ref="FKM28:FUF28">_xlfn.IFERROR(IF(FKN27&gt;1.5,"Unique frames per second",""),"")</f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8"/>
        <v/>
      </c>
      <c s="207" t="str">
        <f t="shared" si="19" ref="FUG28:GDZ28">_xlfn.IFERROR(IF(FUH27&gt;1.5,"Unique frames per second",""),"")</f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19"/>
        <v/>
      </c>
      <c s="207" t="str">
        <f t="shared" si="20" ref="GEA28:GNT28">_xlfn.IFERROR(IF(GEB27&gt;1.5,"Unique frames per second",""),"")</f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0"/>
        <v/>
      </c>
      <c s="207" t="str">
        <f t="shared" si="21" ref="GNU28:GXN28">_xlfn.IFERROR(IF(GNV27&gt;1.5,"Unique frames per second",""),"")</f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1"/>
        <v/>
      </c>
      <c s="207" t="str">
        <f t="shared" si="22" ref="GXO28:HHH28">_xlfn.IFERROR(IF(GXP27&gt;1.5,"Unique frames per second",""),"")</f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2"/>
        <v/>
      </c>
      <c s="207" t="str">
        <f t="shared" si="23" ref="HHI28:HRB28">_xlfn.IFERROR(IF(HHJ27&gt;1.5,"Unique frames per second",""),"")</f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3"/>
        <v/>
      </c>
      <c s="207" t="str">
        <f t="shared" si="24" ref="HRC28:IAV28">_xlfn.IFERROR(IF(HRD27&gt;1.5,"Unique frames per second",""),"")</f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4"/>
        <v/>
      </c>
      <c s="207" t="str">
        <f t="shared" si="25" ref="IAW28:IKP28">_xlfn.IFERROR(IF(IAX27&gt;1.5,"Unique frames per second",""),"")</f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5"/>
        <v/>
      </c>
      <c s="207" t="str">
        <f t="shared" si="26" ref="IKQ28:IUJ28">_xlfn.IFERROR(IF(IKR27&gt;1.5,"Unique frames per second",""),"")</f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6"/>
        <v/>
      </c>
      <c s="207" t="str">
        <f t="shared" si="27" ref="IUK28:JED28">_xlfn.IFERROR(IF(IUL27&gt;1.5,"Unique frames per second",""),"")</f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7"/>
        <v/>
      </c>
      <c s="207" t="str">
        <f t="shared" si="28" ref="JEE28:JNX28">_xlfn.IFERROR(IF(JEF27&gt;1.5,"Unique frames per second",""),"")</f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8"/>
        <v/>
      </c>
      <c s="207" t="str">
        <f t="shared" si="29" ref="JNY28:JXR28">_xlfn.IFERROR(IF(JNZ27&gt;1.5,"Unique frames per second",""),"")</f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29"/>
        <v/>
      </c>
      <c s="207" t="str">
        <f t="shared" si="30" ref="JXS28:KHL28">_xlfn.IFERROR(IF(JXT27&gt;1.5,"Unique frames per second",""),"")</f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0"/>
        <v/>
      </c>
      <c s="207" t="str">
        <f t="shared" si="31" ref="KHM28:KRF28">_xlfn.IFERROR(IF(KHN27&gt;1.5,"Unique frames per second",""),"")</f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1"/>
        <v/>
      </c>
      <c s="207" t="str">
        <f t="shared" si="32" ref="KRG28:LAZ28">_xlfn.IFERROR(IF(KRH27&gt;1.5,"Unique frames per second",""),"")</f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2"/>
        <v/>
      </c>
      <c s="207" t="str">
        <f t="shared" si="33" ref="LBA28:LKT28">_xlfn.IFERROR(IF(LBB27&gt;1.5,"Unique frames per second",""),"")</f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3"/>
        <v/>
      </c>
      <c s="207" t="str">
        <f t="shared" si="34" ref="LKU28:LUN28">_xlfn.IFERROR(IF(LKV27&gt;1.5,"Unique frames per second",""),"")</f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4"/>
        <v/>
      </c>
      <c s="207" t="str">
        <f t="shared" si="35" ref="LUO28:MEH28">_xlfn.IFERROR(IF(LUP27&gt;1.5,"Unique frames per second",""),"")</f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5"/>
        <v/>
      </c>
      <c s="207" t="str">
        <f t="shared" si="36" ref="MEI28:MOB28">_xlfn.IFERROR(IF(MEJ27&gt;1.5,"Unique frames per second",""),"")</f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6"/>
        <v/>
      </c>
      <c s="207" t="str">
        <f t="shared" si="37" ref="MOC28:MXV28">_xlfn.IFERROR(IF(MOD27&gt;1.5,"Unique frames per second",""),"")</f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7"/>
        <v/>
      </c>
      <c s="207" t="str">
        <f t="shared" si="38" ref="MXW28:NHP28">_xlfn.IFERROR(IF(MXX27&gt;1.5,"Unique frames per second",""),"")</f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8"/>
        <v/>
      </c>
      <c s="207" t="str">
        <f t="shared" si="39" ref="NHQ28:NRJ28">_xlfn.IFERROR(IF(NHR27&gt;1.5,"Unique frames per second",""),"")</f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39"/>
        <v/>
      </c>
      <c s="207" t="str">
        <f t="shared" si="40" ref="NRK28:OBD28">_xlfn.IFERROR(IF(NRL27&gt;1.5,"Unique frames per second",""),"")</f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0"/>
        <v/>
      </c>
      <c s="207" t="str">
        <f t="shared" si="41" ref="OBE28:OKX28">_xlfn.IFERROR(IF(OBF27&gt;1.5,"Unique frames per second",""),"")</f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1"/>
        <v/>
      </c>
      <c s="207" t="str">
        <f t="shared" si="42" ref="OKY28:OUR28">_xlfn.IFERROR(IF(OKZ27&gt;1.5,"Unique frames per second",""),"")</f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2"/>
        <v/>
      </c>
      <c s="207" t="str">
        <f t="shared" si="43" ref="OUS28:PEL28">_xlfn.IFERROR(IF(OUT27&gt;1.5,"Unique frames per second",""),"")</f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3"/>
        <v/>
      </c>
      <c s="207" t="str">
        <f t="shared" si="44" ref="PEM28:POF28">_xlfn.IFERROR(IF(PEN27&gt;1.5,"Unique frames per second",""),"")</f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4"/>
        <v/>
      </c>
      <c s="207" t="str">
        <f t="shared" si="45" ref="POG28:PXZ28">_xlfn.IFERROR(IF(POH27&gt;1.5,"Unique frames per second",""),"")</f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5"/>
        <v/>
      </c>
      <c s="207" t="str">
        <f t="shared" si="46" ref="PYA28:QHT28">_xlfn.IFERROR(IF(PYB27&gt;1.5,"Unique frames per second",""),"")</f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6"/>
        <v/>
      </c>
      <c s="207" t="str">
        <f t="shared" si="47" ref="QHU28:QRN28">_xlfn.IFERROR(IF(QHV27&gt;1.5,"Unique frames per second",""),"")</f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7"/>
        <v/>
      </c>
      <c s="207" t="str">
        <f t="shared" si="48" ref="QRO28:RBH28">_xlfn.IFERROR(IF(QRP27&gt;1.5,"Unique frames per second",""),"")</f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8"/>
        <v/>
      </c>
      <c s="207" t="str">
        <f t="shared" si="49" ref="RBI28:RLB28">_xlfn.IFERROR(IF(RBJ27&gt;1.5,"Unique frames per second",""),"")</f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49"/>
        <v/>
      </c>
      <c s="207" t="str">
        <f t="shared" si="50" ref="RLC28:RUV28">_xlfn.IFERROR(IF(RLD27&gt;1.5,"Unique frames per second",""),"")</f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0"/>
        <v/>
      </c>
      <c s="207" t="str">
        <f t="shared" si="51" ref="RUW28:SEP28">_xlfn.IFERROR(IF(RUX27&gt;1.5,"Unique frames per second",""),"")</f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1"/>
        <v/>
      </c>
      <c s="207" t="str">
        <f t="shared" si="52" ref="SEQ28:SOJ28">_xlfn.IFERROR(IF(SER27&gt;1.5,"Unique frames per second",""),"")</f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2"/>
        <v/>
      </c>
      <c s="207" t="str">
        <f t="shared" si="53" ref="SOK28:SYD28">_xlfn.IFERROR(IF(SOL27&gt;1.5,"Unique frames per second",""),"")</f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3"/>
        <v/>
      </c>
      <c s="207" t="str">
        <f t="shared" si="54" ref="SYE28:THX28">_xlfn.IFERROR(IF(SYF27&gt;1.5,"Unique frames per second",""),"")</f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4"/>
        <v/>
      </c>
      <c s="207" t="str">
        <f t="shared" si="55" ref="THY28:TRR28">_xlfn.IFERROR(IF(THZ27&gt;1.5,"Unique frames per second",""),"")</f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5"/>
        <v/>
      </c>
      <c s="207" t="str">
        <f t="shared" si="56" ref="TRS28:UBL28">_xlfn.IFERROR(IF(TRT27&gt;1.5,"Unique frames per second",""),"")</f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6"/>
        <v/>
      </c>
      <c s="207" t="str">
        <f t="shared" si="57" ref="UBM28:ULF28">_xlfn.IFERROR(IF(UBN27&gt;1.5,"Unique frames per second",""),"")</f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7"/>
        <v/>
      </c>
      <c s="207" t="str">
        <f t="shared" si="58" ref="ULG28:UUZ28">_xlfn.IFERROR(IF(ULH27&gt;1.5,"Unique frames per second",""),"")</f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8"/>
        <v/>
      </c>
      <c s="207" t="str">
        <f t="shared" si="59" ref="UVA28:VET28">_xlfn.IFERROR(IF(UVB27&gt;1.5,"Unique frames per second",""),"")</f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59"/>
        <v/>
      </c>
      <c s="207" t="str">
        <f t="shared" si="60" ref="VEU28:VON28">_xlfn.IFERROR(IF(VEV27&gt;1.5,"Unique frames per second",""),"")</f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0"/>
        <v/>
      </c>
      <c s="207" t="str">
        <f t="shared" si="61" ref="VOO28:VYH28">_xlfn.IFERROR(IF(VOP27&gt;1.5,"Unique frames per second",""),"")</f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1"/>
        <v/>
      </c>
      <c s="207" t="str">
        <f t="shared" si="62" ref="VYI28:WIB28">_xlfn.IFERROR(IF(VYJ27&gt;1.5,"Unique frames per second",""),"")</f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2"/>
        <v/>
      </c>
      <c s="207" t="str">
        <f t="shared" si="63" ref="WIC28:WRV28">_xlfn.IFERROR(IF(WID27&gt;1.5,"Unique frames per second",""),"")</f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3"/>
        <v/>
      </c>
      <c s="207" t="str">
        <f t="shared" si="64" ref="WRW28:XBP28">_xlfn.IFERROR(IF(WRX27&gt;1.5,"Unique frames per second",""),"")</f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4"/>
        <v/>
      </c>
      <c s="207" t="str">
        <f t="shared" si="65" ref="XBQ28:XFC28">_xlfn.IFERROR(IF(XBR27&gt;1.5,"Unique frames per second",""),"")</f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 t="shared" si="65"/>
        <v/>
      </c>
      <c s="207" t="str">
        <f>_xlfn.IFERROR(IF(#REF!&gt;1.5,"Unique frames per second",""),"")</f>
        <v/>
      </c>
    </row>
    <row ht="14.4" hidden="1">
      <c s="82" t="s">
        <v>10</v>
      </c>
      <c s="29"/>
      <c s="29"/>
      <c s="29"/>
      <c s="29"/>
    </row>
    <row ht="12.3" hidden="1">
      <c s="15" t="s">
        <v>177</v>
      </c>
      <c s="84">
        <f>IF(ISBLANK('VIDEO KPIs'!C27),"",'VIDEO KPIs'!C27)</f>
        <v>4.2089999999999996</v>
      </c>
      <c s="84">
        <f>IF(ISBLANK('VIDEO KPIs'!D27),"",'VIDEO KPIs'!D27)</f>
        <v>4.3979999999999997</v>
      </c>
      <c s="84" t="str">
        <f>IF(ISBLANK('VIDEO KPIs'!E27),"",'VIDEO KPIs'!E27)</f>
        <v/>
      </c>
      <c s="84" t="str">
        <f>IF(ISBLANK('VIDEO KPIs'!F27),"",'VIDEO KPIs'!F27)</f>
        <v/>
      </c>
    </row>
    <row ht="15" hidden="1" customHeight="1">
      <c s="38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226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5" t="s">
        <v>11</v>
      </c>
      <c s="36" t="str">
        <f>IF(ISBLANK('VIDEO KPIs'!$C$28),"",'VIDEO KPIs'!$C$28)</f>
        <v/>
      </c>
      <c s="36" t="str">
        <f>IF(ISBLANK('VIDEO KPIs'!$D$28),"",'VIDEO KPIs'!$D$28)</f>
        <v/>
      </c>
      <c s="36" t="str">
        <f>IF(ISBLANK('VIDEO KPIs'!$E$28),"",'VIDEO KPIs'!$E$28)</f>
        <v/>
      </c>
      <c s="36" t="str">
        <f>IF(ISBLANK('VIDEO KPIs'!$F$28),"",'VIDEO KPIs'!$F$28)</f>
        <v/>
      </c>
    </row>
    <row ht="12.3" hidden="1">
      <c s="45" t="s">
        <v>90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8" t="s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287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8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5" t="s">
        <v>60</v>
      </c>
      <c s="96">
        <v>4.8949999999999996</v>
      </c>
      <c s="96">
        <v>4.875</v>
      </c>
      <c r="E38" s="43"/>
    </row>
    <row ht="14.4" hidden="1">
      <c s="38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5" t="s">
        <v>16</v>
      </c>
      <c s="111" t="str">
        <f>IF(ISBLANK('VIDEO KPIs'!$C$33),"",'VIDEO KPIs'!$C$33)</f>
        <v/>
      </c>
      <c s="111" t="str">
        <f>IF(ISBLANK('VIDEO KPIs'!$D$33),"",'VIDEO KPIs'!$D$33)</f>
        <v/>
      </c>
      <c s="2" t="str">
        <f>IF(ISBLANK('VIDEO KPIs'!$E$33),"",'VIDEO KPIs'!$E$33)</f>
        <v/>
      </c>
      <c s="111" t="str">
        <f>IF(ISBLANK('VIDEO KPIs'!$F$33),"",'VIDEO KPIs'!$F$33)</f>
        <v/>
      </c>
    </row>
    <row ht="12.3" hidden="1">
      <c s="95" t="s">
        <v>181</v>
      </c>
      <c s="111" t="str">
        <f>IF(ISBLANK('VIDEO KPIs'!$C$34),"",'VIDEO KPIs'!$C$34)</f>
        <v/>
      </c>
      <c s="111" t="str">
        <f>IF(ISBLANK('VIDEO KPIs'!$D$34),"",'VIDEO KPIs'!$D$34)</f>
        <v/>
      </c>
      <c s="2" t="str">
        <f>IF(ISBLANK('VIDEO KPIs'!$E$34),"",'VIDEO KPIs'!$E$34)</f>
        <v/>
      </c>
      <c s="111" t="str">
        <f>IF(ISBLANK('VIDEO KPIs'!$F$34),"",'VIDEO KPIs'!$F$34)</f>
        <v/>
      </c>
    </row>
    <row ht="12.3" hidden="1">
      <c s="95" t="s">
        <v>182</v>
      </c>
      <c s="111" t="str">
        <f>IF(ISBLANK('VIDEO KPIs'!$C$35),"",'VIDEO KPIs'!$C$35)</f>
        <v/>
      </c>
      <c s="111" t="str">
        <f>IF(ISBLANK('VIDEO KPIs'!$D$35),"",'VIDEO KPIs'!$D$35)</f>
        <v/>
      </c>
      <c s="2" t="str">
        <f>IF(ISBLANK('VIDEO KPIs'!$E$35),"",'VIDEO KPIs'!$E$35)</f>
        <v/>
      </c>
      <c s="111" t="str">
        <f>IF(ISBLANK('VIDEO KPIs'!$F$35),"",'VIDEO KPIs'!$F$35)</f>
        <v/>
      </c>
    </row>
    <row ht="14.95">
      <c s="38" t="s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184" t="s">
        <v>340</v>
      </c>
      <c s="42">
        <f>IF(COUNT('UDP-Raw Data 1'!K:K)&gt;0,AVERAGE('UDP-Raw Data 1'!K:K),"")</f>
        <v>0.066666666666666693</v>
      </c>
      <c s="42">
        <f>IF(COUNT('UDP-Raw Data 2'!K:K)&gt;0,AVERAGE('UDP-Raw Data 2'!K:K),"")</f>
        <v>0.040000000000000001</v>
      </c>
      <c r="K44" s="7">
        <v>0.066666666666666666</v>
      </c>
      <c s="7">
        <v>0.040000000000000001</v>
      </c>
    </row>
    <row ht="14.95">
      <c s="184" t="s">
        <v>315</v>
      </c>
      <c s="42">
        <f>IF(COUNT('UDP-Raw Data 1'!U:U)&gt;0,AVERAGE('UDP-Raw Data 1'!U:U),"")</f>
        <v>0.23999999999999999</v>
      </c>
      <c s="42">
        <f>IF(COUNT('UDP-Raw Data 2'!U:U)&gt;0,AVERAGE('UDP-Raw Data 2'!U:U),"")</f>
        <v>0.040000000000000001</v>
      </c>
      <c r="K45" s="7">
        <v>0.23999999999999999</v>
      </c>
      <c s="7">
        <v>0.040000000000000001</v>
      </c>
    </row>
    <row ht="14.95">
      <c s="184" t="s">
        <v>404</v>
      </c>
      <c s="42">
        <f>IF(COUNT('UDP-Raw Data 1'!L:L)&gt;0,AVERAGE('UDP-Raw Data 1'!L:L),"")</f>
        <v>18.600000000000001</v>
      </c>
      <c s="42">
        <f>IF(COUNT('UDP-Raw Data 2'!L:L)&gt;0,AVERAGE('UDP-Raw Data 2'!L:L),"")</f>
        <v>8.4510000000000005</v>
      </c>
      <c r="K46" s="7">
        <v>18.600000000000001</v>
      </c>
      <c s="7">
        <v>8.4510000000000005</v>
      </c>
    </row>
    <row ht="14.95">
      <c s="184" t="s">
        <v>131</v>
      </c>
      <c s="42">
        <f>IF(COUNT('UDP-Raw Data 1'!M:M)&gt;0,AVERAGE('UDP-Raw Data 1'!M:M),"")</f>
        <v>16.48</v>
      </c>
      <c s="42">
        <f>IF(COUNT('UDP-Raw Data 2'!M:M)&gt;0,AVERAGE('UDP-Raw Data 2'!M:M),"")</f>
        <v>8.5739999999999998</v>
      </c>
      <c r="K47" s="7">
        <v>16.48</v>
      </c>
      <c s="7">
        <v>8.5739999999999998</v>
      </c>
    </row>
    <row ht="14.95">
      <c s="184" t="s">
        <v>65</v>
      </c>
      <c s="42">
        <f>IF(COUNT('UDP-Raw Data 1'!N:N)&gt;0,AVERAGE('UDP-Raw Data 1'!N:N),"")</f>
        <v>2.7629999999999999</v>
      </c>
      <c s="42">
        <f>IF(COUNT('UDP-Raw Data 2'!N:N)&gt;0,AVERAGE('UDP-Raw Data 2'!N:N),"")</f>
        <v>0.70399999999999996</v>
      </c>
      <c r="K48" s="7">
        <v>2.7629999999999999</v>
      </c>
      <c s="7">
        <v>0.70399999999999996</v>
      </c>
    </row>
    <row ht="14.95">
      <c s="140" t="s">
        <v>41</v>
      </c>
      <c s="42">
        <f>IF(COUNT('UDP-Raw Data 1'!O:O)&gt;0,AVERAGE('UDP-Raw Data 1'!O:O),"")</f>
        <v>0.88200000000000001</v>
      </c>
      <c s="42">
        <f>IF(COUNT('UDP-Raw Data 2'!O:O)&gt;0,AVERAGE('UDP-Raw Data 2'!O:O),"")</f>
        <v>0.025000000000000001</v>
      </c>
      <c r="K49" s="7">
        <v>0.88200000000000001</v>
      </c>
      <c s="7">
        <v>0.025000000000000001</v>
      </c>
    </row>
    <row ht="14.95">
      <c s="140" t="s">
        <v>439</v>
      </c>
      <c s="42">
        <f>IF(COUNT('UDP-Raw Data 1'!P:P)&gt;0,AVERAGE('UDP-Raw Data 1'!P:P),"")</f>
        <v>1</v>
      </c>
      <c s="42">
        <f>IF(COUNT('UDP-Raw Data 2'!P:P)&gt;0,AVERAGE('UDP-Raw Data 2'!P:P),"")</f>
        <v>1</v>
      </c>
      <c r="K50" s="7">
        <v>1</v>
      </c>
      <c s="7">
        <v>1</v>
      </c>
    </row>
    <row ht="14.95">
      <c s="140" t="s">
        <v>405</v>
      </c>
      <c s="42">
        <f>IF(COUNT('UDP-Raw Data 1'!Q:Q)&gt;0,AVERAGE('UDP-Raw Data 1'!Q:Q),"")</f>
        <v>1</v>
      </c>
      <c s="42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5" t="s">
        <v>97</v>
      </c>
      <c s="148">
        <f>IF(COUNT('UDP-Raw Data 1'!F:F)&gt;0,COUNT('UDP-Raw Data 1'!F:F),"")</f>
        <v>1</v>
      </c>
      <c s="148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0" t="s">
        <v>406</v>
      </c>
      <c s="148" t="str">
        <f>IF(COUNTIF('UDP-Raw Data 1'!F:F,"&gt;0")&gt;0,COUNTIF('UDP-Raw Data 1'!F:F,"&gt;0"),"")</f>
        <v/>
      </c>
      <c s="148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0" t="s">
        <v>44</v>
      </c>
      <c s="134" t="str">
        <f t="shared" si="66" ref="B54:C54">IF(B53&lt;&gt;"", IF(B52&lt;&gt;"",IF(B52&gt;0,B53/B52,""),""), "")</f>
        <v/>
      </c>
      <c s="134" t="str">
        <f t="shared" si="66"/>
        <v/>
      </c>
    </row>
    <row ht="14.95">
      <c s="38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14" t="s">
        <v>42</v>
      </c>
      <c s="42">
        <v>4.4634197236500439</v>
      </c>
      <c s="42">
        <v>4.5161657885102038</v>
      </c>
      <c r="K56" s="7">
        <v>4.4634197236500439</v>
      </c>
      <c s="7">
        <v>4.5161657885102038</v>
      </c>
    </row>
    <row>
      <c s="214" t="s">
        <v>66</v>
      </c>
      <c s="42">
        <v>4.5874462611130582</v>
      </c>
      <c s="42">
        <v>4.6079970123531373</v>
      </c>
      <c r="K57" s="7">
        <v>4.5874462611130582</v>
      </c>
      <c s="7">
        <v>4.6079970123531373</v>
      </c>
    </row>
    <row>
      <c s="214" t="s">
        <v>18</v>
      </c>
      <c s="42">
        <v>4.6128360065974068</v>
      </c>
      <c s="42">
        <v>4.6399999999999997</v>
      </c>
      <c r="K58" s="7">
        <v>4.6128360065974068</v>
      </c>
      <c s="7">
        <v>4.6399999999999997</v>
      </c>
    </row>
    <row>
      <c s="214" t="s">
        <v>190</v>
      </c>
      <c s="43">
        <f>_xlfn.IFERROR(AVERAGE('Raw Data 1'!$C:$C),"")</f>
        <v>4.5234826498422569</v>
      </c>
      <c s="43">
        <f>_xlfn.IFERROR(AVERAGE('Raw Data 2'!$C:$C),"")</f>
        <v>4.3979801324503249</v>
      </c>
      <c s="43" t="str">
        <f>_xlfn.IFERROR(AVERAGE('Raw Data 3'!$C:$C),"")</f>
        <v/>
      </c>
      <c s="43" t="str">
        <f>_xlfn.IFERROR(AVERAGE('Raw Data 4'!$C:$C),"")</f>
        <v/>
      </c>
    </row>
    <row ht="14.95">
      <c s="38" t="s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316</v>
      </c>
      <c s="56">
        <v>1</v>
      </c>
      <c s="185">
        <v>1</v>
      </c>
      <c r="G61" s="10"/>
      <c s="10"/>
      <c s="10"/>
      <c s="10"/>
      <c s="10">
        <v>1</v>
      </c>
      <c s="10">
        <v>1</v>
      </c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s="2" customFormat="1">
      <c s="2" t="s">
        <v>376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343</v>
      </c>
      <c s="4"/>
    </row>
    <row>
      <c s="15" t="s">
        <v>211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6" width="9" style="15"/>
    <col min="7" max="7" width="8.5234375" style="15" bestFit="1" customWidth="1"/>
    <col min="8" max="8" width="23" style="15" bestFit="1" customWidth="1"/>
    <col min="9" max="9" width="76.26171875" style="15" customWidth="1"/>
    <col min="10" max="16384" width="9" style="15"/>
  </cols>
  <sheetData>
    <row ht="13.45" customHeight="1">
      <c s="60" t="s">
        <v>251</v>
      </c>
      <c s="6"/>
      <c s="6"/>
      <c s="6"/>
      <c s="6"/>
      <c r="G1" s="198" t="s">
        <v>332</v>
      </c>
      <c s="178"/>
      <c s="165"/>
    </row>
    <row ht="13.45" customHeight="1">
      <c s="6"/>
      <c s="6"/>
      <c s="6"/>
      <c s="6"/>
      <c s="6"/>
      <c r="G2" s="39" t="s">
        <v>168</v>
      </c>
      <c s="39" t="s">
        <v>268</v>
      </c>
      <c s="39" t="s">
        <v>426</v>
      </c>
      <c s="31"/>
      <c s="31"/>
    </row>
    <row ht="13.45" customHeight="1">
      <c s="6"/>
      <c s="6"/>
      <c s="6"/>
      <c s="6"/>
      <c s="6"/>
      <c r="G3" s="71">
        <v>5</v>
      </c>
      <c s="17" t="s">
        <v>427</v>
      </c>
      <c s="44"/>
    </row>
    <row ht="13.45" customHeight="1">
      <c s="12"/>
      <c s="12"/>
      <c s="12"/>
      <c s="12"/>
      <c s="12"/>
      <c r="G4" s="16"/>
      <c s="16"/>
      <c s="49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6"/>
      <c s="16"/>
      <c s="49"/>
    </row>
    <row ht="13.45" customHeight="1">
      <c s="186" t="s">
        <v>381</v>
      </c>
      <c s="86"/>
      <c s="86"/>
      <c s="86"/>
      <c s="86"/>
      <c r="G6" s="16"/>
      <c s="16"/>
      <c s="49"/>
    </row>
    <row ht="13.45" customHeight="1">
      <c s="45" t="s">
        <v>109</v>
      </c>
      <c s="3">
        <f>_xlfn.IFERROR(AVERAGE('Raw Data 1'!$C:$C),"")</f>
        <v>4.5234826498422569</v>
      </c>
      <c s="3">
        <f>_xlfn.IFERROR(AVERAGE('Raw Data 2'!$C:$C),"")</f>
        <v>4.3979801324503249</v>
      </c>
      <c s="3" t="str">
        <f>_xlfn.IFERROR(AVERAGE('Raw Data 3'!$C:$C),"")</f>
        <v/>
      </c>
      <c s="3" t="str">
        <f>_xlfn.IFERROR(AVERAGE('Raw Data 4'!$C:$C),"")</f>
        <v/>
      </c>
      <c r="G7" s="16"/>
      <c s="16"/>
      <c s="49"/>
    </row>
    <row ht="13.45" customHeight="1">
      <c s="45" t="s">
        <v>86</v>
      </c>
      <c s="3">
        <f>IF(MAX('Raw Data 1'!$C:$C)=0,"",MAX('Raw Data 1'!$C:$C))</f>
        <v>4.8570000000000002</v>
      </c>
      <c s="3">
        <f>IF(MAX('Raw Data 2'!$C:$C)=0,"",MAX('Raw Data 2'!$C:$C))</f>
        <v>4.806</v>
      </c>
      <c s="3" t="str">
        <f>IF(MAX('Raw Data 3'!$C:$C)=0,"",MAX('Raw Data 3'!$C:$C))</f>
        <v/>
      </c>
      <c s="3" t="str">
        <f>IF(MAX('Raw Data 4'!$C:$C)=0,"",MAX('Raw Data 4'!$C:$C))</f>
        <v/>
      </c>
      <c r="G8" s="16"/>
      <c s="16"/>
      <c s="49"/>
    </row>
    <row ht="13.45" customHeight="1">
      <c s="45" t="s">
        <v>273</v>
      </c>
      <c s="3">
        <f>IF(MAX('Raw Data 1'!$C:$C)=0,"",MIN('Raw Data 1'!$C:$C))</f>
        <v>3.9540000000000002</v>
      </c>
      <c s="3">
        <f>IF(MAX('Raw Data 2'!$C:$C)=0,"",MIN('Raw Data 2'!$C:$C))</f>
        <v>3.6930000000000001</v>
      </c>
      <c s="3" t="str">
        <f>IF(MAX('Raw Data 3'!$C:$C)=0,"",MIN('Raw Data 3'!$C:$C))</f>
        <v/>
      </c>
      <c s="3" t="str">
        <f>IF(MAX('Raw Data 4'!$C:$C)=0,"",MIN('Raw Data 4'!$C:$C))</f>
        <v/>
      </c>
      <c r="G9" s="16"/>
      <c s="16"/>
      <c s="49"/>
    </row>
    <row ht="13.45" customHeight="1">
      <c s="45" t="s">
        <v>7</v>
      </c>
      <c s="3">
        <f>_xlfn.IFERROR(_xlfn.STDEV.P('Raw Data 1'!$C:$C),"")</f>
        <v>0.20745797457115905</v>
      </c>
      <c s="3">
        <f>_xlfn.IFERROR(_xlfn.STDEV.P('Raw Data 2'!$C:$C),"")</f>
        <v>0.21079453824429337</v>
      </c>
      <c s="3" t="str">
        <f>_xlfn.IFERROR(_xlfn.STDEV.P('Raw Data 3'!$C:$C),"")</f>
        <v/>
      </c>
      <c s="3" t="str">
        <f>_xlfn.IFERROR(_xlfn.STDEV.P('Raw Data 4'!$C:$C),"")</f>
        <v/>
      </c>
      <c r="G10" s="16"/>
      <c s="16"/>
      <c s="49"/>
    </row>
    <row ht="13.45" customHeight="1">
      <c r="G11" s="16"/>
      <c s="16"/>
      <c s="49"/>
    </row>
    <row ht="13.45" customHeight="1">
      <c r="G12" s="16"/>
      <c s="16"/>
      <c s="49"/>
    </row>
    <row ht="13.45" customHeight="1">
      <c r="G13" s="16"/>
      <c s="16"/>
      <c s="49"/>
    </row>
    <row ht="13.45" customHeight="1">
      <c r="G14" s="16"/>
      <c s="16"/>
      <c s="49"/>
    </row>
    <row ht="13.45" customHeight="1">
      <c r="G15" s="16"/>
      <c s="16"/>
      <c s="49"/>
    </row>
    <row ht="13.45" customHeight="1">
      <c r="G16" s="16"/>
      <c s="16"/>
      <c s="49"/>
    </row>
    <row ht="13.45" customHeight="1">
      <c r="G17" s="16"/>
      <c s="16"/>
      <c s="49"/>
    </row>
    <row ht="13.45" customHeight="1">
      <c r="G18" s="16"/>
      <c s="16"/>
      <c s="49"/>
    </row>
    <row ht="13.45" customHeight="1">
      <c r="G19" s="16"/>
      <c s="16"/>
      <c s="49"/>
    </row>
    <row>
      <c r="G20" s="14"/>
      <c s="14"/>
      <c s="52"/>
    </row>
    <row>
      <c r="G21" s="71">
        <v>4</v>
      </c>
      <c s="17" t="s">
        <v>252</v>
      </c>
      <c s="44"/>
    </row>
    <row>
      <c r="G22" s="16"/>
      <c s="16"/>
      <c s="49"/>
    </row>
    <row>
      <c r="G23" s="16"/>
      <c s="16"/>
      <c s="49"/>
    </row>
    <row>
      <c r="G24" s="16"/>
      <c s="16"/>
      <c s="49"/>
    </row>
    <row>
      <c r="G25" s="16"/>
      <c s="16"/>
      <c s="49"/>
    </row>
    <row>
      <c r="G26" s="16"/>
      <c s="16"/>
      <c s="49"/>
    </row>
    <row>
      <c r="G27" s="16"/>
      <c s="16"/>
      <c s="49"/>
    </row>
    <row>
      <c r="G28" s="16"/>
      <c s="16"/>
      <c s="49"/>
    </row>
    <row>
      <c r="G29" s="16"/>
      <c s="16"/>
      <c s="49"/>
    </row>
    <row>
      <c r="G30" s="16"/>
      <c s="16"/>
      <c s="49"/>
    </row>
    <row>
      <c r="G31" s="16"/>
      <c s="16"/>
      <c s="49"/>
    </row>
    <row>
      <c r="G32" s="16"/>
      <c s="16"/>
      <c s="49"/>
    </row>
    <row>
      <c r="G33" s="16"/>
      <c s="16"/>
      <c s="49"/>
    </row>
    <row>
      <c r="G34" s="16"/>
      <c s="16"/>
      <c s="49"/>
    </row>
    <row>
      <c r="G35" s="16"/>
      <c s="16"/>
      <c s="49"/>
    </row>
    <row>
      <c r="G36" s="16"/>
      <c s="16"/>
      <c s="49"/>
    </row>
    <row>
      <c r="G37" s="16"/>
      <c s="16"/>
      <c s="49"/>
    </row>
    <row>
      <c r="G38" s="14"/>
      <c s="14"/>
      <c s="52"/>
    </row>
    <row>
      <c r="G39" s="71">
        <v>3</v>
      </c>
      <c s="17" t="s">
        <v>275</v>
      </c>
      <c s="44"/>
    </row>
    <row>
      <c r="G40" s="16"/>
      <c s="16"/>
      <c s="49"/>
    </row>
    <row>
      <c r="G41" s="16"/>
      <c s="16"/>
      <c s="49"/>
    </row>
    <row>
      <c r="G42" s="16"/>
      <c s="16"/>
      <c s="49"/>
    </row>
    <row>
      <c r="G43" s="16"/>
      <c s="16"/>
      <c s="49"/>
    </row>
    <row>
      <c r="G44" s="16"/>
      <c s="16"/>
      <c s="49"/>
    </row>
    <row>
      <c r="G45" s="16"/>
      <c s="16"/>
      <c s="49"/>
    </row>
    <row>
      <c r="G46" s="16"/>
      <c s="16"/>
      <c s="49"/>
    </row>
    <row>
      <c r="G47" s="16"/>
      <c s="16"/>
      <c s="49"/>
    </row>
    <row>
      <c r="G48" s="16"/>
      <c s="16"/>
      <c s="49"/>
    </row>
    <row>
      <c r="G49" s="16"/>
      <c s="16"/>
      <c s="49"/>
    </row>
    <row>
      <c r="G50" s="16"/>
      <c s="16"/>
      <c s="49"/>
    </row>
    <row>
      <c r="G51" s="16"/>
      <c s="16"/>
      <c s="49"/>
    </row>
    <row>
      <c r="G52" s="16"/>
      <c s="16"/>
      <c s="49"/>
    </row>
    <row>
      <c r="G53" s="16"/>
      <c s="16"/>
      <c s="49"/>
    </row>
    <row>
      <c r="G54" s="16"/>
      <c s="16"/>
      <c s="49"/>
    </row>
    <row>
      <c r="G55" s="16"/>
      <c s="16"/>
      <c s="49"/>
    </row>
    <row>
      <c r="G56" s="14"/>
      <c s="14"/>
      <c s="52"/>
    </row>
    <row ht="13.45" customHeight="1">
      <c r="G57" s="71">
        <v>2</v>
      </c>
      <c s="17" t="s">
        <v>222</v>
      </c>
      <c s="44"/>
    </row>
    <row ht="13.45" customHeight="1">
      <c r="G58" s="16"/>
      <c s="16"/>
      <c s="49"/>
    </row>
    <row ht="13.45" customHeight="1">
      <c r="G59" s="16"/>
      <c s="16"/>
      <c s="49"/>
    </row>
    <row ht="13.45" customHeight="1">
      <c r="G60" s="16"/>
      <c s="16"/>
      <c s="49"/>
    </row>
    <row ht="13.45" customHeight="1">
      <c r="G61" s="16"/>
      <c s="16"/>
      <c s="49"/>
    </row>
    <row ht="13.45" customHeight="1">
      <c r="G62" s="16"/>
      <c s="16"/>
      <c s="49"/>
    </row>
    <row>
      <c r="G63" s="16"/>
      <c s="16"/>
      <c s="49"/>
    </row>
    <row>
      <c r="G64" s="16"/>
      <c s="16"/>
      <c s="49"/>
    </row>
    <row>
      <c r="G65" s="16"/>
      <c s="16"/>
      <c s="49"/>
    </row>
    <row>
      <c r="G66" s="16"/>
      <c s="16"/>
      <c s="49"/>
    </row>
    <row>
      <c r="G67" s="16"/>
      <c s="16"/>
      <c s="49"/>
    </row>
    <row>
      <c r="G68" s="16"/>
      <c s="16"/>
      <c s="49"/>
    </row>
    <row>
      <c r="G69" s="16"/>
      <c s="16"/>
      <c s="49"/>
    </row>
    <row>
      <c r="G70" s="16"/>
      <c s="16"/>
      <c s="49"/>
    </row>
    <row>
      <c r="G71" s="16"/>
      <c s="16"/>
      <c s="49"/>
    </row>
    <row>
      <c r="G72" s="16"/>
      <c s="16"/>
      <c s="49"/>
    </row>
    <row>
      <c r="G73" s="16"/>
      <c s="16"/>
      <c s="49"/>
    </row>
    <row>
      <c r="G74" s="14"/>
      <c s="14"/>
      <c s="52"/>
    </row>
    <row>
      <c r="G75" s="71">
        <v>1</v>
      </c>
      <c s="17" t="s">
        <v>392</v>
      </c>
      <c s="44"/>
    </row>
    <row>
      <c r="G76" s="101"/>
      <c s="101"/>
      <c s="101"/>
    </row>
    <row>
      <c r="G77" s="101"/>
      <c s="101"/>
      <c s="101"/>
    </row>
    <row>
      <c r="G78" s="101"/>
      <c s="101"/>
      <c s="101"/>
    </row>
    <row>
      <c r="G79" s="101"/>
      <c s="101"/>
      <c s="101"/>
    </row>
    <row>
      <c r="G80" s="101"/>
      <c s="101"/>
      <c s="101"/>
    </row>
    <row>
      <c r="G81" s="101"/>
      <c s="101"/>
      <c s="101"/>
    </row>
    <row>
      <c r="G82" s="101"/>
      <c s="101"/>
      <c s="101"/>
    </row>
    <row>
      <c r="G83" s="101"/>
      <c s="101"/>
      <c s="101"/>
    </row>
    <row>
      <c r="G84" s="101"/>
      <c s="101"/>
      <c s="101"/>
    </row>
    <row>
      <c r="G85" s="101"/>
      <c s="101"/>
      <c s="101"/>
    </row>
    <row>
      <c r="G86" s="101"/>
      <c s="101"/>
      <c s="101"/>
    </row>
    <row>
      <c r="G87" s="101"/>
      <c s="101"/>
      <c s="101"/>
    </row>
    <row>
      <c r="G88" s="101"/>
      <c s="101"/>
      <c s="101"/>
    </row>
    <row>
      <c r="G89" s="101"/>
      <c s="101"/>
      <c s="101"/>
    </row>
    <row>
      <c r="G90" s="101"/>
      <c s="101"/>
      <c s="101"/>
    </row>
    <row>
      <c r="G91" s="101"/>
      <c s="101"/>
      <c s="101"/>
    </row>
    <row>
      <c r="G92" s="100"/>
      <c s="100"/>
      <c s="100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12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60" t="s">
        <v>393</v>
      </c>
      <c s="6"/>
      <c s="6"/>
      <c s="6"/>
      <c s="6"/>
      <c r="G1" s="139" t="s">
        <v>394</v>
      </c>
      <c s="61"/>
      <c s="61"/>
      <c s="61"/>
      <c r="M1" s="139" t="s">
        <v>117</v>
      </c>
      <c s="61"/>
      <c s="61"/>
      <c s="61"/>
    </row>
    <row ht="13.45" customHeight="1">
      <c s="6"/>
      <c s="6"/>
      <c s="6"/>
      <c s="6"/>
      <c s="6"/>
      <c r="G2" s="39" t="s">
        <v>199</v>
      </c>
      <c s="39" t="s">
        <v>268</v>
      </c>
      <c s="39" t="s">
        <v>276</v>
      </c>
      <c s="39" t="s">
        <v>426</v>
      </c>
      <c s="121"/>
      <c r="M2" s="39" t="s">
        <v>118</v>
      </c>
      <c s="39" t="s">
        <v>268</v>
      </c>
      <c s="39" t="s">
        <v>200</v>
      </c>
      <c s="39" t="s">
        <v>224</v>
      </c>
    </row>
    <row ht="13.45" customHeight="1">
      <c s="6"/>
      <c s="6"/>
      <c s="6"/>
      <c s="6"/>
      <c s="6"/>
      <c r="G3" s="17" t="s">
        <v>139</v>
      </c>
      <c s="17" t="s">
        <v>277</v>
      </c>
      <c s="41">
        <v>8.4600000000000009</v>
      </c>
      <c s="44"/>
      <c r="M3" s="17" t="s">
        <v>139</v>
      </c>
      <c s="17" t="s">
        <v>277</v>
      </c>
      <c s="41">
        <v>4.8700000000000001</v>
      </c>
      <c s="72" t="s">
        <v>395</v>
      </c>
    </row>
    <row ht="13.45" customHeight="1">
      <c s="12"/>
      <c s="12"/>
      <c s="12"/>
      <c s="12"/>
      <c s="12"/>
      <c r="G4" s="16"/>
      <c s="16"/>
      <c s="68"/>
      <c s="49"/>
      <c r="M4" s="16"/>
      <c s="16"/>
      <c s="70"/>
      <c s="69"/>
    </row>
    <row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6"/>
      <c s="16"/>
      <c s="68"/>
      <c s="49"/>
      <c r="M5" s="16"/>
      <c s="16"/>
      <c s="70"/>
      <c s="69"/>
    </row>
    <row>
      <c s="82" t="s">
        <v>274</v>
      </c>
      <c s="29"/>
      <c s="29"/>
      <c s="29"/>
      <c s="29"/>
      <c r="G6" s="16"/>
      <c s="16"/>
      <c s="68"/>
      <c s="49"/>
      <c r="M6" s="16"/>
      <c s="16"/>
      <c s="70"/>
      <c s="69"/>
    </row>
    <row>
      <c s="45" t="s">
        <v>306</v>
      </c>
      <c s="3">
        <f>_xlfn.IFERROR(AVERAGE('Raw Data 1'!$D:$D),"")</f>
        <v>86.003116719242968</v>
      </c>
      <c s="3">
        <f>_xlfn.IFERROR(AVERAGE('Raw Data 2'!$D:$D),"")</f>
        <v>82.054433774834365</v>
      </c>
      <c s="3" t="str">
        <f>_xlfn.IFERROR(AVERAGE('Raw Data 3'!$D:$D),"")</f>
        <v/>
      </c>
      <c s="3" t="str">
        <f>_xlfn.IFERROR(AVERAGE('Raw Data 4'!$D:$D),"")</f>
        <v/>
      </c>
      <c r="G7" s="16"/>
      <c s="16"/>
      <c s="68"/>
      <c s="49"/>
      <c r="M7" s="16"/>
      <c s="16"/>
      <c s="70"/>
      <c s="69"/>
    </row>
    <row>
      <c s="45" t="s">
        <v>167</v>
      </c>
      <c s="3">
        <f>_xlfn.IFERROR(AVERAGE('Raw Data 1'!$E:$E),"")</f>
        <v>29.827047318611967</v>
      </c>
      <c s="3">
        <f>_xlfn.IFERROR(AVERAGE('Raw Data 2'!$E:$E),"")</f>
        <v>25.938450331125832</v>
      </c>
      <c s="3" t="str">
        <f>_xlfn.IFERROR(AVERAGE('Raw Data 3'!$E:$E),"")</f>
        <v/>
      </c>
      <c s="3" t="str">
        <f>_xlfn.IFERROR(AVERAGE('Raw Data 4'!$E:$E),"")</f>
        <v/>
      </c>
      <c r="G8" s="14"/>
      <c s="14"/>
      <c s="76"/>
      <c s="52"/>
      <c r="M8" s="14"/>
      <c s="14"/>
      <c s="73"/>
      <c s="69"/>
      <c s="217"/>
    </row>
    <row>
      <c r="G9" s="17" t="s">
        <v>169</v>
      </c>
      <c s="17" t="s">
        <v>307</v>
      </c>
      <c s="41">
        <v>19.41</v>
      </c>
      <c s="44"/>
      <c r="M9" s="17" t="s">
        <v>169</v>
      </c>
      <c s="17" t="s">
        <v>307</v>
      </c>
      <c s="41">
        <v>20.579999999999998</v>
      </c>
      <c s="72" t="s">
        <v>395</v>
      </c>
    </row>
    <row>
      <c r="G10" s="16"/>
      <c s="16"/>
      <c s="68"/>
      <c s="49"/>
      <c r="M10" s="16"/>
      <c s="16"/>
      <c s="70"/>
      <c s="69"/>
    </row>
    <row>
      <c r="G11" s="16"/>
      <c s="16"/>
      <c s="68"/>
      <c s="49"/>
      <c r="M11" s="16"/>
      <c s="16"/>
      <c s="70"/>
      <c s="69"/>
    </row>
    <row>
      <c r="G12" s="16"/>
      <c s="16"/>
      <c s="68"/>
      <c s="49"/>
      <c r="M12" s="16"/>
      <c s="16"/>
      <c s="70"/>
      <c s="69"/>
    </row>
    <row>
      <c r="G13" s="16"/>
      <c s="16"/>
      <c s="68"/>
      <c s="49"/>
      <c r="M13" s="16"/>
      <c s="16"/>
      <c s="70"/>
      <c s="69"/>
    </row>
    <row>
      <c r="G14" s="14"/>
      <c s="14"/>
      <c s="76"/>
      <c s="52"/>
      <c r="M14" s="14"/>
      <c s="14"/>
      <c s="73"/>
      <c s="69"/>
    </row>
    <row>
      <c r="G15" s="17" t="s">
        <v>278</v>
      </c>
      <c s="17" t="s">
        <v>87</v>
      </c>
      <c s="41">
        <v>35.039999999999999</v>
      </c>
      <c s="44"/>
      <c r="M15" s="17" t="s">
        <v>278</v>
      </c>
      <c s="17" t="s">
        <v>87</v>
      </c>
      <c s="41">
        <v>31.559999999999999</v>
      </c>
      <c s="72" t="s">
        <v>395</v>
      </c>
    </row>
    <row>
      <c r="G16" s="16"/>
      <c s="16"/>
      <c s="68"/>
      <c s="49"/>
      <c r="M16" s="16"/>
      <c s="16"/>
      <c s="70"/>
      <c s="69"/>
    </row>
    <row>
      <c r="G17" s="16"/>
      <c s="16"/>
      <c s="68"/>
      <c s="49"/>
      <c r="M17" s="16"/>
      <c s="16"/>
      <c s="70"/>
      <c s="69"/>
    </row>
    <row>
      <c r="G18" s="16"/>
      <c s="16"/>
      <c s="68"/>
      <c s="49"/>
      <c r="M18" s="16"/>
      <c s="16"/>
      <c s="70"/>
      <c s="69"/>
    </row>
    <row>
      <c r="G19" s="16"/>
      <c s="16"/>
      <c s="68"/>
      <c s="49"/>
      <c r="M19" s="16"/>
      <c s="16"/>
      <c s="70"/>
      <c s="69"/>
    </row>
    <row>
      <c r="G20" s="14"/>
      <c s="14"/>
      <c s="76"/>
      <c s="52"/>
      <c r="M20" s="14"/>
      <c s="14"/>
      <c s="73"/>
      <c s="69"/>
    </row>
    <row>
      <c r="G21" s="17" t="s">
        <v>201</v>
      </c>
      <c s="17" t="s">
        <v>170</v>
      </c>
      <c s="41">
        <v>50.100000000000001</v>
      </c>
      <c s="44"/>
      <c r="M21" s="17" t="s">
        <v>201</v>
      </c>
      <c s="17" t="s">
        <v>170</v>
      </c>
      <c s="41">
        <v>47.210000000000001</v>
      </c>
      <c s="72" t="s">
        <v>395</v>
      </c>
    </row>
    <row>
      <c r="G22" s="16"/>
      <c s="16"/>
      <c s="68"/>
      <c s="49"/>
      <c r="M22" s="16"/>
      <c s="16"/>
      <c s="70"/>
      <c s="69"/>
    </row>
    <row>
      <c r="G23" s="16"/>
      <c s="16"/>
      <c s="68"/>
      <c s="49"/>
      <c r="M23" s="16"/>
      <c s="16"/>
      <c s="70"/>
      <c s="69"/>
    </row>
    <row>
      <c r="G24" s="16"/>
      <c s="16"/>
      <c s="68"/>
      <c s="49"/>
      <c r="M24" s="16"/>
      <c s="16"/>
      <c s="70"/>
      <c s="69"/>
    </row>
    <row>
      <c r="G25" s="16"/>
      <c s="16"/>
      <c s="68"/>
      <c s="49"/>
      <c r="M25" s="16"/>
      <c s="16"/>
      <c s="70"/>
      <c s="69"/>
    </row>
    <row>
      <c r="G26" s="14"/>
      <c s="14"/>
      <c s="76"/>
      <c s="52"/>
      <c r="M26" s="14"/>
      <c s="14"/>
      <c s="73"/>
      <c s="69"/>
    </row>
    <row>
      <c r="G27" s="17" t="s">
        <v>164</v>
      </c>
      <c s="17" t="s">
        <v>279</v>
      </c>
      <c s="41">
        <v>69.689999999999998</v>
      </c>
      <c s="44"/>
      <c r="M27" s="17" t="s">
        <v>164</v>
      </c>
      <c s="17" t="s">
        <v>279</v>
      </c>
      <c s="41">
        <v>68.010000000000005</v>
      </c>
      <c s="72" t="s">
        <v>395</v>
      </c>
    </row>
    <row>
      <c r="G28" s="16"/>
      <c s="16"/>
      <c s="68"/>
      <c s="101"/>
      <c r="M28" s="16"/>
      <c s="16"/>
      <c s="70"/>
      <c s="69"/>
    </row>
    <row>
      <c r="G29" s="16"/>
      <c s="16"/>
      <c s="68"/>
      <c s="101"/>
      <c r="M29" s="16"/>
      <c s="16"/>
      <c s="70"/>
      <c s="69"/>
    </row>
    <row>
      <c r="G30" s="16"/>
      <c s="16"/>
      <c s="68"/>
      <c s="101"/>
      <c r="M30" s="16"/>
      <c s="16"/>
      <c s="70"/>
      <c s="69"/>
    </row>
    <row>
      <c r="G31" s="16"/>
      <c s="16"/>
      <c s="68"/>
      <c s="101"/>
      <c r="M31" s="16"/>
      <c s="16"/>
      <c s="70"/>
      <c s="69"/>
    </row>
    <row>
      <c r="G32" s="14"/>
      <c s="14"/>
      <c s="76"/>
      <c s="100"/>
      <c r="M32" s="14"/>
      <c s="14"/>
      <c s="73"/>
      <c s="69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60" t="s">
        <v>174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2"/>
      <c s="12"/>
      <c s="12"/>
      <c s="12"/>
      <c s="12"/>
    </row>
    <row r="6">
      <c r="H6" s="215"/>
    </row>
    <row r="8">
      <c r="H8" s="26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6" bestFit="1" customWidth="1"/>
    <col min="2" max="2" width="8.16796875" style="55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6" t="s">
        <v>0</v>
      </c>
      <c s="55" t="s">
        <v>237</v>
      </c>
      <c t="s">
        <v>103</v>
      </c>
      <c t="s">
        <v>351</v>
      </c>
      <c t="s">
        <v>13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7" width="9" style="15"/>
    <col min="8" max="8" width="12.26171875" style="15" bestFit="1" customWidth="1"/>
    <col min="9" max="16384" width="9" style="15"/>
  </cols>
  <sheetData>
    <row ht="13.45" customHeight="1">
      <c s="60" t="s">
        <v>308</v>
      </c>
      <c s="6"/>
      <c s="6"/>
      <c s="6"/>
      <c s="6"/>
    </row>
    <row ht="13.45" customHeight="1">
      <c s="6"/>
      <c s="6"/>
      <c s="6"/>
      <c s="6"/>
      <c s="6"/>
      <c r="I2" s="31"/>
      <c s="31"/>
      <c s="31"/>
      <c s="31"/>
    </row>
    <row ht="13.45" customHeight="1">
      <c s="6"/>
      <c s="6"/>
      <c s="6"/>
      <c s="6"/>
      <c s="6"/>
    </row>
    <row ht="13.45" customHeight="1">
      <c s="12"/>
      <c s="12"/>
      <c s="12"/>
      <c s="12"/>
      <c s="12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</row>
    <row ht="13.45" customHeight="1">
      <c s="82" t="s">
        <v>146</v>
      </c>
      <c s="29"/>
      <c s="29"/>
      <c s="29"/>
      <c s="29"/>
    </row>
    <row ht="13.45" customHeight="1">
      <c s="45" t="s">
        <v>415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5" t="s">
        <v>417</v>
      </c>
      <c s="54">
        <f>IF(ISBLANK('VIDEO KPIs'!$C$18),"",'VIDEO KPIs'!$C$18)</f>
        <v>0</v>
      </c>
      <c s="54">
        <f>IF(ISBLANK('VIDEO KPIs'!$D$18),"",'VIDEO KPIs'!$D$18)</f>
        <v>0</v>
      </c>
      <c s="54" t="str">
        <f>IF(ISBLANK('VIDEO KPIs'!$E$18),"",'VIDEO KPIs'!$E$18)</f>
        <v/>
      </c>
      <c s="54" t="str">
        <f>IF(ISBLANK('VIDEO KPIs'!$F$18),"",'VIDEO KPIs'!$F$18)</f>
        <v/>
      </c>
    </row>
    <row ht="13.45" customHeight="1">
      <c s="45" t="s">
        <v>74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82" t="s">
        <v>115</v>
      </c>
      <c s="29"/>
      <c s="29"/>
      <c s="29"/>
      <c s="29"/>
    </row>
    <row>
      <c s="45" t="s">
        <v>105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5" t="s">
        <v>389</v>
      </c>
      <c s="54">
        <f>IF(ISBLANK('VIDEO KPIs'!$C$15),"",'VIDEO KPIs'!$C$15)</f>
        <v>0.070000000000000007</v>
      </c>
      <c s="54">
        <f>IF(ISBLANK('VIDEO KPIs'!$D$15),"",'VIDEO KPIs'!$D$15)</f>
        <v>0</v>
      </c>
      <c s="54" t="str">
        <f>IF(ISBLANK('VIDEO KPIs'!$E$15),"",'VIDEO KPIs'!$E$15)</f>
        <v/>
      </c>
      <c s="54" t="str">
        <f>IF(ISBLANK('VIDEO KPIs'!$F$15),"",'VIDEO KPIs'!$F$15)</f>
        <v/>
      </c>
    </row>
    <row>
      <c s="45" t="s">
        <v>162</v>
      </c>
      <c s="3">
        <f>IF(ISBLANK('VIDEO KPIs'!$C$17),"",'VIDEO KPIs'!$C$17)</f>
        <v>4.4009999999999998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5" customWidth="1"/>
    <col min="2" max="2" width="14.5234375" style="57" customWidth="1"/>
    <col min="3" max="3" width="10" style="57" customWidth="1"/>
    <col min="4" max="4" width="58.26171875" style="55" customWidth="1"/>
    <col min="5" max="5" width="14.5234375" style="57" bestFit="1" customWidth="1"/>
    <col min="6" max="6" width="10" style="57" bestFit="1" customWidth="1"/>
    <col min="7" max="7" width="55" style="55" customWidth="1"/>
    <col min="8" max="8" width="14.5234375" style="57" bestFit="1" customWidth="1"/>
    <col min="9" max="9" width="10" style="57" bestFit="1" customWidth="1"/>
    <col min="10" max="10" width="53.26171875" style="55" customWidth="1"/>
    <col min="11" max="11" width="14.5234375" style="57" bestFit="1" customWidth="1"/>
    <col min="12" max="12" width="10" style="57" bestFit="1" customWidth="1"/>
  </cols>
  <sheetData>
    <row>
      <c s="35" t="s">
        <v>205</v>
      </c>
      <c s="35"/>
      <c s="35"/>
      <c s="35" t="s">
        <v>311</v>
      </c>
      <c s="35"/>
      <c s="35"/>
      <c s="35" t="s">
        <v>436</v>
      </c>
      <c s="35"/>
      <c s="35"/>
      <c s="35" t="s">
        <v>96</v>
      </c>
      <c s="35"/>
      <c s="35"/>
    </row>
    <row>
      <c s="55" t="s">
        <v>95</v>
      </c>
      <c s="57" t="s">
        <v>339</v>
      </c>
      <c s="57" t="s">
        <v>437</v>
      </c>
      <c s="55" t="s">
        <v>95</v>
      </c>
      <c s="57" t="s">
        <v>339</v>
      </c>
      <c s="57" t="s">
        <v>437</v>
      </c>
      <c s="55" t="s">
        <v>95</v>
      </c>
      <c s="57" t="s">
        <v>339</v>
      </c>
      <c s="57" t="s">
        <v>437</v>
      </c>
      <c s="55" t="s">
        <v>95</v>
      </c>
      <c s="57" t="s">
        <v>339</v>
      </c>
      <c s="57" t="s">
        <v>437</v>
      </c>
    </row>
    <row>
      <c s="55" t="s">
        <v>352</v>
      </c>
      <c s="57">
        <v>5</v>
      </c>
      <c s="57">
        <v>4.8932574060374572</v>
      </c>
      <c s="55" t="s">
        <v>352</v>
      </c>
      <c s="57">
        <v>5</v>
      </c>
      <c s="57">
        <v>4.8687089345052197</v>
      </c>
    </row>
    <row>
      <c s="55" t="s">
        <v>238</v>
      </c>
      <c s="57">
        <v>5</v>
      </c>
      <c s="57">
        <v>4.8856400139364364</v>
      </c>
      <c s="55" t="s">
        <v>238</v>
      </c>
      <c s="57">
        <v>5</v>
      </c>
      <c s="57">
        <v>4.8718849238168485</v>
      </c>
    </row>
    <row>
      <c s="55" t="s">
        <v>353</v>
      </c>
      <c s="57">
        <v>5</v>
      </c>
      <c s="57">
        <v>4.8951721404524902</v>
      </c>
      <c s="55" t="s">
        <v>353</v>
      </c>
      <c s="57">
        <v>5</v>
      </c>
      <c s="57">
        <v>4.8767843292618736</v>
      </c>
    </row>
    <row>
      <c s="55" t="s">
        <v>129</v>
      </c>
      <c s="57">
        <v>5</v>
      </c>
      <c s="57">
        <v>4.8951721404524919</v>
      </c>
      <c s="55" t="s">
        <v>129</v>
      </c>
      <c s="57">
        <v>5</v>
      </c>
      <c s="57">
        <v>4.8750374690997251</v>
      </c>
    </row>
    <row>
      <c s="55" t="s">
        <v>239</v>
      </c>
      <c s="57">
        <v>5</v>
      </c>
      <c s="57">
        <v>4.895172140452491</v>
      </c>
      <c s="55" t="s">
        <v>239</v>
      </c>
      <c s="57">
        <v>5</v>
      </c>
      <c s="57">
        <v>4.8750374690997251</v>
      </c>
    </row>
    <row>
      <c s="55" t="s">
        <v>25</v>
      </c>
      <c s="57">
        <v>5</v>
      </c>
      <c s="57">
        <v>4.895172140452491</v>
      </c>
      <c s="55" t="s">
        <v>25</v>
      </c>
      <c s="57">
        <v>5</v>
      </c>
      <c s="57">
        <v>4.8767843292618736</v>
      </c>
    </row>
    <row>
      <c s="55" t="s">
        <v>135</v>
      </c>
      <c s="57">
        <v>5</v>
      </c>
      <c s="57">
        <v>4.8951721404524919</v>
      </c>
      <c s="55" t="s">
        <v>135</v>
      </c>
      <c s="57">
        <v>5</v>
      </c>
      <c s="57">
        <v>4.8750374690997251</v>
      </c>
    </row>
    <row>
      <c s="55" t="s">
        <v>354</v>
      </c>
      <c s="57">
        <v>5</v>
      </c>
      <c s="57">
        <v>4.8951721404524884</v>
      </c>
      <c s="55" t="s">
        <v>354</v>
      </c>
      <c s="57">
        <v>5</v>
      </c>
      <c s="57">
        <v>4.8767843292618718</v>
      </c>
    </row>
    <row>
      <c s="55" t="s">
        <v>36</v>
      </c>
      <c s="57">
        <v>5</v>
      </c>
      <c s="57">
        <v>4.8951721404524875</v>
      </c>
      <c s="55" t="s">
        <v>36</v>
      </c>
      <c s="57">
        <v>5</v>
      </c>
      <c s="57">
        <v>4.8767843292618709</v>
      </c>
    </row>
    <row>
      <c s="55" t="s">
        <v>240</v>
      </c>
      <c s="57">
        <v>5</v>
      </c>
      <c s="57">
        <v>4.8951721404524919</v>
      </c>
      <c s="55" t="s">
        <v>240</v>
      </c>
      <c s="57">
        <v>5</v>
      </c>
      <c s="57">
        <v>4.8750374690997251</v>
      </c>
    </row>
    <row>
      <c s="55" t="s">
        <v>385</v>
      </c>
      <c s="57">
        <v>5</v>
      </c>
      <c s="57">
        <v>4.8951721404524919</v>
      </c>
      <c s="55" t="s">
        <v>385</v>
      </c>
      <c s="57">
        <v>5</v>
      </c>
      <c s="57">
        <v>4.8767843292618744</v>
      </c>
    </row>
    <row>
      <c s="55" t="s">
        <v>136</v>
      </c>
      <c s="57">
        <v>5</v>
      </c>
      <c s="57">
        <v>4.8951721404524919</v>
      </c>
      <c s="55" t="s">
        <v>136</v>
      </c>
      <c s="57">
        <v>5</v>
      </c>
      <c s="57">
        <v>4.8767843292618744</v>
      </c>
    </row>
    <row>
      <c s="55" t="s">
        <v>265</v>
      </c>
      <c s="57">
        <v>5</v>
      </c>
      <c s="57">
        <v>4.8951721404524875</v>
      </c>
      <c s="55" t="s">
        <v>265</v>
      </c>
      <c s="57">
        <v>5</v>
      </c>
      <c s="57">
        <v>4.8750374690997216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6" bestFit="1" customWidth="1"/>
    <col min="2" max="2" width="10" style="26" customWidth="1"/>
    <col min="3" max="3" width="12.5234375" customWidth="1"/>
    <col min="5" max="5" width="31" style="57" bestFit="1" customWidth="1"/>
    <col min="6" max="6" width="35.5234375" style="57" bestFit="1" customWidth="1"/>
    <col min="7" max="7" width="17.5234375" style="57" customWidth="1"/>
    <col min="8" max="8" width="13" style="26" bestFit="1" customWidth="1"/>
    <col min="9" max="9" width="10" style="26" customWidth="1"/>
    <col min="10" max="10" width="12.5234375" customWidth="1"/>
    <col min="12" max="12" width="31" style="57" bestFit="1" customWidth="1"/>
    <col min="13" max="13" width="35.5234375" style="57" bestFit="1" customWidth="1"/>
    <col min="14" max="14" width="14.47265625" style="57" bestFit="1" customWidth="1"/>
  </cols>
  <sheetData>
    <row>
      <c r="E1" s="78" t="s">
        <v>205</v>
      </c>
      <c s="78"/>
      <c s="155"/>
      <c r="L1" s="78" t="s">
        <v>311</v>
      </c>
      <c s="78"/>
      <c s="155"/>
    </row>
    <row>
      <c s="26" t="s">
        <v>43</v>
      </c>
      <c s="26" t="s">
        <v>373</v>
      </c>
      <c t="s">
        <v>371</v>
      </c>
      <c t="s">
        <v>230</v>
      </c>
      <c s="57" t="s">
        <v>66</v>
      </c>
      <c s="57" t="s">
        <v>18</v>
      </c>
      <c s="57" t="s">
        <v>42</v>
      </c>
      <c s="26" t="s">
        <v>43</v>
      </c>
      <c s="26" t="s">
        <v>373</v>
      </c>
      <c t="s">
        <v>371</v>
      </c>
      <c t="s">
        <v>230</v>
      </c>
      <c s="57" t="s">
        <v>66</v>
      </c>
      <c s="57" t="s">
        <v>18</v>
      </c>
      <c s="57" t="s">
        <v>42</v>
      </c>
    </row>
    <row>
      <c s="26">
        <v>1</v>
      </c>
      <c s="26">
        <v>0</v>
      </c>
      <c t="s">
        <v>208</v>
      </c>
      <c>
        <v>10</v>
      </c>
      <c s="57">
        <v>4.5874462611130582</v>
      </c>
      <c s="57">
        <v>4.6128360065974068</v>
      </c>
      <c s="57">
        <v>4.4634197236500439</v>
      </c>
      <c s="26">
        <v>1</v>
      </c>
      <c s="26">
        <v>0</v>
      </c>
      <c t="s">
        <v>208</v>
      </c>
      <c>
        <v>10</v>
      </c>
      <c s="57">
        <v>4.6079970123531373</v>
      </c>
      <c s="57">
        <v>4.6399999999999997</v>
      </c>
      <c s="57">
        <v>4.5161657885102038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6" bestFit="1" customWidth="1"/>
    <col min="4" max="4" width="14" style="26" bestFit="1" customWidth="1"/>
    <col min="5" max="5" width="18.5234375" bestFit="1" customWidth="1"/>
    <col min="6" max="6" width="11" style="26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6" customWidth="1"/>
    <col min="24" max="24" width="32.1015625" style="26" customWidth="1"/>
    <col min="25" max="25" width="32.47265625" customWidth="1"/>
  </cols>
  <sheetData>
    <row>
      <c t="s">
        <v>313</v>
      </c>
      <c t="s">
        <v>98</v>
      </c>
      <c s="26" t="s">
        <v>260</v>
      </c>
      <c s="26" t="s">
        <v>184</v>
      </c>
      <c t="s">
        <v>210</v>
      </c>
      <c s="26" t="s">
        <v>156</v>
      </c>
      <c s="50" t="s">
        <v>64</v>
      </c>
      <c s="50" t="s">
        <v>293</v>
      </c>
      <c s="50" t="s">
        <v>370</v>
      </c>
      <c t="s">
        <v>438</v>
      </c>
      <c s="50" t="s">
        <v>340</v>
      </c>
      <c s="99" t="s">
        <v>404</v>
      </c>
      <c s="99" t="s">
        <v>341</v>
      </c>
      <c t="s">
        <v>65</v>
      </c>
      <c t="s">
        <v>41</v>
      </c>
      <c t="s">
        <v>439</v>
      </c>
      <c t="s">
        <v>405</v>
      </c>
      <c t="s">
        <v>155</v>
      </c>
      <c t="s">
        <v>17</v>
      </c>
      <c t="s">
        <v>185</v>
      </c>
      <c t="s">
        <v>315</v>
      </c>
      <c s="6" t="s">
        <v>408</v>
      </c>
      <c s="6" t="s">
        <v>295</v>
      </c>
      <c s="6" t="s">
        <v>409</v>
      </c>
      <c s="6" t="s">
        <v>375</v>
      </c>
    </row>
    <row>
      <c t="s">
        <v>47</v>
      </c>
      <c t="s">
        <v>263</v>
      </c>
      <c s="26">
        <v>0</v>
      </c>
      <c s="26">
        <v>1</v>
      </c>
      <c t="s">
        <v>208</v>
      </c>
      <c s="26">
        <v>0</v>
      </c>
      <c t="s">
        <v>24</v>
      </c>
      <c t="s">
        <v>236</v>
      </c>
      <c t="s">
        <v>264</v>
      </c>
      <c s="55">
        <v>11</v>
      </c>
      <c>
        <v>0.066666666666666693</v>
      </c>
      <c>
        <v>18.600000000000001</v>
      </c>
      <c>
        <v>16.48</v>
      </c>
      <c>
        <v>2.7629999999999999</v>
      </c>
      <c>
        <v>0.88200000000000001</v>
      </c>
      <c>
        <v>1</v>
      </c>
      <c>
        <v>1</v>
      </c>
      <c t="s">
        <v>412</v>
      </c>
      <c t="s">
        <v>380</v>
      </c>
      <c t="s">
        <v>71</v>
      </c>
      <c>
        <v>0.23999999999999999</v>
      </c>
      <c>
        <v>0.14562189441856799</v>
      </c>
      <c s="26">
        <v>89828</v>
      </c>
      <c s="26">
        <v>75410718</v>
      </c>
      <c t="s">
        <v>134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6" bestFit="1" customWidth="1"/>
    <col min="4" max="4" width="14" style="26" bestFit="1" customWidth="1"/>
    <col min="5" max="5" width="18.5234375" bestFit="1" customWidth="1"/>
    <col min="6" max="6" width="11" style="26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6" customWidth="1"/>
    <col min="24" max="24" width="32.1015625" style="26" customWidth="1"/>
    <col min="25" max="25" width="32.47265625" customWidth="1"/>
  </cols>
  <sheetData>
    <row>
      <c t="s">
        <v>313</v>
      </c>
      <c t="s">
        <v>98</v>
      </c>
      <c s="26" t="s">
        <v>260</v>
      </c>
      <c s="26" t="s">
        <v>184</v>
      </c>
      <c t="s">
        <v>210</v>
      </c>
      <c s="26" t="s">
        <v>156</v>
      </c>
      <c s="50" t="s">
        <v>64</v>
      </c>
      <c s="50" t="s">
        <v>293</v>
      </c>
      <c s="50" t="s">
        <v>370</v>
      </c>
      <c t="s">
        <v>438</v>
      </c>
      <c s="50" t="s">
        <v>340</v>
      </c>
      <c s="99" t="s">
        <v>404</v>
      </c>
      <c s="99" t="s">
        <v>341</v>
      </c>
      <c t="s">
        <v>65</v>
      </c>
      <c t="s">
        <v>41</v>
      </c>
      <c t="s">
        <v>439</v>
      </c>
      <c t="s">
        <v>405</v>
      </c>
      <c t="s">
        <v>155</v>
      </c>
      <c t="s">
        <v>17</v>
      </c>
      <c t="s">
        <v>185</v>
      </c>
      <c t="s">
        <v>315</v>
      </c>
      <c s="6" t="s">
        <v>408</v>
      </c>
      <c s="6" t="s">
        <v>295</v>
      </c>
      <c s="6" t="s">
        <v>409</v>
      </c>
      <c s="6" t="s">
        <v>375</v>
      </c>
    </row>
    <row>
      <c t="s">
        <v>47</v>
      </c>
      <c t="s">
        <v>152</v>
      </c>
      <c s="26">
        <v>0</v>
      </c>
      <c s="26">
        <v>1</v>
      </c>
      <c t="s">
        <v>208</v>
      </c>
      <c s="26">
        <v>0</v>
      </c>
      <c t="s">
        <v>151</v>
      </c>
      <c t="s">
        <v>102</v>
      </c>
      <c t="s">
        <v>264</v>
      </c>
      <c s="55">
        <v>11</v>
      </c>
      <c>
        <v>0.040000000000000001</v>
      </c>
      <c>
        <v>8.4510000000000005</v>
      </c>
      <c>
        <v>8.5739999999999998</v>
      </c>
      <c>
        <v>0.70399999999999996</v>
      </c>
      <c>
        <v>0.025000000000000001</v>
      </c>
      <c>
        <v>1</v>
      </c>
      <c>
        <v>1</v>
      </c>
      <c t="s">
        <v>180</v>
      </c>
      <c t="s">
        <v>320</v>
      </c>
      <c t="s">
        <v>71</v>
      </c>
      <c>
        <v>0.040000000000000001</v>
      </c>
      <c>
        <v>0.28656170554390997</v>
      </c>
      <c s="26">
        <v>89427</v>
      </c>
      <c s="26">
        <v>74859091</v>
      </c>
      <c t="s">
        <v>134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6" customWidth="1"/>
    <col min="2" max="2" width="14.7890625" style="26" customWidth="1"/>
    <col min="3" max="3" width="47.7890625" customWidth="1"/>
    <col min="4" max="4" width="16.26171875" style="26" customWidth="1"/>
    <col min="5" max="5" width="20.62890625" customWidth="1"/>
    <col min="6" max="6" width="18.26171875" customWidth="1"/>
    <col min="7" max="7" width="21.7890625" bestFit="1" customWidth="1"/>
  </cols>
  <sheetData>
    <row>
      <c s="26" t="s">
        <v>43</v>
      </c>
      <c s="26" t="s">
        <v>373</v>
      </c>
      <c t="s">
        <v>69</v>
      </c>
      <c s="26" t="s">
        <v>156</v>
      </c>
      <c t="s">
        <v>100</v>
      </c>
      <c t="s">
        <v>157</v>
      </c>
      <c t="s">
        <v>232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6" customWidth="1"/>
    <col min="2" max="2" width="14.7890625" style="26" customWidth="1"/>
    <col min="3" max="3" width="47.7890625" customWidth="1"/>
    <col min="4" max="4" width="16.26171875" style="26" customWidth="1"/>
    <col min="5" max="5" width="20.62890625" customWidth="1"/>
    <col min="6" max="6" width="18.26171875" customWidth="1"/>
    <col min="7" max="7" width="21.7890625" bestFit="1" customWidth="1"/>
  </cols>
  <sheetData>
    <row>
      <c s="26" t="s">
        <v>43</v>
      </c>
      <c s="26" t="s">
        <v>373</v>
      </c>
      <c t="s">
        <v>69</v>
      </c>
      <c s="26" t="s">
        <v>156</v>
      </c>
      <c t="s">
        <v>100</v>
      </c>
      <c t="s">
        <v>157</v>
      </c>
      <c t="s">
        <v>232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4" t="s">
        <v>356</v>
      </c>
      <c s="24" t="s">
        <v>242</v>
      </c>
      <c s="24" t="s">
        <v>357</v>
      </c>
      <c s="24" t="s">
        <v>48</v>
      </c>
      <c s="24" t="s">
        <v>163</v>
      </c>
      <c s="24" t="s">
        <v>416</v>
      </c>
      <c r="H1" s="24" t="s">
        <v>356</v>
      </c>
      <c s="24" t="s">
        <v>242</v>
      </c>
      <c s="24" t="s">
        <v>357</v>
      </c>
      <c s="24" t="s">
        <v>48</v>
      </c>
      <c s="24" t="s">
        <v>163</v>
      </c>
      <c s="24" t="s">
        <v>188</v>
      </c>
      <c r="O1" s="24" t="s">
        <v>356</v>
      </c>
      <c s="24" t="s">
        <v>242</v>
      </c>
      <c s="24" t="s">
        <v>357</v>
      </c>
      <c s="24" t="s">
        <v>48</v>
      </c>
      <c s="24" t="s">
        <v>163</v>
      </c>
      <c s="24" t="s">
        <v>28</v>
      </c>
    </row>
    <row>
      <c s="24">
        <v>0.10000000000000001</v>
      </c>
      <c s="24">
        <f t="array" ref="B2:B51">FREQUENCY('Raw Data 1'!C:C,'Bin Data'!F2:F51)</f>
        <v>0</v>
      </c>
      <c s="24">
        <f t="array" ref="C2:C51">FREQUENCY('Raw Data 2'!C:C,'Bin Data'!F2:F51)</f>
        <v>0</v>
      </c>
      <c s="24">
        <f t="array" ref="D2:D51">FREQUENCY('Raw Data 3'!C:C,'Bin Data'!F2:F51)</f>
        <v>0</v>
      </c>
      <c s="24">
        <f t="array" ref="E2:E51">FREQUENCY('Raw Data 4'!C:C,'Bin Data'!F2:F51)</f>
        <v>0</v>
      </c>
      <c s="24">
        <v>0.10000000000000001</v>
      </c>
      <c r="H2" s="94">
        <v>1</v>
      </c>
      <c s="24">
        <f t="array" ref="I2:I121">FREQUENCY('Raw Data 1'!D:D,'Bin Data'!M2:M121)</f>
        <v>0</v>
      </c>
      <c s="24">
        <f t="array" ref="J2:J121">FREQUENCY('Raw Data 2'!D:D,'Bin Data'!M2:M121)</f>
        <v>0</v>
      </c>
      <c s="24">
        <f t="array" ref="K2:K121">FREQUENCY('Raw Data 3'!D:D,'Bin Data'!M2:M121)</f>
        <v>0</v>
      </c>
      <c s="24">
        <f t="array" ref="L2:L121">FREQUENCY('Raw Data 4'!D:D,'Bin Data'!M2:M121)</f>
        <v>0</v>
      </c>
      <c s="94">
        <v>1</v>
      </c>
      <c r="O2" s="94">
        <v>1</v>
      </c>
      <c s="24">
        <f t="array" ref="P2:P121">FREQUENCY('Raw Data 1'!E:E,'Bin Data'!T2:T121)</f>
        <v>33</v>
      </c>
      <c s="24">
        <f t="array" ref="Q2:Q121">FREQUENCY('Raw Data 2'!E:E,'Bin Data'!T2:T121)</f>
        <v>32</v>
      </c>
      <c s="24">
        <f t="array" ref="R2:R121">FREQUENCY('Raw Data 3'!E:E,'Bin Data'!T2:T121)</f>
        <v>0</v>
      </c>
      <c s="24">
        <f t="array" ref="S2:S121">FREQUENCY('Raw Data 4'!E:E,'Bin Data'!T2:T121)</f>
        <v>0</v>
      </c>
      <c s="94">
        <v>1</v>
      </c>
    </row>
    <row>
      <c s="24">
        <v>0.20000000000000001</v>
      </c>
      <c s="24">
        <v>0</v>
      </c>
      <c s="24">
        <v>0</v>
      </c>
      <c s="24">
        <v>0</v>
      </c>
      <c s="24">
        <v>0</v>
      </c>
      <c s="24">
        <v>0.20000000000000001</v>
      </c>
      <c r="H3" s="94">
        <v>2</v>
      </c>
      <c s="24">
        <v>0</v>
      </c>
      <c s="24">
        <v>0</v>
      </c>
      <c s="24">
        <v>0</v>
      </c>
      <c s="24">
        <v>0</v>
      </c>
      <c s="94">
        <v>2</v>
      </c>
      <c r="O3" s="94">
        <v>2</v>
      </c>
      <c s="24">
        <v>0</v>
      </c>
      <c s="24">
        <v>0</v>
      </c>
      <c s="24">
        <v>0</v>
      </c>
      <c s="24">
        <v>0</v>
      </c>
      <c s="94">
        <v>2</v>
      </c>
    </row>
    <row>
      <c s="24">
        <v>0.29999999999999999</v>
      </c>
      <c s="24">
        <v>0</v>
      </c>
      <c s="24">
        <v>0</v>
      </c>
      <c s="24">
        <v>0</v>
      </c>
      <c s="24">
        <v>0</v>
      </c>
      <c s="24">
        <v>0.29999999999999999</v>
      </c>
      <c r="H4" s="94">
        <v>3</v>
      </c>
      <c s="24">
        <v>0</v>
      </c>
      <c s="24">
        <v>0</v>
      </c>
      <c s="24">
        <v>0</v>
      </c>
      <c s="24">
        <v>0</v>
      </c>
      <c s="94">
        <v>3</v>
      </c>
      <c r="O4" s="94">
        <v>3</v>
      </c>
      <c s="24">
        <v>0</v>
      </c>
      <c s="24">
        <v>0</v>
      </c>
      <c s="24">
        <v>0</v>
      </c>
      <c s="24">
        <v>0</v>
      </c>
      <c s="94">
        <v>3</v>
      </c>
    </row>
    <row>
      <c s="24">
        <v>0.40000000000000002</v>
      </c>
      <c s="24">
        <v>0</v>
      </c>
      <c s="24">
        <v>0</v>
      </c>
      <c s="24">
        <v>0</v>
      </c>
      <c s="24">
        <v>0</v>
      </c>
      <c s="24">
        <v>0.40000000000000002</v>
      </c>
      <c r="H5" s="94">
        <v>4</v>
      </c>
      <c s="24">
        <v>0</v>
      </c>
      <c s="24">
        <v>0</v>
      </c>
      <c s="24">
        <v>0</v>
      </c>
      <c s="24">
        <v>0</v>
      </c>
      <c s="94">
        <v>4</v>
      </c>
      <c r="O5" s="94">
        <v>4</v>
      </c>
      <c s="24">
        <v>0</v>
      </c>
      <c s="24">
        <v>0</v>
      </c>
      <c s="24">
        <v>0</v>
      </c>
      <c s="24">
        <v>0</v>
      </c>
      <c s="94">
        <v>4</v>
      </c>
    </row>
    <row>
      <c s="24">
        <v>0.5</v>
      </c>
      <c s="24">
        <v>0</v>
      </c>
      <c s="24">
        <v>0</v>
      </c>
      <c s="24">
        <v>0</v>
      </c>
      <c s="24">
        <v>0</v>
      </c>
      <c s="24">
        <v>0.5</v>
      </c>
      <c r="H6" s="94">
        <v>5</v>
      </c>
      <c s="24">
        <v>0</v>
      </c>
      <c s="24">
        <v>0</v>
      </c>
      <c s="24">
        <v>0</v>
      </c>
      <c s="24">
        <v>0</v>
      </c>
      <c s="94">
        <v>5</v>
      </c>
      <c r="O6" s="94">
        <v>5</v>
      </c>
      <c s="24">
        <v>0</v>
      </c>
      <c s="24">
        <v>0</v>
      </c>
      <c s="24">
        <v>0</v>
      </c>
      <c s="24">
        <v>0</v>
      </c>
      <c s="94">
        <v>5</v>
      </c>
    </row>
    <row>
      <c s="24">
        <v>0.59999999999999998</v>
      </c>
      <c s="24">
        <v>0</v>
      </c>
      <c s="24">
        <v>0</v>
      </c>
      <c s="24">
        <v>0</v>
      </c>
      <c s="24">
        <v>0</v>
      </c>
      <c s="24">
        <v>0.59999999999999998</v>
      </c>
      <c r="H7" s="94">
        <v>6</v>
      </c>
      <c s="24">
        <v>0</v>
      </c>
      <c s="24">
        <v>0</v>
      </c>
      <c s="24">
        <v>0</v>
      </c>
      <c s="24">
        <v>0</v>
      </c>
      <c s="94">
        <v>6</v>
      </c>
      <c r="O7" s="94">
        <v>6</v>
      </c>
      <c s="24">
        <v>0</v>
      </c>
      <c s="24">
        <v>0</v>
      </c>
      <c s="24">
        <v>0</v>
      </c>
      <c s="24">
        <v>0</v>
      </c>
      <c s="94">
        <v>6</v>
      </c>
    </row>
    <row>
      <c s="24">
        <v>0.69999999999999996</v>
      </c>
      <c s="24">
        <v>0</v>
      </c>
      <c s="24">
        <v>0</v>
      </c>
      <c s="24">
        <v>0</v>
      </c>
      <c s="24">
        <v>0</v>
      </c>
      <c s="24">
        <v>0.69999999999999996</v>
      </c>
      <c r="H8" s="94">
        <v>7</v>
      </c>
      <c s="24">
        <v>0</v>
      </c>
      <c s="24">
        <v>0</v>
      </c>
      <c s="24">
        <v>0</v>
      </c>
      <c s="24">
        <v>0</v>
      </c>
      <c s="94">
        <v>7</v>
      </c>
      <c r="O8" s="94">
        <v>7</v>
      </c>
      <c s="24">
        <v>0</v>
      </c>
      <c s="24">
        <v>0</v>
      </c>
      <c s="24">
        <v>0</v>
      </c>
      <c s="24">
        <v>0</v>
      </c>
      <c s="94">
        <v>7</v>
      </c>
    </row>
    <row>
      <c s="24">
        <v>0.80000000000000004</v>
      </c>
      <c s="24">
        <v>0</v>
      </c>
      <c s="24">
        <v>0</v>
      </c>
      <c s="24">
        <v>0</v>
      </c>
      <c s="24">
        <v>0</v>
      </c>
      <c s="24">
        <v>0.80000000000000004</v>
      </c>
      <c r="H9" s="94">
        <v>8</v>
      </c>
      <c s="24">
        <v>0</v>
      </c>
      <c s="24">
        <v>0</v>
      </c>
      <c s="24">
        <v>0</v>
      </c>
      <c s="24">
        <v>0</v>
      </c>
      <c s="94">
        <v>8</v>
      </c>
      <c r="O9" s="94">
        <v>8</v>
      </c>
      <c s="24">
        <v>0</v>
      </c>
      <c s="24">
        <v>0</v>
      </c>
      <c s="24">
        <v>0</v>
      </c>
      <c s="24">
        <v>0</v>
      </c>
      <c s="94">
        <v>8</v>
      </c>
    </row>
    <row>
      <c s="24">
        <v>0.90000000000000002</v>
      </c>
      <c s="24">
        <v>0</v>
      </c>
      <c s="24">
        <v>0</v>
      </c>
      <c s="24">
        <v>0</v>
      </c>
      <c s="24">
        <v>0</v>
      </c>
      <c s="24">
        <v>0.90000000000000002</v>
      </c>
      <c r="H10" s="94">
        <v>9</v>
      </c>
      <c s="24">
        <v>0</v>
      </c>
      <c s="24">
        <v>0</v>
      </c>
      <c s="24">
        <v>0</v>
      </c>
      <c s="24">
        <v>0</v>
      </c>
      <c s="94">
        <v>9</v>
      </c>
      <c r="O10" s="94">
        <v>9</v>
      </c>
      <c s="24">
        <v>0</v>
      </c>
      <c s="24">
        <v>0</v>
      </c>
      <c s="24">
        <v>0</v>
      </c>
      <c s="24">
        <v>0</v>
      </c>
      <c s="94">
        <v>9</v>
      </c>
    </row>
    <row>
      <c s="24">
        <v>1</v>
      </c>
      <c s="24">
        <v>0</v>
      </c>
      <c s="24">
        <v>0</v>
      </c>
      <c s="24">
        <v>0</v>
      </c>
      <c s="24">
        <v>0</v>
      </c>
      <c s="24">
        <v>1</v>
      </c>
      <c r="H11" s="94">
        <v>10</v>
      </c>
      <c s="24">
        <v>0</v>
      </c>
      <c s="24">
        <v>0</v>
      </c>
      <c s="24">
        <v>0</v>
      </c>
      <c s="24">
        <v>0</v>
      </c>
      <c s="94">
        <v>10</v>
      </c>
      <c r="O11" s="94">
        <v>10</v>
      </c>
      <c s="24">
        <v>0</v>
      </c>
      <c s="24">
        <v>0</v>
      </c>
      <c s="24">
        <v>0</v>
      </c>
      <c s="24">
        <v>0</v>
      </c>
      <c s="94">
        <v>10</v>
      </c>
    </row>
    <row>
      <c s="24">
        <v>1.1000000000000001</v>
      </c>
      <c s="24">
        <v>0</v>
      </c>
      <c s="24">
        <v>0</v>
      </c>
      <c s="24">
        <v>0</v>
      </c>
      <c s="24">
        <v>0</v>
      </c>
      <c s="24">
        <v>1.1000000000000001</v>
      </c>
      <c r="H12" s="94">
        <v>11</v>
      </c>
      <c s="24">
        <v>0</v>
      </c>
      <c s="24">
        <v>0</v>
      </c>
      <c s="24">
        <v>0</v>
      </c>
      <c s="24">
        <v>0</v>
      </c>
      <c s="94">
        <v>11</v>
      </c>
      <c r="O12" s="94">
        <v>11</v>
      </c>
      <c s="24">
        <v>0</v>
      </c>
      <c s="24">
        <v>1</v>
      </c>
      <c s="24">
        <v>0</v>
      </c>
      <c s="24">
        <v>0</v>
      </c>
      <c s="94">
        <v>11</v>
      </c>
    </row>
    <row>
      <c s="24">
        <v>1.2</v>
      </c>
      <c s="24">
        <v>0</v>
      </c>
      <c s="24">
        <v>0</v>
      </c>
      <c s="24">
        <v>0</v>
      </c>
      <c s="24">
        <v>0</v>
      </c>
      <c s="24">
        <v>1.2</v>
      </c>
      <c r="H13" s="94">
        <v>12</v>
      </c>
      <c s="24">
        <v>0</v>
      </c>
      <c s="24">
        <v>0</v>
      </c>
      <c s="24">
        <v>0</v>
      </c>
      <c s="24">
        <v>0</v>
      </c>
      <c s="94">
        <v>12</v>
      </c>
      <c r="O13" s="94">
        <v>12</v>
      </c>
      <c s="24">
        <v>2</v>
      </c>
      <c s="24">
        <v>1</v>
      </c>
      <c s="24">
        <v>0</v>
      </c>
      <c s="24">
        <v>0</v>
      </c>
      <c s="94">
        <v>12</v>
      </c>
    </row>
    <row>
      <c s="24">
        <v>1.3</v>
      </c>
      <c s="24">
        <v>0</v>
      </c>
      <c s="24">
        <v>0</v>
      </c>
      <c s="24">
        <v>0</v>
      </c>
      <c s="24">
        <v>0</v>
      </c>
      <c s="24">
        <v>1.3</v>
      </c>
      <c r="H14" s="94">
        <v>13</v>
      </c>
      <c s="24">
        <v>0</v>
      </c>
      <c s="24">
        <v>0</v>
      </c>
      <c s="24">
        <v>0</v>
      </c>
      <c s="24">
        <v>0</v>
      </c>
      <c s="94">
        <v>13</v>
      </c>
      <c r="O14" s="94">
        <v>13</v>
      </c>
      <c s="24">
        <v>1</v>
      </c>
      <c s="24">
        <v>3</v>
      </c>
      <c s="24">
        <v>0</v>
      </c>
      <c s="24">
        <v>0</v>
      </c>
      <c s="94">
        <v>13</v>
      </c>
    </row>
    <row>
      <c s="24">
        <v>1.3999999999999999</v>
      </c>
      <c s="24">
        <v>0</v>
      </c>
      <c s="24">
        <v>0</v>
      </c>
      <c s="24">
        <v>0</v>
      </c>
      <c s="24">
        <v>0</v>
      </c>
      <c s="24">
        <v>1.3999999999999999</v>
      </c>
      <c r="H15" s="94">
        <v>14</v>
      </c>
      <c s="24">
        <v>0</v>
      </c>
      <c s="24">
        <v>0</v>
      </c>
      <c s="24">
        <v>0</v>
      </c>
      <c s="24">
        <v>0</v>
      </c>
      <c s="94">
        <v>14</v>
      </c>
      <c r="O15" s="94">
        <v>14</v>
      </c>
      <c s="24">
        <v>1</v>
      </c>
      <c s="24">
        <v>0</v>
      </c>
      <c s="24">
        <v>0</v>
      </c>
      <c s="24">
        <v>0</v>
      </c>
      <c s="94">
        <v>14</v>
      </c>
    </row>
    <row>
      <c s="24">
        <v>1.5</v>
      </c>
      <c s="24">
        <v>0</v>
      </c>
      <c s="24">
        <v>0</v>
      </c>
      <c s="24">
        <v>0</v>
      </c>
      <c s="24">
        <v>0</v>
      </c>
      <c s="24">
        <v>1.5</v>
      </c>
      <c r="H16" s="94">
        <v>15</v>
      </c>
      <c s="24">
        <v>0</v>
      </c>
      <c s="24">
        <v>0</v>
      </c>
      <c s="24">
        <v>0</v>
      </c>
      <c s="24">
        <v>0</v>
      </c>
      <c s="94">
        <v>15</v>
      </c>
      <c r="O16" s="94">
        <v>15</v>
      </c>
      <c s="24">
        <v>1</v>
      </c>
      <c s="24">
        <v>0</v>
      </c>
      <c s="24">
        <v>0</v>
      </c>
      <c s="24">
        <v>0</v>
      </c>
      <c s="94">
        <v>15</v>
      </c>
    </row>
    <row>
      <c s="24">
        <v>1.6000000000000001</v>
      </c>
      <c s="24">
        <v>0</v>
      </c>
      <c s="24">
        <v>0</v>
      </c>
      <c s="24">
        <v>0</v>
      </c>
      <c s="24">
        <v>0</v>
      </c>
      <c s="24">
        <v>1.6000000000000001</v>
      </c>
      <c r="H17" s="94">
        <v>16</v>
      </c>
      <c s="24">
        <v>0</v>
      </c>
      <c s="24">
        <v>0</v>
      </c>
      <c s="24">
        <v>0</v>
      </c>
      <c s="24">
        <v>0</v>
      </c>
      <c s="94">
        <v>16</v>
      </c>
      <c r="O17" s="94">
        <v>16</v>
      </c>
      <c s="24">
        <v>0</v>
      </c>
      <c s="24">
        <v>1</v>
      </c>
      <c s="24">
        <v>0</v>
      </c>
      <c s="24">
        <v>0</v>
      </c>
      <c s="94">
        <v>16</v>
      </c>
    </row>
    <row>
      <c s="24">
        <v>1.7</v>
      </c>
      <c s="24">
        <v>0</v>
      </c>
      <c s="24">
        <v>0</v>
      </c>
      <c s="24">
        <v>0</v>
      </c>
      <c s="24">
        <v>0</v>
      </c>
      <c s="24">
        <v>1.7</v>
      </c>
      <c r="H18" s="94">
        <v>17</v>
      </c>
      <c s="24">
        <v>0</v>
      </c>
      <c s="24">
        <v>0</v>
      </c>
      <c s="24">
        <v>0</v>
      </c>
      <c s="24">
        <v>0</v>
      </c>
      <c s="94">
        <v>17</v>
      </c>
      <c r="O18" s="94">
        <v>17</v>
      </c>
      <c s="24">
        <v>3</v>
      </c>
      <c s="24">
        <v>2</v>
      </c>
      <c s="24">
        <v>0</v>
      </c>
      <c s="24">
        <v>0</v>
      </c>
      <c s="94">
        <v>17</v>
      </c>
    </row>
    <row>
      <c s="24">
        <v>1.8</v>
      </c>
      <c s="24">
        <v>0</v>
      </c>
      <c s="24">
        <v>0</v>
      </c>
      <c s="24">
        <v>0</v>
      </c>
      <c s="24">
        <v>0</v>
      </c>
      <c s="24">
        <v>1.8</v>
      </c>
      <c r="H19" s="94">
        <v>18</v>
      </c>
      <c s="24">
        <v>0</v>
      </c>
      <c s="24">
        <v>0</v>
      </c>
      <c s="24">
        <v>0</v>
      </c>
      <c s="24">
        <v>0</v>
      </c>
      <c s="94">
        <v>18</v>
      </c>
      <c r="O19" s="94">
        <v>18</v>
      </c>
      <c s="24">
        <v>1</v>
      </c>
      <c s="24">
        <v>2</v>
      </c>
      <c s="24">
        <v>0</v>
      </c>
      <c s="24">
        <v>0</v>
      </c>
      <c s="94">
        <v>18</v>
      </c>
    </row>
    <row>
      <c s="24">
        <v>1.8999999999999999</v>
      </c>
      <c s="24">
        <v>0</v>
      </c>
      <c s="24">
        <v>0</v>
      </c>
      <c s="24">
        <v>0</v>
      </c>
      <c s="24">
        <v>0</v>
      </c>
      <c s="24">
        <v>1.8999999999999999</v>
      </c>
      <c r="H20" s="94">
        <v>19</v>
      </c>
      <c s="24">
        <v>0</v>
      </c>
      <c s="24">
        <v>0</v>
      </c>
      <c s="24">
        <v>0</v>
      </c>
      <c s="24">
        <v>0</v>
      </c>
      <c s="94">
        <v>19</v>
      </c>
      <c r="O20" s="94">
        <v>19</v>
      </c>
      <c s="24">
        <v>3</v>
      </c>
      <c s="24">
        <v>6</v>
      </c>
      <c s="24">
        <v>0</v>
      </c>
      <c s="24">
        <v>0</v>
      </c>
      <c s="94">
        <v>19</v>
      </c>
    </row>
    <row>
      <c s="24">
        <v>2</v>
      </c>
      <c s="24">
        <v>0</v>
      </c>
      <c s="24">
        <v>0</v>
      </c>
      <c s="24">
        <v>0</v>
      </c>
      <c s="24">
        <v>0</v>
      </c>
      <c s="24">
        <v>2</v>
      </c>
      <c r="H21" s="94">
        <v>20</v>
      </c>
      <c s="24">
        <v>0</v>
      </c>
      <c s="24">
        <v>0</v>
      </c>
      <c s="24">
        <v>0</v>
      </c>
      <c s="24">
        <v>0</v>
      </c>
      <c s="94">
        <v>20</v>
      </c>
      <c r="O21" s="94">
        <v>20</v>
      </c>
      <c s="24">
        <v>1</v>
      </c>
      <c s="24">
        <v>6</v>
      </c>
      <c s="24">
        <v>0</v>
      </c>
      <c s="24">
        <v>0</v>
      </c>
      <c s="94">
        <v>20</v>
      </c>
    </row>
    <row>
      <c s="24">
        <v>2.1000000000000001</v>
      </c>
      <c s="24">
        <v>0</v>
      </c>
      <c s="24">
        <v>0</v>
      </c>
      <c s="24">
        <v>0</v>
      </c>
      <c s="24">
        <v>0</v>
      </c>
      <c s="24">
        <v>2.1000000000000001</v>
      </c>
      <c r="H22" s="94">
        <v>21</v>
      </c>
      <c s="24">
        <v>0</v>
      </c>
      <c s="24">
        <v>0</v>
      </c>
      <c s="24">
        <v>0</v>
      </c>
      <c s="24">
        <v>0</v>
      </c>
      <c s="94">
        <v>21</v>
      </c>
      <c r="O22" s="94">
        <v>21</v>
      </c>
      <c s="24">
        <v>3</v>
      </c>
      <c s="24">
        <v>9</v>
      </c>
      <c s="24">
        <v>0</v>
      </c>
      <c s="24">
        <v>0</v>
      </c>
      <c s="94">
        <v>21</v>
      </c>
    </row>
    <row>
      <c s="24">
        <v>2.2000000000000002</v>
      </c>
      <c s="24">
        <v>0</v>
      </c>
      <c s="24">
        <v>0</v>
      </c>
      <c s="24">
        <v>0</v>
      </c>
      <c s="24">
        <v>0</v>
      </c>
      <c s="24">
        <v>2.2000000000000002</v>
      </c>
      <c r="H23" s="94">
        <v>22</v>
      </c>
      <c s="24">
        <v>0</v>
      </c>
      <c s="24">
        <v>0</v>
      </c>
      <c s="24">
        <v>0</v>
      </c>
      <c s="24">
        <v>0</v>
      </c>
      <c s="94">
        <v>22</v>
      </c>
      <c r="O23" s="94">
        <v>22</v>
      </c>
      <c s="24">
        <v>2</v>
      </c>
      <c s="24">
        <v>9</v>
      </c>
      <c s="24">
        <v>0</v>
      </c>
      <c s="24">
        <v>0</v>
      </c>
      <c s="94">
        <v>22</v>
      </c>
    </row>
    <row>
      <c s="24">
        <v>2.2999999999999998</v>
      </c>
      <c s="24">
        <v>0</v>
      </c>
      <c s="24">
        <v>0</v>
      </c>
      <c s="24">
        <v>0</v>
      </c>
      <c s="24">
        <v>0</v>
      </c>
      <c s="24">
        <v>2.2999999999999998</v>
      </c>
      <c r="H24" s="94">
        <v>23</v>
      </c>
      <c s="24">
        <v>0</v>
      </c>
      <c s="24">
        <v>0</v>
      </c>
      <c s="24">
        <v>0</v>
      </c>
      <c s="24">
        <v>0</v>
      </c>
      <c s="94">
        <v>23</v>
      </c>
      <c r="O24" s="94">
        <v>23</v>
      </c>
      <c s="24">
        <v>5</v>
      </c>
      <c s="24">
        <v>10</v>
      </c>
      <c s="24">
        <v>0</v>
      </c>
      <c s="24">
        <v>0</v>
      </c>
      <c s="94">
        <v>23</v>
      </c>
    </row>
    <row>
      <c s="24">
        <v>2.3999999999999999</v>
      </c>
      <c s="24">
        <v>0</v>
      </c>
      <c s="24">
        <v>0</v>
      </c>
      <c s="24">
        <v>0</v>
      </c>
      <c s="24">
        <v>0</v>
      </c>
      <c s="24">
        <v>2.3999999999999999</v>
      </c>
      <c r="H25" s="94">
        <v>24</v>
      </c>
      <c s="24">
        <v>0</v>
      </c>
      <c s="24">
        <v>0</v>
      </c>
      <c s="24">
        <v>0</v>
      </c>
      <c s="24">
        <v>0</v>
      </c>
      <c s="94">
        <v>24</v>
      </c>
      <c r="O25" s="94">
        <v>24</v>
      </c>
      <c s="24">
        <v>6</v>
      </c>
      <c s="24">
        <v>12</v>
      </c>
      <c s="24">
        <v>0</v>
      </c>
      <c s="24">
        <v>0</v>
      </c>
      <c s="94">
        <v>24</v>
      </c>
    </row>
    <row>
      <c s="24">
        <v>2.5</v>
      </c>
      <c s="24">
        <v>0</v>
      </c>
      <c s="24">
        <v>0</v>
      </c>
      <c s="24">
        <v>0</v>
      </c>
      <c s="24">
        <v>0</v>
      </c>
      <c s="24">
        <v>2.5</v>
      </c>
      <c r="H26" s="94">
        <v>25</v>
      </c>
      <c s="24">
        <v>0</v>
      </c>
      <c s="24">
        <v>0</v>
      </c>
      <c s="24">
        <v>0</v>
      </c>
      <c s="24">
        <v>0</v>
      </c>
      <c s="94">
        <v>25</v>
      </c>
      <c r="O26" s="94">
        <v>25</v>
      </c>
      <c s="24">
        <v>6</v>
      </c>
      <c s="24">
        <v>9</v>
      </c>
      <c s="24">
        <v>0</v>
      </c>
      <c s="24">
        <v>0</v>
      </c>
      <c s="94">
        <v>25</v>
      </c>
    </row>
    <row>
      <c s="24">
        <v>2.6000000000000001</v>
      </c>
      <c s="24">
        <v>0</v>
      </c>
      <c s="24">
        <v>0</v>
      </c>
      <c s="24">
        <v>0</v>
      </c>
      <c s="24">
        <v>0</v>
      </c>
      <c s="24">
        <v>2.6000000000000001</v>
      </c>
      <c r="H27" s="94">
        <v>26</v>
      </c>
      <c s="24">
        <v>0</v>
      </c>
      <c s="24">
        <v>0</v>
      </c>
      <c s="24">
        <v>0</v>
      </c>
      <c s="24">
        <v>0</v>
      </c>
      <c s="94">
        <v>26</v>
      </c>
      <c r="O27" s="94">
        <v>26</v>
      </c>
      <c s="24">
        <v>8</v>
      </c>
      <c s="24">
        <v>18</v>
      </c>
      <c s="24">
        <v>0</v>
      </c>
      <c s="24">
        <v>0</v>
      </c>
      <c s="94">
        <v>26</v>
      </c>
    </row>
    <row>
      <c s="24">
        <v>2.7000000000000002</v>
      </c>
      <c s="24">
        <v>0</v>
      </c>
      <c s="24">
        <v>0</v>
      </c>
      <c s="24">
        <v>0</v>
      </c>
      <c s="24">
        <v>0</v>
      </c>
      <c s="24">
        <v>2.7000000000000002</v>
      </c>
      <c r="H28" s="94">
        <v>27</v>
      </c>
      <c s="24">
        <v>0</v>
      </c>
      <c s="24">
        <v>0</v>
      </c>
      <c s="24">
        <v>0</v>
      </c>
      <c s="24">
        <v>0</v>
      </c>
      <c s="94">
        <v>27</v>
      </c>
      <c r="O28" s="94">
        <v>27</v>
      </c>
      <c s="24">
        <v>8</v>
      </c>
      <c s="24">
        <v>17</v>
      </c>
      <c s="24">
        <v>0</v>
      </c>
      <c s="24">
        <v>0</v>
      </c>
      <c s="94">
        <v>27</v>
      </c>
    </row>
    <row>
      <c s="24">
        <v>2.7999999999999998</v>
      </c>
      <c s="24">
        <v>0</v>
      </c>
      <c s="24">
        <v>0</v>
      </c>
      <c s="24">
        <v>0</v>
      </c>
      <c s="24">
        <v>0</v>
      </c>
      <c s="24">
        <v>2.7999999999999998</v>
      </c>
      <c r="H29" s="94">
        <v>28</v>
      </c>
      <c s="24">
        <v>0</v>
      </c>
      <c s="24">
        <v>0</v>
      </c>
      <c s="24">
        <v>0</v>
      </c>
      <c s="24">
        <v>0</v>
      </c>
      <c s="94">
        <v>28</v>
      </c>
      <c r="O29" s="94">
        <v>28</v>
      </c>
      <c s="24">
        <v>19</v>
      </c>
      <c s="24">
        <v>14</v>
      </c>
      <c s="24">
        <v>0</v>
      </c>
      <c s="24">
        <v>0</v>
      </c>
      <c s="94">
        <v>28</v>
      </c>
    </row>
    <row>
      <c s="24">
        <v>2.8999999999999999</v>
      </c>
      <c s="24">
        <v>0</v>
      </c>
      <c s="24">
        <v>0</v>
      </c>
      <c s="24">
        <v>0</v>
      </c>
      <c s="24">
        <v>0</v>
      </c>
      <c s="24">
        <v>2.8999999999999999</v>
      </c>
      <c r="H30" s="94">
        <v>29</v>
      </c>
      <c s="24">
        <v>0</v>
      </c>
      <c s="24">
        <v>0</v>
      </c>
      <c s="24">
        <v>0</v>
      </c>
      <c s="24">
        <v>0</v>
      </c>
      <c s="94">
        <v>29</v>
      </c>
      <c r="O30" s="94">
        <v>29</v>
      </c>
      <c s="24">
        <v>13</v>
      </c>
      <c s="24">
        <v>23</v>
      </c>
      <c s="24">
        <v>0</v>
      </c>
      <c s="24">
        <v>0</v>
      </c>
      <c s="94">
        <v>29</v>
      </c>
    </row>
    <row>
      <c s="24">
        <v>3</v>
      </c>
      <c s="24">
        <v>0</v>
      </c>
      <c s="24">
        <v>0</v>
      </c>
      <c s="24">
        <v>0</v>
      </c>
      <c s="24">
        <v>0</v>
      </c>
      <c s="24">
        <v>3</v>
      </c>
      <c r="H31" s="94">
        <v>30</v>
      </c>
      <c s="24">
        <v>0</v>
      </c>
      <c s="24">
        <v>0</v>
      </c>
      <c s="24">
        <v>0</v>
      </c>
      <c s="24">
        <v>0</v>
      </c>
      <c s="94">
        <v>30</v>
      </c>
      <c r="O31" s="94">
        <v>30</v>
      </c>
      <c s="24">
        <v>15</v>
      </c>
      <c s="24">
        <v>14</v>
      </c>
      <c s="24">
        <v>0</v>
      </c>
      <c s="24">
        <v>0</v>
      </c>
      <c s="94">
        <v>30</v>
      </c>
    </row>
    <row>
      <c s="24">
        <v>3.1000000000000001</v>
      </c>
      <c s="24">
        <v>0</v>
      </c>
      <c s="24">
        <v>0</v>
      </c>
      <c s="24">
        <v>0</v>
      </c>
      <c s="24">
        <v>0</v>
      </c>
      <c s="24">
        <v>3.1000000000000001</v>
      </c>
      <c r="H32" s="94">
        <v>31</v>
      </c>
      <c s="24">
        <v>0</v>
      </c>
      <c s="24">
        <v>0</v>
      </c>
      <c s="24">
        <v>0</v>
      </c>
      <c s="24">
        <v>0</v>
      </c>
      <c s="94">
        <v>31</v>
      </c>
      <c r="O32" s="94">
        <v>31</v>
      </c>
      <c s="24">
        <v>12</v>
      </c>
      <c s="24">
        <v>17</v>
      </c>
      <c s="24">
        <v>0</v>
      </c>
      <c s="24">
        <v>0</v>
      </c>
      <c s="94">
        <v>31</v>
      </c>
    </row>
    <row>
      <c s="24">
        <v>3.2000000000000002</v>
      </c>
      <c s="24">
        <v>0</v>
      </c>
      <c s="24">
        <v>0</v>
      </c>
      <c s="24">
        <v>0</v>
      </c>
      <c s="24">
        <v>0</v>
      </c>
      <c s="24">
        <v>3.2000000000000002</v>
      </c>
      <c r="H33" s="94">
        <v>32</v>
      </c>
      <c s="24">
        <v>0</v>
      </c>
      <c s="24">
        <v>0</v>
      </c>
      <c s="24">
        <v>0</v>
      </c>
      <c s="24">
        <v>0</v>
      </c>
      <c s="94">
        <v>32</v>
      </c>
      <c r="O33" s="94">
        <v>32</v>
      </c>
      <c s="24">
        <v>24</v>
      </c>
      <c s="24">
        <v>18</v>
      </c>
      <c s="24">
        <v>0</v>
      </c>
      <c s="24">
        <v>0</v>
      </c>
      <c s="94">
        <v>32</v>
      </c>
    </row>
    <row>
      <c s="24">
        <v>3.2999999999999998</v>
      </c>
      <c s="24">
        <v>0</v>
      </c>
      <c s="24">
        <v>0</v>
      </c>
      <c s="24">
        <v>0</v>
      </c>
      <c s="24">
        <v>0</v>
      </c>
      <c s="24">
        <v>3.2999999999999998</v>
      </c>
      <c r="H34" s="94">
        <v>33</v>
      </c>
      <c s="24">
        <v>0</v>
      </c>
      <c s="24">
        <v>0</v>
      </c>
      <c s="24">
        <v>0</v>
      </c>
      <c s="24">
        <v>0</v>
      </c>
      <c s="94">
        <v>33</v>
      </c>
      <c r="O34" s="94">
        <v>33</v>
      </c>
      <c s="24">
        <v>10</v>
      </c>
      <c s="24">
        <v>7</v>
      </c>
      <c s="24">
        <v>0</v>
      </c>
      <c s="24">
        <v>0</v>
      </c>
      <c s="94">
        <v>33</v>
      </c>
    </row>
    <row>
      <c s="24">
        <v>3.3999999999999999</v>
      </c>
      <c s="24">
        <v>0</v>
      </c>
      <c s="24">
        <v>0</v>
      </c>
      <c s="24">
        <v>0</v>
      </c>
      <c s="24">
        <v>0</v>
      </c>
      <c s="24">
        <v>3.3999999999999999</v>
      </c>
      <c r="H35" s="94">
        <v>34</v>
      </c>
      <c s="24">
        <v>0</v>
      </c>
      <c s="24">
        <v>0</v>
      </c>
      <c s="24">
        <v>0</v>
      </c>
      <c s="24">
        <v>0</v>
      </c>
      <c s="94">
        <v>34</v>
      </c>
      <c r="O35" s="94">
        <v>34</v>
      </c>
      <c s="24">
        <v>16</v>
      </c>
      <c s="24">
        <v>14</v>
      </c>
      <c s="24">
        <v>0</v>
      </c>
      <c s="24">
        <v>0</v>
      </c>
      <c s="94">
        <v>34</v>
      </c>
    </row>
    <row>
      <c s="24">
        <v>3.5</v>
      </c>
      <c s="24">
        <v>0</v>
      </c>
      <c s="24">
        <v>0</v>
      </c>
      <c s="24">
        <v>0</v>
      </c>
      <c s="24">
        <v>0</v>
      </c>
      <c s="24">
        <v>3.5</v>
      </c>
      <c r="H36" s="94">
        <v>35</v>
      </c>
      <c s="24">
        <v>0</v>
      </c>
      <c s="24">
        <v>0</v>
      </c>
      <c s="24">
        <v>0</v>
      </c>
      <c s="24">
        <v>0</v>
      </c>
      <c s="94">
        <v>35</v>
      </c>
      <c r="O36" s="94">
        <v>35</v>
      </c>
      <c s="24">
        <v>19</v>
      </c>
      <c s="24">
        <v>7</v>
      </c>
      <c s="24">
        <v>0</v>
      </c>
      <c s="24">
        <v>0</v>
      </c>
      <c s="94">
        <v>35</v>
      </c>
    </row>
    <row>
      <c s="24">
        <v>3.6000000000000001</v>
      </c>
      <c s="24">
        <v>0</v>
      </c>
      <c s="24">
        <v>0</v>
      </c>
      <c s="24">
        <v>0</v>
      </c>
      <c s="24">
        <v>0</v>
      </c>
      <c s="24">
        <v>3.6000000000000001</v>
      </c>
      <c r="H37" s="94">
        <v>36</v>
      </c>
      <c s="24">
        <v>0</v>
      </c>
      <c s="24">
        <v>0</v>
      </c>
      <c s="24">
        <v>0</v>
      </c>
      <c s="24">
        <v>0</v>
      </c>
      <c s="94">
        <v>36</v>
      </c>
      <c r="O37" s="94">
        <v>36</v>
      </c>
      <c s="24">
        <v>17</v>
      </c>
      <c s="24">
        <v>7</v>
      </c>
      <c s="24">
        <v>0</v>
      </c>
      <c s="24">
        <v>0</v>
      </c>
      <c s="94">
        <v>36</v>
      </c>
    </row>
    <row>
      <c s="24">
        <v>3.7000000000000002</v>
      </c>
      <c s="24">
        <v>0</v>
      </c>
      <c s="24">
        <v>2</v>
      </c>
      <c s="24">
        <v>0</v>
      </c>
      <c s="24">
        <v>0</v>
      </c>
      <c s="24">
        <v>3.7000000000000002</v>
      </c>
      <c r="H38" s="94">
        <v>37</v>
      </c>
      <c s="24">
        <v>0</v>
      </c>
      <c s="24">
        <v>0</v>
      </c>
      <c s="24">
        <v>0</v>
      </c>
      <c s="24">
        <v>0</v>
      </c>
      <c s="94">
        <v>37</v>
      </c>
      <c r="O38" s="94">
        <v>37</v>
      </c>
      <c s="24">
        <v>8</v>
      </c>
      <c s="24">
        <v>9</v>
      </c>
      <c s="24">
        <v>0</v>
      </c>
      <c s="24">
        <v>0</v>
      </c>
      <c s="94">
        <v>37</v>
      </c>
    </row>
    <row>
      <c s="24">
        <v>3.7999999999999998</v>
      </c>
      <c s="24">
        <v>0</v>
      </c>
      <c s="24">
        <v>0</v>
      </c>
      <c s="24">
        <v>0</v>
      </c>
      <c s="24">
        <v>0</v>
      </c>
      <c s="24">
        <v>3.7999999999999998</v>
      </c>
      <c r="H39" s="94">
        <v>38</v>
      </c>
      <c s="24">
        <v>0</v>
      </c>
      <c s="24">
        <v>0</v>
      </c>
      <c s="24">
        <v>0</v>
      </c>
      <c s="24">
        <v>0</v>
      </c>
      <c s="94">
        <v>38</v>
      </c>
      <c r="O39" s="94">
        <v>38</v>
      </c>
      <c s="24">
        <v>12</v>
      </c>
      <c s="24">
        <v>12</v>
      </c>
      <c s="24">
        <v>0</v>
      </c>
      <c s="24">
        <v>0</v>
      </c>
      <c s="94">
        <v>38</v>
      </c>
    </row>
    <row>
      <c s="24">
        <v>3.8999999999999999</v>
      </c>
      <c s="24">
        <v>0</v>
      </c>
      <c s="24">
        <v>4</v>
      </c>
      <c s="24">
        <v>0</v>
      </c>
      <c s="24">
        <v>0</v>
      </c>
      <c s="24">
        <v>3.8999999999999999</v>
      </c>
      <c r="H40" s="94">
        <v>39</v>
      </c>
      <c s="24">
        <v>0</v>
      </c>
      <c s="24">
        <v>0</v>
      </c>
      <c s="24">
        <v>0</v>
      </c>
      <c s="24">
        <v>0</v>
      </c>
      <c s="94">
        <v>39</v>
      </c>
      <c r="O40" s="94">
        <v>39</v>
      </c>
      <c s="24">
        <v>7</v>
      </c>
      <c s="24">
        <v>3</v>
      </c>
      <c s="24">
        <v>0</v>
      </c>
      <c s="24">
        <v>0</v>
      </c>
      <c s="94">
        <v>39</v>
      </c>
    </row>
    <row>
      <c s="24">
        <v>4</v>
      </c>
      <c s="24">
        <v>5</v>
      </c>
      <c s="24">
        <v>11</v>
      </c>
      <c s="24">
        <v>0</v>
      </c>
      <c s="24">
        <v>0</v>
      </c>
      <c s="24">
        <v>4</v>
      </c>
      <c r="H41" s="94">
        <v>40</v>
      </c>
      <c s="24">
        <v>0</v>
      </c>
      <c s="24">
        <v>0</v>
      </c>
      <c s="24">
        <v>0</v>
      </c>
      <c s="24">
        <v>0</v>
      </c>
      <c s="94">
        <v>40</v>
      </c>
      <c r="O41" s="94">
        <v>40</v>
      </c>
      <c s="24">
        <v>4</v>
      </c>
      <c s="24">
        <v>3</v>
      </c>
      <c s="24">
        <v>0</v>
      </c>
      <c s="24">
        <v>0</v>
      </c>
      <c s="94">
        <v>40</v>
      </c>
    </row>
    <row>
      <c s="24">
        <v>4.0999999999999996</v>
      </c>
      <c s="24">
        <v>4</v>
      </c>
      <c s="24">
        <v>25</v>
      </c>
      <c s="24">
        <v>0</v>
      </c>
      <c s="24">
        <v>0</v>
      </c>
      <c s="24">
        <v>4.0999999999999996</v>
      </c>
      <c r="H42" s="94">
        <v>41</v>
      </c>
      <c s="24">
        <v>0</v>
      </c>
      <c s="24">
        <v>0</v>
      </c>
      <c s="24">
        <v>0</v>
      </c>
      <c s="24">
        <v>0</v>
      </c>
      <c s="94">
        <v>41</v>
      </c>
      <c r="O42" s="94">
        <v>41</v>
      </c>
      <c s="24">
        <v>8</v>
      </c>
      <c s="24">
        <v>2</v>
      </c>
      <c s="24">
        <v>0</v>
      </c>
      <c s="24">
        <v>0</v>
      </c>
      <c s="94">
        <v>41</v>
      </c>
    </row>
    <row>
      <c s="24">
        <v>4.2000000000000002</v>
      </c>
      <c s="24">
        <v>16</v>
      </c>
      <c s="24">
        <v>19</v>
      </c>
      <c s="24">
        <v>0</v>
      </c>
      <c s="24">
        <v>0</v>
      </c>
      <c s="24">
        <v>4.2000000000000002</v>
      </c>
      <c r="H43" s="94">
        <v>42</v>
      </c>
      <c s="24">
        <v>0</v>
      </c>
      <c s="24">
        <v>0</v>
      </c>
      <c s="24">
        <v>0</v>
      </c>
      <c s="24">
        <v>0</v>
      </c>
      <c s="94">
        <v>42</v>
      </c>
      <c r="O43" s="94">
        <v>42</v>
      </c>
      <c s="24">
        <v>11</v>
      </c>
      <c s="24">
        <v>4</v>
      </c>
      <c s="24">
        <v>0</v>
      </c>
      <c s="24">
        <v>0</v>
      </c>
      <c s="94">
        <v>42</v>
      </c>
    </row>
    <row>
      <c s="24">
        <v>4.2999999999999998</v>
      </c>
      <c s="24">
        <v>23</v>
      </c>
      <c s="24">
        <v>17</v>
      </c>
      <c s="24">
        <v>0</v>
      </c>
      <c s="24">
        <v>0</v>
      </c>
      <c s="24">
        <v>4.2999999999999998</v>
      </c>
      <c r="H44" s="94">
        <v>43</v>
      </c>
      <c s="24">
        <v>0</v>
      </c>
      <c s="24">
        <v>0</v>
      </c>
      <c s="24">
        <v>0</v>
      </c>
      <c s="24">
        <v>0</v>
      </c>
      <c s="94">
        <v>43</v>
      </c>
      <c r="O44" s="94">
        <v>43</v>
      </c>
      <c s="24">
        <v>4</v>
      </c>
      <c s="24">
        <v>2</v>
      </c>
      <c s="24">
        <v>0</v>
      </c>
      <c s="24">
        <v>0</v>
      </c>
      <c s="94">
        <v>43</v>
      </c>
    </row>
    <row>
      <c s="24">
        <v>4.4000000000000004</v>
      </c>
      <c s="24">
        <v>36</v>
      </c>
      <c s="24">
        <v>40</v>
      </c>
      <c s="24">
        <v>0</v>
      </c>
      <c s="24">
        <v>0</v>
      </c>
      <c s="24">
        <v>4.4000000000000004</v>
      </c>
      <c r="H45" s="94">
        <v>44</v>
      </c>
      <c s="24">
        <v>0</v>
      </c>
      <c s="24">
        <v>0</v>
      </c>
      <c s="24">
        <v>0</v>
      </c>
      <c s="24">
        <v>0</v>
      </c>
      <c s="94">
        <v>44</v>
      </c>
      <c r="O45" s="94">
        <v>44</v>
      </c>
      <c s="24">
        <v>4</v>
      </c>
      <c s="24">
        <v>2</v>
      </c>
      <c s="24">
        <v>0</v>
      </c>
      <c s="24">
        <v>0</v>
      </c>
      <c s="94">
        <v>44</v>
      </c>
    </row>
    <row>
      <c s="24">
        <v>4.5</v>
      </c>
      <c s="24">
        <v>53</v>
      </c>
      <c s="24">
        <v>69</v>
      </c>
      <c s="24">
        <v>0</v>
      </c>
      <c s="24">
        <v>0</v>
      </c>
      <c s="24">
        <v>4.5</v>
      </c>
      <c r="H46" s="94">
        <v>45</v>
      </c>
      <c s="24">
        <v>0</v>
      </c>
      <c s="24">
        <v>0</v>
      </c>
      <c s="24">
        <v>0</v>
      </c>
      <c s="24">
        <v>0</v>
      </c>
      <c s="94">
        <v>45</v>
      </c>
      <c r="O46" s="94">
        <v>45</v>
      </c>
      <c s="24">
        <v>5</v>
      </c>
      <c s="24">
        <v>0</v>
      </c>
      <c s="24">
        <v>0</v>
      </c>
      <c s="24">
        <v>0</v>
      </c>
      <c s="94">
        <v>45</v>
      </c>
    </row>
    <row>
      <c s="24">
        <v>4.5999999999999996</v>
      </c>
      <c s="24">
        <v>69</v>
      </c>
      <c s="24">
        <v>75</v>
      </c>
      <c s="24">
        <v>0</v>
      </c>
      <c s="24">
        <v>0</v>
      </c>
      <c s="24">
        <v>4.5999999999999996</v>
      </c>
      <c r="H47" s="94">
        <v>46</v>
      </c>
      <c s="24">
        <v>0</v>
      </c>
      <c s="24">
        <v>0</v>
      </c>
      <c s="24">
        <v>0</v>
      </c>
      <c s="24">
        <v>0</v>
      </c>
      <c s="94">
        <v>46</v>
      </c>
      <c r="O47" s="94">
        <v>46</v>
      </c>
      <c s="24">
        <v>5</v>
      </c>
      <c s="24">
        <v>2</v>
      </c>
      <c s="24">
        <v>0</v>
      </c>
      <c s="24">
        <v>0</v>
      </c>
      <c s="94">
        <v>46</v>
      </c>
    </row>
    <row>
      <c s="24">
        <v>4.7000000000000002</v>
      </c>
      <c s="24">
        <v>40</v>
      </c>
      <c s="24">
        <v>33</v>
      </c>
      <c s="24">
        <v>0</v>
      </c>
      <c s="24">
        <v>0</v>
      </c>
      <c s="24">
        <v>4.7000000000000002</v>
      </c>
      <c r="H48" s="94">
        <v>47</v>
      </c>
      <c s="24">
        <v>0</v>
      </c>
      <c s="24">
        <v>0</v>
      </c>
      <c s="24">
        <v>0</v>
      </c>
      <c s="24">
        <v>0</v>
      </c>
      <c s="94">
        <v>47</v>
      </c>
      <c r="O48" s="94">
        <v>47</v>
      </c>
      <c s="24">
        <v>3</v>
      </c>
      <c s="24">
        <v>0</v>
      </c>
      <c s="24">
        <v>0</v>
      </c>
      <c s="24">
        <v>0</v>
      </c>
      <c s="94">
        <v>47</v>
      </c>
    </row>
    <row>
      <c s="24">
        <v>4.7999999999999998</v>
      </c>
      <c s="24">
        <v>17</v>
      </c>
      <c s="24">
        <v>5</v>
      </c>
      <c s="24">
        <v>0</v>
      </c>
      <c s="24">
        <v>0</v>
      </c>
      <c s="24">
        <v>4.7999999999999998</v>
      </c>
      <c r="H49" s="94">
        <v>48</v>
      </c>
      <c s="24">
        <v>0</v>
      </c>
      <c s="24">
        <v>0</v>
      </c>
      <c s="24">
        <v>0</v>
      </c>
      <c s="24">
        <v>0</v>
      </c>
      <c s="94">
        <v>48</v>
      </c>
      <c r="O49" s="94">
        <v>48</v>
      </c>
      <c s="24">
        <v>3</v>
      </c>
      <c s="24">
        <v>0</v>
      </c>
      <c s="24">
        <v>0</v>
      </c>
      <c s="24">
        <v>0</v>
      </c>
      <c s="94">
        <v>48</v>
      </c>
    </row>
    <row>
      <c s="24">
        <v>4.9000000000000004</v>
      </c>
      <c s="24">
        <v>54</v>
      </c>
      <c s="24">
        <v>2</v>
      </c>
      <c s="24">
        <v>0</v>
      </c>
      <c s="24">
        <v>0</v>
      </c>
      <c s="24">
        <v>4.9000000000000004</v>
      </c>
      <c r="H50" s="94">
        <v>49</v>
      </c>
      <c s="24">
        <v>0</v>
      </c>
      <c s="24">
        <v>0</v>
      </c>
      <c s="24">
        <v>0</v>
      </c>
      <c s="24">
        <v>0</v>
      </c>
      <c s="94">
        <v>49</v>
      </c>
      <c r="O50" s="94">
        <v>49</v>
      </c>
      <c s="24">
        <v>3</v>
      </c>
      <c s="24">
        <v>2</v>
      </c>
      <c s="24">
        <v>0</v>
      </c>
      <c s="24">
        <v>0</v>
      </c>
      <c s="94">
        <v>49</v>
      </c>
    </row>
    <row>
      <c s="24">
        <v>5</v>
      </c>
      <c s="24">
        <v>0</v>
      </c>
      <c s="24">
        <v>0</v>
      </c>
      <c s="24">
        <v>0</v>
      </c>
      <c s="24">
        <v>0</v>
      </c>
      <c s="24">
        <v>5</v>
      </c>
      <c r="H51" s="94">
        <v>50</v>
      </c>
      <c s="24">
        <v>0</v>
      </c>
      <c s="24">
        <v>0</v>
      </c>
      <c s="24">
        <v>0</v>
      </c>
      <c s="24">
        <v>0</v>
      </c>
      <c s="94">
        <v>50</v>
      </c>
      <c r="O51" s="94">
        <v>50</v>
      </c>
      <c s="24">
        <v>2</v>
      </c>
      <c s="24">
        <v>1</v>
      </c>
      <c s="24">
        <v>0</v>
      </c>
      <c s="24">
        <v>0</v>
      </c>
      <c s="94">
        <v>50</v>
      </c>
    </row>
    <row>
      <c r="H52" s="94">
        <v>51</v>
      </c>
      <c s="24">
        <v>0</v>
      </c>
      <c s="24">
        <v>0</v>
      </c>
      <c s="24">
        <v>0</v>
      </c>
      <c s="24">
        <v>0</v>
      </c>
      <c s="94">
        <v>51</v>
      </c>
      <c r="O52" s="94">
        <v>51</v>
      </c>
      <c s="24">
        <v>2</v>
      </c>
      <c s="24">
        <v>0</v>
      </c>
      <c s="24">
        <v>0</v>
      </c>
      <c s="24">
        <v>0</v>
      </c>
      <c s="94">
        <v>51</v>
      </c>
    </row>
    <row>
      <c r="H53" s="94">
        <v>52</v>
      </c>
      <c s="24">
        <v>0</v>
      </c>
      <c s="24">
        <v>0</v>
      </c>
      <c s="24">
        <v>0</v>
      </c>
      <c s="24">
        <v>0</v>
      </c>
      <c s="94">
        <v>52</v>
      </c>
      <c r="O53" s="94">
        <v>52</v>
      </c>
      <c s="24">
        <v>0</v>
      </c>
      <c s="24">
        <v>0</v>
      </c>
      <c s="24">
        <v>0</v>
      </c>
      <c s="24">
        <v>0</v>
      </c>
      <c s="94">
        <v>52</v>
      </c>
    </row>
    <row>
      <c r="H54" s="94">
        <v>53</v>
      </c>
      <c s="24">
        <v>0</v>
      </c>
      <c s="24">
        <v>0</v>
      </c>
      <c s="24">
        <v>0</v>
      </c>
      <c s="24">
        <v>0</v>
      </c>
      <c s="94">
        <v>53</v>
      </c>
      <c r="O54" s="94">
        <v>53</v>
      </c>
      <c s="24">
        <v>2</v>
      </c>
      <c s="24">
        <v>0</v>
      </c>
      <c s="24">
        <v>0</v>
      </c>
      <c s="24">
        <v>0</v>
      </c>
      <c s="94">
        <v>53</v>
      </c>
    </row>
    <row>
      <c r="H55" s="94">
        <v>54</v>
      </c>
      <c s="24">
        <v>0</v>
      </c>
      <c s="24">
        <v>0</v>
      </c>
      <c s="24">
        <v>0</v>
      </c>
      <c s="24">
        <v>0</v>
      </c>
      <c s="94">
        <v>54</v>
      </c>
      <c r="O55" s="94">
        <v>54</v>
      </c>
      <c s="24">
        <v>2</v>
      </c>
      <c s="24">
        <v>0</v>
      </c>
      <c s="24">
        <v>0</v>
      </c>
      <c s="24">
        <v>0</v>
      </c>
      <c s="94">
        <v>54</v>
      </c>
    </row>
    <row>
      <c r="H56" s="94">
        <v>55</v>
      </c>
      <c s="24">
        <v>0</v>
      </c>
      <c s="24">
        <v>0</v>
      </c>
      <c s="24">
        <v>0</v>
      </c>
      <c s="24">
        <v>0</v>
      </c>
      <c s="94">
        <v>55</v>
      </c>
      <c r="O56" s="94">
        <v>55</v>
      </c>
      <c s="24">
        <v>0</v>
      </c>
      <c s="24">
        <v>0</v>
      </c>
      <c s="24">
        <v>0</v>
      </c>
      <c s="24">
        <v>0</v>
      </c>
      <c s="94">
        <v>55</v>
      </c>
    </row>
    <row>
      <c r="H57" s="94">
        <v>56</v>
      </c>
      <c s="24">
        <v>0</v>
      </c>
      <c s="24">
        <v>0</v>
      </c>
      <c s="24">
        <v>0</v>
      </c>
      <c s="24">
        <v>0</v>
      </c>
      <c s="94">
        <v>56</v>
      </c>
      <c r="O57" s="94">
        <v>56</v>
      </c>
      <c s="24">
        <v>1</v>
      </c>
      <c s="24">
        <v>0</v>
      </c>
      <c s="24">
        <v>0</v>
      </c>
      <c s="24">
        <v>0</v>
      </c>
      <c s="94">
        <v>56</v>
      </c>
    </row>
    <row>
      <c r="H58" s="94">
        <v>57</v>
      </c>
      <c s="24">
        <v>0</v>
      </c>
      <c s="24">
        <v>0</v>
      </c>
      <c s="24">
        <v>0</v>
      </c>
      <c s="24">
        <v>0</v>
      </c>
      <c s="94">
        <v>57</v>
      </c>
      <c r="O58" s="94">
        <v>57</v>
      </c>
      <c s="24">
        <v>1</v>
      </c>
      <c s="24">
        <v>0</v>
      </c>
      <c s="24">
        <v>0</v>
      </c>
      <c s="24">
        <v>0</v>
      </c>
      <c s="94">
        <v>57</v>
      </c>
    </row>
    <row>
      <c r="H59" s="94">
        <v>58</v>
      </c>
      <c s="24">
        <v>0</v>
      </c>
      <c s="24">
        <v>0</v>
      </c>
      <c s="24">
        <v>0</v>
      </c>
      <c s="24">
        <v>0</v>
      </c>
      <c s="94">
        <v>58</v>
      </c>
      <c r="O59" s="94">
        <v>58</v>
      </c>
      <c s="24">
        <v>1</v>
      </c>
      <c s="24">
        <v>0</v>
      </c>
      <c s="24">
        <v>0</v>
      </c>
      <c s="24">
        <v>0</v>
      </c>
      <c s="94">
        <v>58</v>
      </c>
    </row>
    <row>
      <c r="H60" s="94">
        <v>59</v>
      </c>
      <c s="24">
        <v>0</v>
      </c>
      <c s="24">
        <v>0</v>
      </c>
      <c s="24">
        <v>0</v>
      </c>
      <c s="24">
        <v>0</v>
      </c>
      <c s="94">
        <v>59</v>
      </c>
      <c r="O60" s="94">
        <v>59</v>
      </c>
      <c s="24">
        <v>0</v>
      </c>
      <c s="24">
        <v>1</v>
      </c>
      <c s="24">
        <v>0</v>
      </c>
      <c s="24">
        <v>0</v>
      </c>
      <c s="94">
        <v>59</v>
      </c>
    </row>
    <row>
      <c r="H61" s="94">
        <v>60</v>
      </c>
      <c s="24">
        <v>0</v>
      </c>
      <c s="24">
        <v>0</v>
      </c>
      <c s="24">
        <v>0</v>
      </c>
      <c s="24">
        <v>0</v>
      </c>
      <c s="94">
        <v>60</v>
      </c>
      <c r="O61" s="94">
        <v>60</v>
      </c>
      <c s="24">
        <v>0</v>
      </c>
      <c s="24">
        <v>0</v>
      </c>
      <c s="24">
        <v>0</v>
      </c>
      <c s="24">
        <v>0</v>
      </c>
      <c s="94">
        <v>60</v>
      </c>
    </row>
    <row>
      <c r="H62" s="94">
        <v>61</v>
      </c>
      <c s="24">
        <v>0</v>
      </c>
      <c s="24">
        <v>0</v>
      </c>
      <c s="24">
        <v>0</v>
      </c>
      <c s="24">
        <v>0</v>
      </c>
      <c s="94">
        <v>61</v>
      </c>
      <c r="O62" s="94">
        <v>61</v>
      </c>
      <c s="24">
        <v>0</v>
      </c>
      <c s="24">
        <v>0</v>
      </c>
      <c s="24">
        <v>0</v>
      </c>
      <c s="24">
        <v>0</v>
      </c>
      <c s="94">
        <v>61</v>
      </c>
    </row>
    <row>
      <c r="H63" s="94">
        <v>62</v>
      </c>
      <c s="24">
        <v>0</v>
      </c>
      <c s="24">
        <v>0</v>
      </c>
      <c s="24">
        <v>0</v>
      </c>
      <c s="24">
        <v>0</v>
      </c>
      <c s="94">
        <v>62</v>
      </c>
      <c r="O63" s="94">
        <v>62</v>
      </c>
      <c s="24">
        <v>0</v>
      </c>
      <c s="24">
        <v>0</v>
      </c>
      <c s="24">
        <v>0</v>
      </c>
      <c s="24">
        <v>0</v>
      </c>
      <c s="94">
        <v>62</v>
      </c>
    </row>
    <row>
      <c r="H64" s="94">
        <v>63</v>
      </c>
      <c s="24">
        <v>0</v>
      </c>
      <c s="24">
        <v>0</v>
      </c>
      <c s="24">
        <v>0</v>
      </c>
      <c s="24">
        <v>0</v>
      </c>
      <c s="94">
        <v>63</v>
      </c>
      <c r="O64" s="94">
        <v>63</v>
      </c>
      <c s="24">
        <v>0</v>
      </c>
      <c s="24">
        <v>0</v>
      </c>
      <c s="24">
        <v>0</v>
      </c>
      <c s="24">
        <v>0</v>
      </c>
      <c s="94">
        <v>63</v>
      </c>
    </row>
    <row>
      <c r="H65" s="94">
        <v>64</v>
      </c>
      <c s="24">
        <v>0</v>
      </c>
      <c s="24">
        <v>0</v>
      </c>
      <c s="24">
        <v>0</v>
      </c>
      <c s="24">
        <v>0</v>
      </c>
      <c s="94">
        <v>64</v>
      </c>
      <c r="O65" s="94">
        <v>64</v>
      </c>
      <c s="24">
        <v>0</v>
      </c>
      <c s="24">
        <v>0</v>
      </c>
      <c s="24">
        <v>0</v>
      </c>
      <c s="24">
        <v>0</v>
      </c>
      <c s="94">
        <v>64</v>
      </c>
    </row>
    <row>
      <c r="H66" s="94">
        <v>65</v>
      </c>
      <c s="24">
        <v>0</v>
      </c>
      <c s="24">
        <v>0</v>
      </c>
      <c s="24">
        <v>0</v>
      </c>
      <c s="24">
        <v>0</v>
      </c>
      <c s="94">
        <v>65</v>
      </c>
      <c r="O66" s="94">
        <v>65</v>
      </c>
      <c s="24">
        <v>0</v>
      </c>
      <c s="24">
        <v>0</v>
      </c>
      <c s="24">
        <v>0</v>
      </c>
      <c s="24">
        <v>0</v>
      </c>
      <c s="94">
        <v>65</v>
      </c>
    </row>
    <row>
      <c r="H67" s="94">
        <v>66</v>
      </c>
      <c s="24">
        <v>0</v>
      </c>
      <c s="24">
        <v>0</v>
      </c>
      <c s="24">
        <v>0</v>
      </c>
      <c s="24">
        <v>0</v>
      </c>
      <c s="94">
        <v>66</v>
      </c>
      <c r="O67" s="94">
        <v>66</v>
      </c>
      <c s="24">
        <v>0</v>
      </c>
      <c s="24">
        <v>0</v>
      </c>
      <c s="24">
        <v>0</v>
      </c>
      <c s="24">
        <v>0</v>
      </c>
      <c s="94">
        <v>66</v>
      </c>
    </row>
    <row>
      <c r="H68" s="94">
        <v>67</v>
      </c>
      <c s="24">
        <v>0</v>
      </c>
      <c s="24">
        <v>0</v>
      </c>
      <c s="24">
        <v>0</v>
      </c>
      <c s="24">
        <v>0</v>
      </c>
      <c s="94">
        <v>67</v>
      </c>
      <c r="O68" s="94">
        <v>67</v>
      </c>
      <c s="24">
        <v>0</v>
      </c>
      <c s="24">
        <v>0</v>
      </c>
      <c s="24">
        <v>0</v>
      </c>
      <c s="24">
        <v>0</v>
      </c>
      <c s="94">
        <v>67</v>
      </c>
    </row>
    <row>
      <c r="H69" s="94">
        <v>68</v>
      </c>
      <c s="24">
        <v>0</v>
      </c>
      <c s="24">
        <v>0</v>
      </c>
      <c s="24">
        <v>0</v>
      </c>
      <c s="24">
        <v>0</v>
      </c>
      <c s="94">
        <v>68</v>
      </c>
      <c r="O69" s="94">
        <v>68</v>
      </c>
      <c s="24">
        <v>0</v>
      </c>
      <c s="24">
        <v>0</v>
      </c>
      <c s="24">
        <v>0</v>
      </c>
      <c s="24">
        <v>0</v>
      </c>
      <c s="94">
        <v>68</v>
      </c>
    </row>
    <row>
      <c r="H70" s="94">
        <v>69</v>
      </c>
      <c s="24">
        <v>0</v>
      </c>
      <c s="24">
        <v>0</v>
      </c>
      <c s="24">
        <v>0</v>
      </c>
      <c s="24">
        <v>0</v>
      </c>
      <c s="94">
        <v>69</v>
      </c>
      <c r="O70" s="94">
        <v>69</v>
      </c>
      <c s="24">
        <v>0</v>
      </c>
      <c s="24">
        <v>0</v>
      </c>
      <c s="24">
        <v>0</v>
      </c>
      <c s="24">
        <v>0</v>
      </c>
      <c s="94">
        <v>69</v>
      </c>
    </row>
    <row>
      <c r="H71" s="94">
        <v>70</v>
      </c>
      <c s="24">
        <v>0</v>
      </c>
      <c s="24">
        <v>0</v>
      </c>
      <c s="24">
        <v>0</v>
      </c>
      <c s="24">
        <v>0</v>
      </c>
      <c s="94">
        <v>70</v>
      </c>
      <c r="O71" s="94">
        <v>70</v>
      </c>
      <c s="24">
        <v>0</v>
      </c>
      <c s="24">
        <v>0</v>
      </c>
      <c s="24">
        <v>0</v>
      </c>
      <c s="24">
        <v>0</v>
      </c>
      <c s="94">
        <v>70</v>
      </c>
    </row>
    <row>
      <c r="H72" s="94">
        <v>71</v>
      </c>
      <c s="24">
        <v>0</v>
      </c>
      <c s="24">
        <v>0</v>
      </c>
      <c s="24">
        <v>0</v>
      </c>
      <c s="24">
        <v>0</v>
      </c>
      <c s="94">
        <v>71</v>
      </c>
      <c r="O72" s="94">
        <v>71</v>
      </c>
      <c s="24">
        <v>0</v>
      </c>
      <c s="24">
        <v>0</v>
      </c>
      <c s="24">
        <v>0</v>
      </c>
      <c s="24">
        <v>0</v>
      </c>
      <c s="94">
        <v>71</v>
      </c>
    </row>
    <row>
      <c r="H73" s="94">
        <v>72</v>
      </c>
      <c s="24">
        <v>0</v>
      </c>
      <c s="24">
        <v>0</v>
      </c>
      <c s="24">
        <v>0</v>
      </c>
      <c s="24">
        <v>0</v>
      </c>
      <c s="94">
        <v>72</v>
      </c>
      <c r="O73" s="94">
        <v>72</v>
      </c>
      <c s="24">
        <v>0</v>
      </c>
      <c s="24">
        <v>0</v>
      </c>
      <c s="24">
        <v>0</v>
      </c>
      <c s="24">
        <v>0</v>
      </c>
      <c s="94">
        <v>72</v>
      </c>
    </row>
    <row>
      <c r="H74" s="94">
        <v>73</v>
      </c>
      <c s="24">
        <v>0</v>
      </c>
      <c s="24">
        <v>0</v>
      </c>
      <c s="24">
        <v>0</v>
      </c>
      <c s="24">
        <v>0</v>
      </c>
      <c s="94">
        <v>73</v>
      </c>
      <c r="O74" s="94">
        <v>73</v>
      </c>
      <c s="24">
        <v>0</v>
      </c>
      <c s="24">
        <v>0</v>
      </c>
      <c s="24">
        <v>0</v>
      </c>
      <c s="24">
        <v>0</v>
      </c>
      <c s="94">
        <v>73</v>
      </c>
    </row>
    <row>
      <c r="H75" s="94">
        <v>74</v>
      </c>
      <c s="24">
        <v>0</v>
      </c>
      <c s="24">
        <v>0</v>
      </c>
      <c s="24">
        <v>0</v>
      </c>
      <c s="24">
        <v>0</v>
      </c>
      <c s="94">
        <v>74</v>
      </c>
      <c r="O75" s="94">
        <v>74</v>
      </c>
      <c s="24">
        <v>0</v>
      </c>
      <c s="24">
        <v>0</v>
      </c>
      <c s="24">
        <v>0</v>
      </c>
      <c s="24">
        <v>0</v>
      </c>
      <c s="94">
        <v>74</v>
      </c>
    </row>
    <row>
      <c r="H76" s="94">
        <v>75</v>
      </c>
      <c s="24">
        <v>0</v>
      </c>
      <c s="24">
        <v>0</v>
      </c>
      <c s="24">
        <v>0</v>
      </c>
      <c s="24">
        <v>0</v>
      </c>
      <c s="94">
        <v>75</v>
      </c>
      <c r="O76" s="94">
        <v>75</v>
      </c>
      <c s="24">
        <v>0</v>
      </c>
      <c s="24">
        <v>0</v>
      </c>
      <c s="24">
        <v>0</v>
      </c>
      <c s="24">
        <v>0</v>
      </c>
      <c s="94">
        <v>75</v>
      </c>
    </row>
    <row>
      <c r="H77" s="94">
        <v>76</v>
      </c>
      <c s="24">
        <v>0</v>
      </c>
      <c s="24">
        <v>0</v>
      </c>
      <c s="24">
        <v>0</v>
      </c>
      <c s="24">
        <v>0</v>
      </c>
      <c s="94">
        <v>76</v>
      </c>
      <c r="O77" s="94">
        <v>76</v>
      </c>
      <c s="24">
        <v>0</v>
      </c>
      <c s="24">
        <v>0</v>
      </c>
      <c s="24">
        <v>0</v>
      </c>
      <c s="24">
        <v>0</v>
      </c>
      <c s="94">
        <v>76</v>
      </c>
    </row>
    <row>
      <c r="H78" s="94">
        <v>77</v>
      </c>
      <c s="24">
        <v>0</v>
      </c>
      <c s="24">
        <v>0</v>
      </c>
      <c s="24">
        <v>0</v>
      </c>
      <c s="24">
        <v>0</v>
      </c>
      <c s="94">
        <v>77</v>
      </c>
      <c r="O78" s="94">
        <v>77</v>
      </c>
      <c s="24">
        <v>0</v>
      </c>
      <c s="24">
        <v>0</v>
      </c>
      <c s="24">
        <v>0</v>
      </c>
      <c s="24">
        <v>0</v>
      </c>
      <c s="94">
        <v>77</v>
      </c>
    </row>
    <row>
      <c r="H79" s="94">
        <v>78</v>
      </c>
      <c s="24">
        <v>0</v>
      </c>
      <c s="24">
        <v>0</v>
      </c>
      <c s="24">
        <v>0</v>
      </c>
      <c s="24">
        <v>0</v>
      </c>
      <c s="94">
        <v>78</v>
      </c>
      <c r="O79" s="94">
        <v>78</v>
      </c>
      <c s="24">
        <v>0</v>
      </c>
      <c s="24">
        <v>0</v>
      </c>
      <c s="24">
        <v>0</v>
      </c>
      <c s="24">
        <v>0</v>
      </c>
      <c s="94">
        <v>78</v>
      </c>
    </row>
    <row>
      <c r="H80" s="94">
        <v>79</v>
      </c>
      <c s="24">
        <v>0</v>
      </c>
      <c s="24">
        <v>8</v>
      </c>
      <c s="24">
        <v>0</v>
      </c>
      <c s="24">
        <v>0</v>
      </c>
      <c s="94">
        <v>79</v>
      </c>
      <c r="O80" s="94">
        <v>79</v>
      </c>
      <c s="24">
        <v>0</v>
      </c>
      <c s="24">
        <v>0</v>
      </c>
      <c s="24">
        <v>0</v>
      </c>
      <c s="24">
        <v>0</v>
      </c>
      <c s="94">
        <v>79</v>
      </c>
    </row>
    <row>
      <c r="H81" s="94">
        <v>80</v>
      </c>
      <c s="24">
        <v>0</v>
      </c>
      <c s="24">
        <v>31</v>
      </c>
      <c s="24">
        <v>0</v>
      </c>
      <c s="24">
        <v>0</v>
      </c>
      <c s="94">
        <v>80</v>
      </c>
      <c r="O81" s="94">
        <v>80</v>
      </c>
      <c s="24">
        <v>0</v>
      </c>
      <c s="24">
        <v>0</v>
      </c>
      <c s="24">
        <v>0</v>
      </c>
      <c s="24">
        <v>0</v>
      </c>
      <c s="94">
        <v>80</v>
      </c>
    </row>
    <row>
      <c r="H82" s="94">
        <v>81</v>
      </c>
      <c s="24">
        <v>2</v>
      </c>
      <c s="24">
        <v>65</v>
      </c>
      <c s="24">
        <v>0</v>
      </c>
      <c s="24">
        <v>0</v>
      </c>
      <c s="94">
        <v>81</v>
      </c>
      <c r="O82" s="94">
        <v>81</v>
      </c>
      <c s="24">
        <v>0</v>
      </c>
      <c s="24">
        <v>0</v>
      </c>
      <c s="24">
        <v>0</v>
      </c>
      <c s="24">
        <v>0</v>
      </c>
      <c s="94">
        <v>81</v>
      </c>
    </row>
    <row>
      <c r="H83" s="94">
        <v>82</v>
      </c>
      <c s="24">
        <v>3</v>
      </c>
      <c s="24">
        <v>65</v>
      </c>
      <c s="24">
        <v>0</v>
      </c>
      <c s="24">
        <v>0</v>
      </c>
      <c s="94">
        <v>82</v>
      </c>
      <c r="O83" s="94">
        <v>82</v>
      </c>
      <c s="24">
        <v>0</v>
      </c>
      <c s="24">
        <v>0</v>
      </c>
      <c s="24">
        <v>0</v>
      </c>
      <c s="24">
        <v>0</v>
      </c>
      <c s="94">
        <v>82</v>
      </c>
    </row>
    <row>
      <c r="H84" s="94">
        <v>83</v>
      </c>
      <c s="24">
        <v>26</v>
      </c>
      <c s="24">
        <v>38</v>
      </c>
      <c s="24">
        <v>0</v>
      </c>
      <c s="24">
        <v>0</v>
      </c>
      <c s="94">
        <v>83</v>
      </c>
      <c r="O84" s="94">
        <v>83</v>
      </c>
      <c s="24">
        <v>0</v>
      </c>
      <c s="24">
        <v>0</v>
      </c>
      <c s="24">
        <v>0</v>
      </c>
      <c s="24">
        <v>0</v>
      </c>
      <c s="94">
        <v>83</v>
      </c>
    </row>
    <row>
      <c r="H85" s="94">
        <v>84</v>
      </c>
      <c s="24">
        <v>38</v>
      </c>
      <c s="24">
        <v>34</v>
      </c>
      <c s="24">
        <v>0</v>
      </c>
      <c s="24">
        <v>0</v>
      </c>
      <c s="94">
        <v>84</v>
      </c>
      <c r="O85" s="94">
        <v>84</v>
      </c>
      <c s="24">
        <v>0</v>
      </c>
      <c s="24">
        <v>0</v>
      </c>
      <c s="24">
        <v>0</v>
      </c>
      <c s="24">
        <v>0</v>
      </c>
      <c s="94">
        <v>84</v>
      </c>
    </row>
    <row>
      <c r="H86" s="94">
        <v>85</v>
      </c>
      <c s="24">
        <v>54</v>
      </c>
      <c s="24">
        <v>44</v>
      </c>
      <c s="24">
        <v>0</v>
      </c>
      <c s="24">
        <v>0</v>
      </c>
      <c s="94">
        <v>85</v>
      </c>
      <c r="O86" s="94">
        <v>85</v>
      </c>
      <c s="24">
        <v>0</v>
      </c>
      <c s="24">
        <v>0</v>
      </c>
      <c s="24">
        <v>0</v>
      </c>
      <c s="24">
        <v>0</v>
      </c>
      <c s="94">
        <v>85</v>
      </c>
    </row>
    <row>
      <c r="H87" s="94">
        <v>86</v>
      </c>
      <c s="24">
        <v>44</v>
      </c>
      <c s="24">
        <v>8</v>
      </c>
      <c s="24">
        <v>0</v>
      </c>
      <c s="24">
        <v>0</v>
      </c>
      <c s="94">
        <v>86</v>
      </c>
      <c r="O87" s="94">
        <v>86</v>
      </c>
      <c s="24">
        <v>0</v>
      </c>
      <c s="24">
        <v>0</v>
      </c>
      <c s="24">
        <v>0</v>
      </c>
      <c s="24">
        <v>0</v>
      </c>
      <c s="94">
        <v>86</v>
      </c>
    </row>
    <row>
      <c r="H88" s="94">
        <v>87</v>
      </c>
      <c s="24">
        <v>35</v>
      </c>
      <c s="24">
        <v>4</v>
      </c>
      <c s="24">
        <v>0</v>
      </c>
      <c s="24">
        <v>0</v>
      </c>
      <c s="94">
        <v>87</v>
      </c>
      <c r="O88" s="94">
        <v>87</v>
      </c>
      <c s="24">
        <v>0</v>
      </c>
      <c s="24">
        <v>0</v>
      </c>
      <c s="24">
        <v>0</v>
      </c>
      <c s="24">
        <v>0</v>
      </c>
      <c s="94">
        <v>87</v>
      </c>
    </row>
    <row>
      <c r="H89" s="94">
        <v>88</v>
      </c>
      <c s="24">
        <v>54</v>
      </c>
      <c s="24">
        <v>5</v>
      </c>
      <c s="24">
        <v>0</v>
      </c>
      <c s="24">
        <v>0</v>
      </c>
      <c s="94">
        <v>88</v>
      </c>
      <c r="O89" s="94">
        <v>88</v>
      </c>
      <c s="24">
        <v>0</v>
      </c>
      <c s="24">
        <v>0</v>
      </c>
      <c s="24">
        <v>0</v>
      </c>
      <c s="24">
        <v>0</v>
      </c>
      <c s="94">
        <v>88</v>
      </c>
    </row>
    <row>
      <c r="H90" s="94">
        <v>89</v>
      </c>
      <c s="24">
        <v>31</v>
      </c>
      <c s="24">
        <v>0</v>
      </c>
      <c s="24">
        <v>0</v>
      </c>
      <c s="24">
        <v>0</v>
      </c>
      <c s="94">
        <v>89</v>
      </c>
      <c r="O90" s="94">
        <v>89</v>
      </c>
      <c s="24">
        <v>0</v>
      </c>
      <c s="24">
        <v>0</v>
      </c>
      <c s="24">
        <v>0</v>
      </c>
      <c s="24">
        <v>0</v>
      </c>
      <c s="94">
        <v>89</v>
      </c>
    </row>
    <row>
      <c r="H91" s="94">
        <v>90</v>
      </c>
      <c s="24">
        <v>17</v>
      </c>
      <c s="24">
        <v>0</v>
      </c>
      <c s="24">
        <v>0</v>
      </c>
      <c s="24">
        <v>0</v>
      </c>
      <c s="94">
        <v>90</v>
      </c>
      <c r="O91" s="94">
        <v>90</v>
      </c>
      <c s="24">
        <v>0</v>
      </c>
      <c s="24">
        <v>0</v>
      </c>
      <c s="24">
        <v>0</v>
      </c>
      <c s="24">
        <v>0</v>
      </c>
      <c s="94">
        <v>90</v>
      </c>
    </row>
    <row>
      <c r="H92" s="94">
        <v>91</v>
      </c>
      <c s="24">
        <v>5</v>
      </c>
      <c s="24">
        <v>0</v>
      </c>
      <c s="24">
        <v>0</v>
      </c>
      <c s="24">
        <v>0</v>
      </c>
      <c s="94">
        <v>91</v>
      </c>
      <c r="O92" s="94">
        <v>91</v>
      </c>
      <c s="24">
        <v>0</v>
      </c>
      <c s="24">
        <v>0</v>
      </c>
      <c s="24">
        <v>0</v>
      </c>
      <c s="24">
        <v>0</v>
      </c>
      <c s="94">
        <v>91</v>
      </c>
    </row>
    <row>
      <c r="H93" s="94">
        <v>92</v>
      </c>
      <c s="24">
        <v>4</v>
      </c>
      <c s="24">
        <v>0</v>
      </c>
      <c s="24">
        <v>0</v>
      </c>
      <c s="24">
        <v>0</v>
      </c>
      <c s="94">
        <v>92</v>
      </c>
      <c r="O93" s="94">
        <v>92</v>
      </c>
      <c s="24">
        <v>0</v>
      </c>
      <c s="24">
        <v>0</v>
      </c>
      <c s="24">
        <v>0</v>
      </c>
      <c s="24">
        <v>0</v>
      </c>
      <c s="94">
        <v>92</v>
      </c>
    </row>
    <row>
      <c r="H94" s="94">
        <v>93</v>
      </c>
      <c s="24">
        <v>3</v>
      </c>
      <c s="24">
        <v>0</v>
      </c>
      <c s="24">
        <v>0</v>
      </c>
      <c s="24">
        <v>0</v>
      </c>
      <c s="94">
        <v>93</v>
      </c>
      <c r="O94" s="94">
        <v>93</v>
      </c>
      <c s="24">
        <v>0</v>
      </c>
      <c s="24">
        <v>0</v>
      </c>
      <c s="24">
        <v>0</v>
      </c>
      <c s="24">
        <v>0</v>
      </c>
      <c s="94">
        <v>93</v>
      </c>
    </row>
    <row>
      <c r="H95" s="94">
        <v>94</v>
      </c>
      <c s="24">
        <v>0</v>
      </c>
      <c s="24">
        <v>0</v>
      </c>
      <c s="24">
        <v>0</v>
      </c>
      <c s="24">
        <v>0</v>
      </c>
      <c s="94">
        <v>94</v>
      </c>
      <c r="O95" s="94">
        <v>94</v>
      </c>
      <c s="24">
        <v>0</v>
      </c>
      <c s="24">
        <v>0</v>
      </c>
      <c s="24">
        <v>0</v>
      </c>
      <c s="24">
        <v>0</v>
      </c>
      <c s="94">
        <v>94</v>
      </c>
    </row>
    <row>
      <c r="H96" s="94">
        <v>95</v>
      </c>
      <c s="24">
        <v>1</v>
      </c>
      <c s="24">
        <v>0</v>
      </c>
      <c s="24">
        <v>0</v>
      </c>
      <c s="24">
        <v>0</v>
      </c>
      <c s="94">
        <v>95</v>
      </c>
      <c r="O96" s="94">
        <v>95</v>
      </c>
      <c s="24">
        <v>0</v>
      </c>
      <c s="24">
        <v>0</v>
      </c>
      <c s="24">
        <v>0</v>
      </c>
      <c s="24">
        <v>0</v>
      </c>
      <c s="94">
        <v>95</v>
      </c>
    </row>
    <row>
      <c r="H97" s="94">
        <v>96</v>
      </c>
      <c s="24">
        <v>0</v>
      </c>
      <c s="24">
        <v>0</v>
      </c>
      <c s="24">
        <v>0</v>
      </c>
      <c s="24">
        <v>0</v>
      </c>
      <c s="94">
        <v>96</v>
      </c>
      <c r="O97" s="94">
        <v>96</v>
      </c>
      <c s="24">
        <v>0</v>
      </c>
      <c s="24">
        <v>0</v>
      </c>
      <c s="24">
        <v>0</v>
      </c>
      <c s="24">
        <v>0</v>
      </c>
      <c s="94">
        <v>96</v>
      </c>
    </row>
    <row>
      <c r="H98" s="94">
        <v>97</v>
      </c>
      <c s="24">
        <v>0</v>
      </c>
      <c s="24">
        <v>0</v>
      </c>
      <c s="24">
        <v>0</v>
      </c>
      <c s="24">
        <v>0</v>
      </c>
      <c s="94">
        <v>97</v>
      </c>
      <c r="O98" s="94">
        <v>97</v>
      </c>
      <c s="24">
        <v>0</v>
      </c>
      <c s="24">
        <v>0</v>
      </c>
      <c s="24">
        <v>0</v>
      </c>
      <c s="24">
        <v>0</v>
      </c>
      <c s="94">
        <v>97</v>
      </c>
    </row>
    <row>
      <c r="H99" s="94">
        <v>98</v>
      </c>
      <c s="24">
        <v>0</v>
      </c>
      <c s="24">
        <v>0</v>
      </c>
      <c s="24">
        <v>0</v>
      </c>
      <c s="24">
        <v>0</v>
      </c>
      <c s="94">
        <v>98</v>
      </c>
      <c r="O99" s="94">
        <v>98</v>
      </c>
      <c s="24">
        <v>0</v>
      </c>
      <c s="24">
        <v>0</v>
      </c>
      <c s="24">
        <v>0</v>
      </c>
      <c s="24">
        <v>0</v>
      </c>
      <c s="94">
        <v>98</v>
      </c>
    </row>
    <row>
      <c r="H100" s="94">
        <v>99</v>
      </c>
      <c s="24">
        <v>0</v>
      </c>
      <c s="24">
        <v>0</v>
      </c>
      <c s="24">
        <v>0</v>
      </c>
      <c s="24">
        <v>0</v>
      </c>
      <c s="94">
        <v>99</v>
      </c>
      <c r="O100" s="94">
        <v>99</v>
      </c>
      <c s="24">
        <v>0</v>
      </c>
      <c s="24">
        <v>0</v>
      </c>
      <c s="24">
        <v>0</v>
      </c>
      <c s="24">
        <v>0</v>
      </c>
      <c s="94">
        <v>99</v>
      </c>
    </row>
    <row>
      <c r="H101" s="94">
        <v>100</v>
      </c>
      <c s="24">
        <v>0</v>
      </c>
      <c s="24">
        <v>0</v>
      </c>
      <c s="24">
        <v>0</v>
      </c>
      <c s="24">
        <v>0</v>
      </c>
      <c s="94">
        <v>100</v>
      </c>
      <c r="O101" s="94">
        <v>100</v>
      </c>
      <c s="24">
        <v>0</v>
      </c>
      <c s="24">
        <v>0</v>
      </c>
      <c s="24">
        <v>0</v>
      </c>
      <c s="24">
        <v>0</v>
      </c>
      <c s="94">
        <v>100</v>
      </c>
    </row>
    <row>
      <c r="H102" s="94">
        <v>101</v>
      </c>
      <c s="24">
        <v>0</v>
      </c>
      <c s="24">
        <v>0</v>
      </c>
      <c s="24">
        <v>0</v>
      </c>
      <c s="24">
        <v>0</v>
      </c>
      <c s="94">
        <v>101</v>
      </c>
      <c r="O102" s="94">
        <v>101</v>
      </c>
      <c s="24">
        <v>0</v>
      </c>
      <c s="24">
        <v>0</v>
      </c>
      <c s="24">
        <v>0</v>
      </c>
      <c s="24">
        <v>0</v>
      </c>
      <c s="94">
        <v>101</v>
      </c>
    </row>
    <row>
      <c r="H103" s="94">
        <v>102</v>
      </c>
      <c s="24">
        <v>0</v>
      </c>
      <c s="24">
        <v>0</v>
      </c>
      <c s="24">
        <v>0</v>
      </c>
      <c s="24">
        <v>0</v>
      </c>
      <c s="94">
        <v>102</v>
      </c>
      <c r="O103" s="94">
        <v>102</v>
      </c>
      <c s="24">
        <v>0</v>
      </c>
      <c s="24">
        <v>0</v>
      </c>
      <c s="24">
        <v>0</v>
      </c>
      <c s="24">
        <v>0</v>
      </c>
      <c s="94">
        <v>102</v>
      </c>
    </row>
    <row>
      <c r="H104" s="94">
        <v>103</v>
      </c>
      <c s="24">
        <v>0</v>
      </c>
      <c s="24">
        <v>0</v>
      </c>
      <c s="24">
        <v>0</v>
      </c>
      <c s="24">
        <v>0</v>
      </c>
      <c s="94">
        <v>103</v>
      </c>
      <c r="O104" s="94">
        <v>103</v>
      </c>
      <c s="24">
        <v>0</v>
      </c>
      <c s="24">
        <v>0</v>
      </c>
      <c s="24">
        <v>0</v>
      </c>
      <c s="24">
        <v>0</v>
      </c>
      <c s="94">
        <v>103</v>
      </c>
    </row>
    <row>
      <c r="H105" s="94">
        <v>104</v>
      </c>
      <c s="24">
        <v>0</v>
      </c>
      <c s="24">
        <v>0</v>
      </c>
      <c s="24">
        <v>0</v>
      </c>
      <c s="24">
        <v>0</v>
      </c>
      <c s="94">
        <v>104</v>
      </c>
      <c r="O105" s="94">
        <v>104</v>
      </c>
      <c s="24">
        <v>0</v>
      </c>
      <c s="24">
        <v>0</v>
      </c>
      <c s="24">
        <v>0</v>
      </c>
      <c s="24">
        <v>0</v>
      </c>
      <c s="94">
        <v>104</v>
      </c>
    </row>
    <row>
      <c r="H106" s="94">
        <v>105</v>
      </c>
      <c s="24">
        <v>0</v>
      </c>
      <c s="24">
        <v>0</v>
      </c>
      <c s="24">
        <v>0</v>
      </c>
      <c s="24">
        <v>0</v>
      </c>
      <c s="94">
        <v>105</v>
      </c>
      <c r="O106" s="94">
        <v>105</v>
      </c>
      <c s="24">
        <v>0</v>
      </c>
      <c s="24">
        <v>0</v>
      </c>
      <c s="24">
        <v>0</v>
      </c>
      <c s="24">
        <v>0</v>
      </c>
      <c s="94">
        <v>105</v>
      </c>
    </row>
    <row>
      <c r="H107" s="94">
        <v>106</v>
      </c>
      <c s="24">
        <v>0</v>
      </c>
      <c s="24">
        <v>0</v>
      </c>
      <c s="24">
        <v>0</v>
      </c>
      <c s="24">
        <v>0</v>
      </c>
      <c s="94">
        <v>106</v>
      </c>
      <c r="O107" s="94">
        <v>106</v>
      </c>
      <c s="24">
        <v>0</v>
      </c>
      <c s="24">
        <v>0</v>
      </c>
      <c s="24">
        <v>0</v>
      </c>
      <c s="24">
        <v>0</v>
      </c>
      <c s="94">
        <v>106</v>
      </c>
    </row>
    <row>
      <c r="H108" s="94">
        <v>107</v>
      </c>
      <c s="24">
        <v>0</v>
      </c>
      <c s="24">
        <v>0</v>
      </c>
      <c s="24">
        <v>0</v>
      </c>
      <c s="24">
        <v>0</v>
      </c>
      <c s="94">
        <v>107</v>
      </c>
      <c r="O108" s="94">
        <v>107</v>
      </c>
      <c s="24">
        <v>0</v>
      </c>
      <c s="24">
        <v>0</v>
      </c>
      <c s="24">
        <v>0</v>
      </c>
      <c s="24">
        <v>0</v>
      </c>
      <c s="94">
        <v>107</v>
      </c>
    </row>
    <row>
      <c r="H109" s="94">
        <v>108</v>
      </c>
      <c s="24">
        <v>0</v>
      </c>
      <c s="24">
        <v>0</v>
      </c>
      <c s="24">
        <v>0</v>
      </c>
      <c s="24">
        <v>0</v>
      </c>
      <c s="94">
        <v>108</v>
      </c>
      <c r="O109" s="94">
        <v>108</v>
      </c>
      <c s="24">
        <v>0</v>
      </c>
      <c s="24">
        <v>0</v>
      </c>
      <c s="24">
        <v>0</v>
      </c>
      <c s="24">
        <v>0</v>
      </c>
      <c s="94">
        <v>108</v>
      </c>
    </row>
    <row>
      <c r="H110" s="94">
        <v>109</v>
      </c>
      <c s="24">
        <v>0</v>
      </c>
      <c s="24">
        <v>0</v>
      </c>
      <c s="24">
        <v>0</v>
      </c>
      <c s="24">
        <v>0</v>
      </c>
      <c s="94">
        <v>109</v>
      </c>
      <c r="O110" s="94">
        <v>109</v>
      </c>
      <c s="24">
        <v>0</v>
      </c>
      <c s="24">
        <v>0</v>
      </c>
      <c s="24">
        <v>0</v>
      </c>
      <c s="24">
        <v>0</v>
      </c>
      <c s="94">
        <v>109</v>
      </c>
    </row>
    <row>
      <c r="H111" s="94">
        <v>110</v>
      </c>
      <c s="24">
        <v>0</v>
      </c>
      <c s="24">
        <v>0</v>
      </c>
      <c s="24">
        <v>0</v>
      </c>
      <c s="24">
        <v>0</v>
      </c>
      <c s="94">
        <v>110</v>
      </c>
      <c r="O111" s="94">
        <v>110</v>
      </c>
      <c s="24">
        <v>0</v>
      </c>
      <c s="24">
        <v>0</v>
      </c>
      <c s="24">
        <v>0</v>
      </c>
      <c s="24">
        <v>0</v>
      </c>
      <c s="94">
        <v>110</v>
      </c>
    </row>
    <row>
      <c r="H112" s="94">
        <v>111</v>
      </c>
      <c s="24">
        <v>0</v>
      </c>
      <c s="24">
        <v>0</v>
      </c>
      <c s="24">
        <v>0</v>
      </c>
      <c s="24">
        <v>0</v>
      </c>
      <c s="94">
        <v>111</v>
      </c>
      <c r="O112" s="94">
        <v>111</v>
      </c>
      <c s="24">
        <v>0</v>
      </c>
      <c s="24">
        <v>0</v>
      </c>
      <c s="24">
        <v>0</v>
      </c>
      <c s="24">
        <v>0</v>
      </c>
      <c s="94">
        <v>111</v>
      </c>
    </row>
    <row>
      <c r="H113" s="94">
        <v>112</v>
      </c>
      <c s="24">
        <v>0</v>
      </c>
      <c s="24">
        <v>0</v>
      </c>
      <c s="24">
        <v>0</v>
      </c>
      <c s="24">
        <v>0</v>
      </c>
      <c s="94">
        <v>112</v>
      </c>
      <c r="O113" s="94">
        <v>112</v>
      </c>
      <c s="24">
        <v>0</v>
      </c>
      <c s="24">
        <v>0</v>
      </c>
      <c s="24">
        <v>0</v>
      </c>
      <c s="24">
        <v>0</v>
      </c>
      <c s="94">
        <v>112</v>
      </c>
    </row>
    <row>
      <c r="H114" s="94">
        <v>113</v>
      </c>
      <c s="24">
        <v>0</v>
      </c>
      <c s="24">
        <v>0</v>
      </c>
      <c s="24">
        <v>0</v>
      </c>
      <c s="24">
        <v>0</v>
      </c>
      <c s="94">
        <v>113</v>
      </c>
      <c r="O114" s="94">
        <v>113</v>
      </c>
      <c s="24">
        <v>0</v>
      </c>
      <c s="24">
        <v>0</v>
      </c>
      <c s="24">
        <v>0</v>
      </c>
      <c s="24">
        <v>0</v>
      </c>
      <c s="94">
        <v>113</v>
      </c>
    </row>
    <row>
      <c r="H115" s="94">
        <v>114</v>
      </c>
      <c s="24">
        <v>0</v>
      </c>
      <c s="24">
        <v>0</v>
      </c>
      <c s="24">
        <v>0</v>
      </c>
      <c s="24">
        <v>0</v>
      </c>
      <c s="94">
        <v>114</v>
      </c>
      <c r="O115" s="94">
        <v>114</v>
      </c>
      <c s="24">
        <v>0</v>
      </c>
      <c s="24">
        <v>0</v>
      </c>
      <c s="24">
        <v>0</v>
      </c>
      <c s="24">
        <v>0</v>
      </c>
      <c s="94">
        <v>114</v>
      </c>
    </row>
    <row>
      <c r="H116" s="94">
        <v>115</v>
      </c>
      <c s="24">
        <v>0</v>
      </c>
      <c s="24">
        <v>0</v>
      </c>
      <c s="24">
        <v>0</v>
      </c>
      <c s="24">
        <v>0</v>
      </c>
      <c s="94">
        <v>115</v>
      </c>
      <c r="O116" s="94">
        <v>115</v>
      </c>
      <c s="24">
        <v>0</v>
      </c>
      <c s="24">
        <v>0</v>
      </c>
      <c s="24">
        <v>0</v>
      </c>
      <c s="24">
        <v>0</v>
      </c>
      <c s="94">
        <v>115</v>
      </c>
    </row>
    <row>
      <c r="H117" s="94">
        <v>116</v>
      </c>
      <c s="24">
        <v>0</v>
      </c>
      <c s="24">
        <v>0</v>
      </c>
      <c s="24">
        <v>0</v>
      </c>
      <c s="24">
        <v>0</v>
      </c>
      <c s="94">
        <v>116</v>
      </c>
      <c r="O117" s="94">
        <v>116</v>
      </c>
      <c s="24">
        <v>0</v>
      </c>
      <c s="24">
        <v>0</v>
      </c>
      <c s="24">
        <v>0</v>
      </c>
      <c s="24">
        <v>0</v>
      </c>
      <c s="94">
        <v>116</v>
      </c>
    </row>
    <row>
      <c r="H118" s="94">
        <v>117</v>
      </c>
      <c s="24">
        <v>0</v>
      </c>
      <c s="24">
        <v>0</v>
      </c>
      <c s="24">
        <v>0</v>
      </c>
      <c s="24">
        <v>0</v>
      </c>
      <c s="94">
        <v>117</v>
      </c>
      <c r="O118" s="94">
        <v>117</v>
      </c>
      <c s="24">
        <v>0</v>
      </c>
      <c s="24">
        <v>0</v>
      </c>
      <c s="24">
        <v>0</v>
      </c>
      <c s="24">
        <v>0</v>
      </c>
      <c s="94">
        <v>117</v>
      </c>
    </row>
    <row>
      <c r="H119" s="94">
        <v>118</v>
      </c>
      <c s="24">
        <v>0</v>
      </c>
      <c s="24">
        <v>0</v>
      </c>
      <c s="24">
        <v>0</v>
      </c>
      <c s="24">
        <v>0</v>
      </c>
      <c s="94">
        <v>118</v>
      </c>
      <c r="O119" s="94">
        <v>118</v>
      </c>
      <c s="24">
        <v>0</v>
      </c>
      <c s="24">
        <v>0</v>
      </c>
      <c s="24">
        <v>0</v>
      </c>
      <c s="24">
        <v>0</v>
      </c>
      <c s="94">
        <v>118</v>
      </c>
    </row>
    <row>
      <c r="H120" s="94">
        <v>119</v>
      </c>
      <c s="24">
        <v>0</v>
      </c>
      <c s="24">
        <v>0</v>
      </c>
      <c s="24">
        <v>0</v>
      </c>
      <c s="24">
        <v>0</v>
      </c>
      <c s="94">
        <v>119</v>
      </c>
      <c r="O120" s="94">
        <v>119</v>
      </c>
      <c s="24">
        <v>0</v>
      </c>
      <c s="24">
        <v>0</v>
      </c>
      <c s="24">
        <v>0</v>
      </c>
      <c s="24">
        <v>0</v>
      </c>
      <c s="94">
        <v>119</v>
      </c>
    </row>
    <row>
      <c r="H121" s="94">
        <v>120</v>
      </c>
      <c s="24">
        <v>0</v>
      </c>
      <c s="24">
        <v>0</v>
      </c>
      <c s="24">
        <v>0</v>
      </c>
      <c s="24">
        <v>0</v>
      </c>
      <c s="94">
        <v>120</v>
      </c>
      <c r="O121" s="94">
        <v>120</v>
      </c>
      <c s="24">
        <v>0</v>
      </c>
      <c s="24">
        <v>0</v>
      </c>
      <c s="24">
        <v>0</v>
      </c>
      <c s="24">
        <v>0</v>
      </c>
      <c s="94">
        <v>120</v>
      </c>
    </row>
    <row>
      <c r="H122" s="94" t="s">
        <v>29</v>
      </c>
      <c s="24"/>
      <c s="24"/>
      <c s="24"/>
      <c s="24"/>
      <c s="94"/>
      <c r="O122" s="94" t="s">
        <v>29</v>
      </c>
      <c s="24"/>
      <c s="24"/>
      <c s="24"/>
      <c s="24"/>
      <c s="94"/>
    </row>
    <row>
      <c r="H123" s="26"/>
      <c r="M123" s="26"/>
      <c r="O123" s="26"/>
      <c r="T123" s="26"/>
    </row>
    <row>
      <c r="H124" s="26"/>
      <c r="M124" s="26"/>
      <c r="O124" s="26"/>
      <c r="T124" s="26"/>
    </row>
    <row>
      <c r="H125" s="26"/>
      <c r="M125" s="26"/>
      <c r="O125" s="26"/>
      <c r="T125" s="26"/>
    </row>
    <row>
      <c r="H126" s="26"/>
      <c r="M126" s="26"/>
      <c r="O126" s="26"/>
      <c r="T126" s="26"/>
    </row>
    <row>
      <c r="H127" s="26"/>
      <c r="M127" s="26"/>
      <c r="O127" s="26"/>
      <c r="T127" s="26"/>
    </row>
    <row>
      <c r="H128" s="26"/>
      <c r="M128" s="26"/>
      <c r="O128" s="26"/>
      <c r="T128" s="26"/>
    </row>
    <row>
      <c r="H129" s="26"/>
      <c r="M129" s="26"/>
      <c r="O129" s="26"/>
      <c r="T129" s="26"/>
    </row>
    <row>
      <c r="H130" s="26"/>
      <c r="M130" s="26"/>
      <c r="O130" s="26"/>
      <c r="T130" s="26"/>
    </row>
    <row>
      <c r="H131" s="26"/>
      <c r="M131" s="26"/>
      <c r="O131" s="26"/>
      <c r="T131" s="26"/>
    </row>
    <row>
      <c r="H132" s="26"/>
      <c r="M132" s="26"/>
      <c r="O132" s="26"/>
      <c r="T132" s="26"/>
    </row>
    <row>
      <c r="H133" s="26"/>
      <c r="M133" s="26"/>
      <c r="O133" s="26"/>
      <c r="T133" s="26"/>
    </row>
    <row>
      <c r="H134" s="26"/>
      <c r="M134" s="26"/>
      <c r="O134" s="26"/>
      <c r="T134" s="26"/>
    </row>
    <row>
      <c r="H135" s="26"/>
      <c r="M135" s="26"/>
      <c r="O135" s="26"/>
      <c r="T135" s="26"/>
    </row>
    <row>
      <c r="H136" s="26"/>
      <c r="M136" s="26"/>
      <c r="O136" s="26"/>
      <c r="T136" s="26"/>
    </row>
    <row>
      <c r="H137" s="26"/>
      <c r="M137" s="26"/>
      <c r="O137" s="26"/>
      <c r="T137" s="26"/>
    </row>
    <row>
      <c r="H138" s="26"/>
      <c r="M138" s="26"/>
      <c r="O138" s="26"/>
      <c r="T138" s="26"/>
    </row>
    <row>
      <c r="H139" s="26"/>
      <c r="M139" s="26"/>
      <c r="O139" s="26"/>
      <c r="T139" s="26"/>
    </row>
    <row>
      <c r="H140" s="26"/>
      <c r="M140" s="26"/>
      <c r="O140" s="26"/>
      <c r="T140" s="26"/>
    </row>
    <row>
      <c r="H141" s="26"/>
      <c r="M141" s="26"/>
      <c r="O141" s="26"/>
      <c r="T141" s="26"/>
    </row>
    <row>
      <c r="H142" s="26"/>
      <c r="M142" s="26"/>
      <c r="O142" s="26"/>
      <c r="T142" s="26"/>
    </row>
    <row>
      <c r="H143" s="26"/>
      <c r="M143" s="26"/>
      <c r="O143" s="26"/>
      <c r="T143" s="26"/>
    </row>
    <row>
      <c r="H144" s="26"/>
      <c r="M144" s="26"/>
      <c r="O144" s="26"/>
      <c r="T144" s="26"/>
    </row>
    <row>
      <c r="H145" s="26"/>
      <c r="M145" s="26"/>
      <c r="O145" s="26"/>
      <c r="T145" s="26"/>
    </row>
    <row>
      <c r="H146" s="26"/>
      <c r="M146" s="26"/>
      <c r="O146" s="26"/>
      <c r="T146" s="26"/>
    </row>
    <row>
      <c r="H147" s="26"/>
      <c r="M147" s="26"/>
      <c r="O147" s="26"/>
      <c r="T147" s="26"/>
    </row>
    <row>
      <c r="H148" s="26"/>
      <c r="M148" s="26"/>
      <c r="O148" s="26"/>
      <c r="T148" s="26"/>
    </row>
    <row>
      <c r="H149" s="26"/>
      <c r="M149" s="26"/>
      <c r="O149" s="26"/>
      <c r="T149" s="26"/>
    </row>
    <row>
      <c r="H150" s="26"/>
      <c r="M150" s="26"/>
      <c r="O150" s="26"/>
      <c r="T150" s="26"/>
    </row>
    <row>
      <c r="H151" s="26"/>
      <c r="M151" s="26"/>
      <c r="O151" s="26"/>
      <c r="T151" s="26"/>
    </row>
    <row>
      <c r="H152" s="26"/>
      <c r="M152" s="26"/>
      <c r="O152" s="26"/>
      <c r="T152" s="26"/>
    </row>
    <row>
      <c r="H153" s="26"/>
      <c r="M153" s="26"/>
      <c r="O153" s="26"/>
      <c r="T153" s="26"/>
    </row>
    <row>
      <c r="H154" s="26"/>
      <c r="M154" s="26"/>
      <c r="O154" s="26"/>
      <c r="T154" s="26"/>
    </row>
    <row>
      <c r="H155" s="26"/>
      <c r="M155" s="26"/>
      <c r="O155" s="26"/>
      <c r="T155" s="26"/>
    </row>
    <row>
      <c r="H156" s="26"/>
      <c r="M156" s="26"/>
      <c r="O156" s="26"/>
      <c r="T156" s="26"/>
    </row>
    <row>
      <c r="H157" s="26"/>
      <c r="M157" s="26"/>
      <c r="O157" s="26"/>
      <c r="T157" s="26"/>
    </row>
    <row>
      <c r="H158" s="26"/>
      <c r="M158" s="26"/>
      <c r="O158" s="26"/>
      <c r="T158" s="26"/>
    </row>
    <row>
      <c r="H159" s="26"/>
      <c r="M159" s="26"/>
      <c r="O159" s="26"/>
      <c r="T159" s="26"/>
    </row>
    <row>
      <c r="H160" s="26"/>
      <c r="M160" s="26"/>
      <c r="O160" s="26"/>
      <c r="T160" s="26"/>
    </row>
    <row>
      <c r="H161" s="26"/>
      <c r="M161" s="26"/>
      <c r="O161" s="26"/>
      <c r="T161" s="26"/>
    </row>
    <row>
      <c r="H162" s="26"/>
      <c r="M162" s="26"/>
      <c r="O162" s="26"/>
      <c r="T162" s="26"/>
    </row>
    <row>
      <c r="H163" s="26"/>
      <c r="M163" s="26"/>
      <c r="O163" s="26"/>
      <c r="T163" s="26"/>
    </row>
    <row>
      <c r="H164" s="26"/>
      <c r="M164" s="26"/>
      <c r="O164" s="26"/>
      <c r="T164" s="26"/>
    </row>
    <row>
      <c r="H165" s="26"/>
      <c r="M165" s="26"/>
      <c r="O165" s="26"/>
      <c r="T165" s="26"/>
    </row>
    <row>
      <c r="H166" s="26"/>
      <c r="M166" s="26"/>
      <c r="O166" s="26"/>
      <c r="T166" s="26"/>
    </row>
    <row>
      <c r="H167" s="26"/>
      <c r="M167" s="26"/>
      <c r="O167" s="26"/>
      <c r="T167" s="26"/>
    </row>
    <row>
      <c r="H168" s="26"/>
      <c r="M168" s="26"/>
      <c r="O168" s="26"/>
      <c r="T168" s="26"/>
    </row>
    <row>
      <c r="H169" s="26"/>
      <c r="M169" s="26"/>
      <c r="O169" s="26"/>
      <c r="T169" s="26"/>
    </row>
    <row>
      <c r="H170" s="26"/>
      <c r="M170" s="26"/>
      <c r="O170" s="26"/>
      <c r="T170" s="26"/>
    </row>
    <row>
      <c r="H171" s="26"/>
      <c r="M171" s="26"/>
      <c r="O171" s="26"/>
      <c r="T171" s="26"/>
    </row>
    <row>
      <c r="H172" s="26"/>
      <c r="M172" s="26"/>
      <c r="O172" s="26"/>
      <c r="T172" s="26"/>
    </row>
    <row>
      <c r="H173" s="26"/>
      <c r="M173" s="26"/>
      <c r="O173" s="26"/>
      <c r="T173" s="26"/>
    </row>
    <row>
      <c r="H174" s="26"/>
      <c r="M174" s="26"/>
      <c r="O174" s="26"/>
      <c r="T174" s="26"/>
    </row>
    <row>
      <c r="H175" s="26"/>
      <c r="M175" s="26"/>
      <c r="O175" s="26"/>
      <c r="T175" s="26"/>
    </row>
    <row>
      <c r="H176" s="26"/>
      <c r="M176" s="26"/>
      <c r="O176" s="26"/>
      <c r="T176" s="26"/>
    </row>
    <row>
      <c r="H177" s="26"/>
      <c r="M177" s="26"/>
      <c r="O177" s="26"/>
      <c r="T177" s="26"/>
    </row>
    <row>
      <c r="H178" s="26"/>
      <c r="M178" s="26"/>
      <c r="O178" s="26"/>
      <c r="T178" s="26"/>
    </row>
    <row>
      <c r="H179" s="26"/>
      <c r="M179" s="26"/>
      <c r="O179" s="26"/>
      <c r="T179" s="26"/>
    </row>
    <row>
      <c r="H180" s="26"/>
      <c r="M180" s="26"/>
      <c r="O180" s="26"/>
      <c r="T180" s="26"/>
    </row>
    <row>
      <c r="H181" s="26"/>
      <c r="M181" s="26"/>
      <c r="O181" s="26"/>
      <c r="T181" s="26"/>
    </row>
    <row>
      <c r="H182" s="26"/>
      <c r="M182" s="26"/>
      <c r="O182" s="26"/>
      <c r="T182" s="26"/>
    </row>
    <row>
      <c r="H183" s="26"/>
      <c r="M183" s="26"/>
      <c r="O183" s="26"/>
      <c r="T183" s="26"/>
    </row>
    <row>
      <c r="H184" s="26"/>
      <c r="M184" s="26"/>
      <c r="O184" s="26"/>
      <c r="T184" s="26"/>
    </row>
    <row>
      <c r="H185" s="26"/>
      <c r="M185" s="26"/>
      <c r="O185" s="26"/>
      <c r="T185" s="26"/>
    </row>
    <row>
      <c r="H186" s="26"/>
      <c r="M186" s="26"/>
      <c r="O186" s="26"/>
      <c r="T186" s="26"/>
    </row>
    <row>
      <c r="H187" s="26"/>
      <c r="M187" s="26"/>
      <c r="O187" s="26"/>
      <c r="T187" s="26"/>
    </row>
    <row>
      <c r="H188" s="26"/>
      <c r="M188" s="26"/>
      <c r="O188" s="26"/>
      <c r="T188" s="26"/>
    </row>
    <row>
      <c r="H189" s="26"/>
      <c r="M189" s="26"/>
      <c r="O189" s="26"/>
      <c r="T189" s="26"/>
    </row>
    <row>
      <c r="H190" s="26"/>
      <c r="M190" s="26"/>
      <c r="O190" s="26"/>
      <c r="T190" s="26"/>
    </row>
    <row>
      <c r="H191" s="26"/>
      <c r="M191" s="26"/>
      <c r="O191" s="26"/>
      <c r="T191" s="26"/>
    </row>
    <row>
      <c r="H192" s="26"/>
      <c r="M192" s="26"/>
      <c r="O192" s="26"/>
      <c r="T192" s="26"/>
    </row>
    <row>
      <c r="H193" s="26"/>
      <c r="M193" s="26"/>
      <c r="O193" s="26"/>
      <c r="T193" s="26"/>
    </row>
    <row>
      <c r="H194" s="26"/>
      <c r="M194" s="26"/>
      <c r="O194" s="26"/>
      <c r="T194" s="26"/>
    </row>
    <row>
      <c r="H195" s="26"/>
      <c r="M195" s="26"/>
      <c r="O195" s="26"/>
      <c r="T195" s="26"/>
    </row>
    <row>
      <c r="H196" s="26"/>
      <c r="M196" s="26"/>
      <c r="O196" s="26"/>
      <c r="T196" s="26"/>
    </row>
    <row>
      <c r="H197" s="26"/>
      <c r="M197" s="26"/>
      <c r="O197" s="26"/>
      <c r="T197" s="26"/>
    </row>
    <row>
      <c r="H198" s="26"/>
      <c r="M198" s="26"/>
      <c r="O198" s="26"/>
      <c r="T198" s="26"/>
    </row>
    <row>
      <c r="H199" s="26"/>
      <c r="M199" s="26"/>
      <c r="O199" s="26"/>
      <c r="T199" s="26"/>
    </row>
    <row>
      <c r="H200" s="26"/>
      <c r="M200" s="26"/>
      <c r="O200" s="26"/>
      <c r="T200" s="26"/>
    </row>
    <row>
      <c r="H201" s="26"/>
      <c r="M201" s="26"/>
      <c r="O201" s="26"/>
      <c r="T201" s="26"/>
    </row>
    <row>
      <c r="H202" s="26"/>
      <c r="M202" s="26"/>
      <c r="O202" s="26"/>
      <c r="T202" s="26"/>
    </row>
    <row>
      <c r="H203" s="26"/>
      <c r="M203" s="26"/>
      <c r="O203" s="26"/>
      <c r="T203" s="26"/>
    </row>
    <row>
      <c r="H204" s="26"/>
      <c r="M204" s="26"/>
      <c r="O204" s="26"/>
      <c r="T204" s="26"/>
    </row>
    <row>
      <c r="H205" s="26"/>
      <c r="M205" s="26"/>
      <c r="O205" s="26"/>
      <c r="T205" s="26"/>
    </row>
    <row>
      <c r="H206" s="26"/>
      <c r="M206" s="26"/>
      <c r="O206" s="26"/>
      <c r="T206" s="26"/>
    </row>
    <row>
      <c r="H207" s="26"/>
      <c r="M207" s="26"/>
      <c r="O207" s="26"/>
      <c r="T207" s="26"/>
    </row>
    <row>
      <c r="H208" s="26"/>
      <c r="M208" s="26"/>
      <c r="O208" s="26"/>
      <c r="T208" s="26"/>
    </row>
    <row>
      <c r="H209" s="26"/>
      <c r="M209" s="26"/>
      <c r="O209" s="26"/>
      <c r="T209" s="26"/>
    </row>
    <row>
      <c r="H210" s="26"/>
      <c r="M210" s="26"/>
      <c r="O210" s="26"/>
      <c r="T210" s="26"/>
    </row>
    <row>
      <c r="H211" s="26"/>
      <c r="M211" s="26"/>
      <c r="O211" s="26"/>
      <c r="T211" s="26"/>
    </row>
    <row>
      <c r="H212" s="26"/>
      <c r="M212" s="26"/>
      <c r="O212" s="26"/>
      <c r="T212" s="26"/>
    </row>
    <row>
      <c r="H213" s="26"/>
      <c r="M213" s="26"/>
      <c r="O213" s="26"/>
      <c r="T213" s="26"/>
    </row>
    <row>
      <c r="H214" s="26"/>
      <c r="M214" s="26"/>
      <c r="O214" s="26"/>
      <c r="T214" s="26"/>
    </row>
    <row>
      <c r="H215" s="26"/>
      <c r="M215" s="26"/>
      <c r="O215" s="26"/>
      <c r="T215" s="26"/>
    </row>
    <row>
      <c r="H216" s="26"/>
      <c r="M216" s="26"/>
      <c r="O216" s="26"/>
      <c r="T216" s="26"/>
    </row>
    <row>
      <c r="H217" s="26"/>
      <c r="M217" s="26"/>
      <c r="O217" s="26"/>
      <c r="T217" s="26"/>
    </row>
    <row>
      <c r="H218" s="26"/>
      <c r="M218" s="26"/>
      <c r="O218" s="26"/>
      <c r="T218" s="26"/>
    </row>
    <row>
      <c r="H219" s="26"/>
      <c r="M219" s="26"/>
      <c r="O219" s="26"/>
      <c r="T219" s="26"/>
    </row>
    <row>
      <c r="H220" s="26"/>
      <c r="M220" s="26"/>
      <c r="O220" s="26"/>
      <c r="T220" s="26"/>
    </row>
    <row>
      <c r="H221" s="26"/>
      <c r="M221" s="26"/>
      <c r="O221" s="26"/>
      <c r="T221" s="26"/>
    </row>
    <row>
      <c r="H222" s="26"/>
      <c r="M222" s="26"/>
      <c r="O222" s="26"/>
      <c r="T222" s="26"/>
    </row>
    <row>
      <c r="H223" s="26"/>
      <c r="M223" s="26"/>
      <c r="O223" s="26"/>
      <c r="T223" s="26"/>
    </row>
    <row>
      <c r="H224" s="26"/>
      <c r="M224" s="26"/>
      <c r="O224" s="26"/>
      <c r="T224" s="26"/>
    </row>
    <row>
      <c r="H225" s="26"/>
      <c r="M225" s="26"/>
      <c r="O225" s="26"/>
      <c r="T225" s="26"/>
    </row>
    <row>
      <c r="H226" s="26"/>
      <c r="M226" s="26"/>
      <c r="O226" s="26"/>
      <c r="T226" s="26"/>
    </row>
    <row>
      <c r="H227" s="26"/>
      <c r="M227" s="26"/>
      <c r="O227" s="26"/>
      <c r="T227" s="26"/>
    </row>
    <row>
      <c r="H228" s="26"/>
      <c r="M228" s="26"/>
      <c r="O228" s="26"/>
      <c r="T228" s="26"/>
    </row>
    <row>
      <c r="H229" s="26"/>
      <c r="M229" s="26"/>
      <c r="O229" s="26"/>
      <c r="T229" s="26"/>
    </row>
    <row>
      <c r="H230" s="26"/>
      <c r="M230" s="26"/>
      <c r="O230" s="26"/>
      <c r="T230" s="26"/>
    </row>
    <row>
      <c r="H231" s="26"/>
      <c r="M231" s="26"/>
      <c r="O231" s="26"/>
      <c r="T231" s="26"/>
    </row>
    <row>
      <c r="H232" s="26"/>
      <c r="M232" s="26"/>
      <c r="O232" s="26"/>
      <c r="T232" s="26"/>
    </row>
    <row>
      <c r="H233" s="26"/>
      <c r="M233" s="26"/>
      <c r="O233" s="26"/>
      <c r="T233" s="26"/>
    </row>
    <row>
      <c r="H234" s="26"/>
      <c r="M234" s="26"/>
      <c r="O234" s="26"/>
      <c r="T234" s="26"/>
    </row>
    <row>
      <c r="H235" s="26"/>
      <c r="M235" s="26"/>
      <c r="O235" s="26"/>
      <c r="T235" s="26"/>
    </row>
    <row>
      <c r="H236" s="26"/>
      <c r="M236" s="26"/>
      <c r="O236" s="26"/>
      <c r="T236" s="26"/>
    </row>
    <row>
      <c r="H237" s="26"/>
      <c r="M237" s="26"/>
      <c r="O237" s="26"/>
      <c r="T237" s="26"/>
    </row>
    <row>
      <c r="H238" s="26"/>
      <c r="M238" s="26"/>
      <c r="O238" s="26"/>
      <c r="T238" s="26"/>
    </row>
    <row>
      <c r="H239" s="26"/>
      <c r="M239" s="26"/>
      <c r="O239" s="26"/>
      <c r="T239" s="26"/>
    </row>
    <row>
      <c r="H240" s="26"/>
      <c r="M240" s="26"/>
      <c r="O240" s="26"/>
      <c r="T240" s="26"/>
    </row>
    <row>
      <c r="H241" s="26"/>
      <c r="M241" s="26"/>
      <c r="O241" s="26"/>
      <c r="T241" s="26"/>
    </row>
    <row>
      <c r="H242" s="26"/>
      <c r="M242" s="26"/>
      <c r="O242" s="26"/>
      <c r="T242" s="26"/>
    </row>
    <row>
      <c r="H243" s="26"/>
      <c r="M243" s="26"/>
      <c r="O243" s="26"/>
      <c r="T243" s="26"/>
    </row>
    <row>
      <c r="H244" s="26"/>
      <c r="M244" s="26"/>
      <c r="O244" s="26"/>
      <c r="T244" s="26"/>
    </row>
    <row>
      <c r="H245" s="26"/>
      <c r="M245" s="26"/>
      <c r="O245" s="26"/>
      <c r="T245" s="26"/>
    </row>
    <row>
      <c r="H246" s="26"/>
      <c r="M246" s="26"/>
      <c r="O246" s="26"/>
      <c r="T246" s="26"/>
    </row>
    <row>
      <c r="H247" s="26"/>
      <c r="M247" s="26"/>
      <c r="O247" s="26"/>
      <c r="T247" s="26"/>
    </row>
    <row>
      <c r="H248" s="26"/>
      <c r="M248" s="26"/>
      <c r="O248" s="26"/>
      <c r="T248" s="26"/>
    </row>
    <row>
      <c r="H249" s="26"/>
      <c r="M249" s="26"/>
      <c r="O249" s="26"/>
      <c r="T249" s="26"/>
    </row>
    <row>
      <c r="H250" s="26"/>
      <c r="M250" s="26"/>
      <c r="O250" s="26"/>
      <c r="T250" s="26"/>
    </row>
    <row>
      <c r="H251" s="26"/>
      <c r="M251" s="26"/>
      <c r="O251" s="26"/>
      <c r="T251" s="26"/>
    </row>
    <row>
      <c r="H252" s="26"/>
      <c r="M252" s="26"/>
      <c r="O252" s="26"/>
      <c r="T252" s="26"/>
    </row>
    <row>
      <c r="H253" s="26"/>
      <c r="M253" s="26"/>
      <c r="O253" s="26"/>
      <c r="T253" s="26"/>
    </row>
    <row>
      <c r="H254" s="26"/>
      <c r="M254" s="26"/>
      <c r="O254" s="26"/>
      <c r="T254" s="26"/>
    </row>
    <row>
      <c r="H255" s="26"/>
      <c r="M255" s="26"/>
      <c r="O255" s="26"/>
      <c r="T255" s="26"/>
    </row>
    <row>
      <c r="H256" s="26"/>
      <c r="M256" s="26"/>
      <c r="O256" s="26"/>
      <c r="T256" s="26"/>
    </row>
    <row>
      <c r="H257" s="26"/>
      <c r="M257" s="26"/>
      <c r="O257" s="26"/>
      <c r="T257" s="26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F3E79-6E5F-4CC2-BEC3-9EDA383E0C31}"/>
</file>

<file path=customXml/itemProps2.xml><?xml version="1.0" encoding="utf-8"?>
<ds:datastoreItem xmlns:ds="http://schemas.openxmlformats.org/officeDocument/2006/customXml" ds:itemID="{5C78145D-FC6F-42F5-AFF5-DA76041270AF}"/>
</file>