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media/image1.png" ContentType="image/png"/>
  <Override PartName="/xl/media/image2.png" ContentType="image/png"/>
  <Override PartName="/xl/media/image3.jpeg" ContentType="image/jpeg"/>
  <Override PartName="/xl/media/image4.jpeg" ContentType="image/jpeg"/>
  <Override PartName="/xl/media/image5.png" ContentType="image/png"/>
  <Override PartName="/xl/media/image6.jpeg" ContentType="image/jpeg"/>
  <Override PartName="/xl/media/image7.jpeg" ContentType="image/jpeg"/>
  <Override PartName="/xl/media/image8.jpeg" ContentType="image/jpeg"/>
  <Override PartName="/xl/media/image9.jpeg" ContentType="image/jpeg"/>
  <Override PartName="/xl/media/image10.jpeg" ContentType="image/jpeg"/>
  <Override PartName="/xl/media/image11.jpeg" ContentType="image/jpeg"/>
  <Override PartName="/xl/media/image12.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56.102"/>
  <workbookPr defaultThemeVersion="124226"/>
  <bookViews>
    <workbookView xWindow="-96" yWindow="-96" windowWidth="23232" windowHeight="12432" tabRatio="802" firstSheet="4" activeTab="7"/>
  </bookViews>
  <sheets>
    <sheet name="VIDEO KPIs" sheetId="1" state="hidden" r:id="rId1"/>
    <sheet name="Intermediate" sheetId="2" state="hidden" r:id="rId2"/>
    <sheet name="Raw Data 1" sheetId="3" r:id="rId3"/>
    <sheet name="Raw Data 2" sheetId="4" r:id="rId4"/>
    <sheet name="Raw Data 3" sheetId="5" r:id="rId5"/>
    <sheet name="Raw Data 4" sheetId="6" r:id="rId6"/>
    <sheet name="Device Info" sheetId="7" state="hidden" r:id="rId7"/>
    <sheet name="Device Overview" sheetId="8" r:id="rId8"/>
    <sheet name="Game Scorecard" sheetId="9" r:id="rId9"/>
    <sheet name="Video MOS" sheetId="10" r:id="rId10"/>
    <sheet name="Video Complexity" sheetId="11" r:id="rId11"/>
    <sheet name="Detail Charts" sheetId="12" r:id="rId12"/>
    <sheet name="Events" sheetId="13" r:id="rId13"/>
    <sheet name="Video Freeze and Buffering" sheetId="14" r:id="rId14"/>
    <sheet name="Video QoE" sheetId="15" r:id="rId15"/>
    <sheet name="Gaming QoE" sheetId="16" r:id="rId16"/>
    <sheet name="UDP-Raw Data 1" sheetId="17" r:id="rId17"/>
    <sheet name="UDP-Raw Data 2" sheetId="18" r:id="rId18"/>
    <sheet name="Browser-Raw Data 1" sheetId="19" r:id="rId19"/>
    <sheet name="Browser-Raw Data 2" sheetId="20" r:id="rId20"/>
    <sheet name="Bin Data" sheetId="21" state="hidden" r:id="rId21"/>
  </sheets>
  <definedNames>
    <definedName name="_xlfn.AVERAGEIFS" hidden="1">#NAME?</definedName>
    <definedName name="_xlfn.COUNTIFS" hidden="1">#NAME?</definedName>
    <definedName name="_xlfn.IFERROR" hidden="1">#NAME?</definedName>
    <definedName name="_xlfn.STDEV.P" hidden="1">#NAME?</definedName>
    <definedName name="ATTList">#REF!</definedName>
    <definedName name="ATTList2">#REF!</definedName>
    <definedName name="CarrierList">#REF!</definedName>
    <definedName name="CarrierLookup">#REF!</definedName>
    <definedName name="Channel1Buffering">OFFSET('Raw Data 1'!$F$1,1,0,MAX('Game Scorecard'!$B$26,1),1)</definedName>
    <definedName name="Channel1Freezing">OFFSET('Raw Data 1'!$G$1,1,0,MAX('Game Scorecard'!$B$26,1),1)</definedName>
    <definedName name="Channel1MOS">OFFSET('Raw Data 1'!$C$1,1,0,MAX('Game Scorecard'!$B$26,1),1)</definedName>
    <definedName name="Channel1SI">OFFSET('Raw Data 1'!$D$1,1,0,MAX('Game Scorecard'!$B$26,1),1)</definedName>
    <definedName name="Channel1TI">OFFSET('Raw Data 1'!$E$1,1,0,MAX('Game Scorecard'!$B$26,1),1)</definedName>
    <definedName name="Channel1Timestamp">OFFSET('Raw Data 1'!$A$1,1,0,MAX('Game Scorecard'!$B$26,1),1)</definedName>
    <definedName name="Channel2Buffering">OFFSET('Raw Data 2'!$F$1,1,0,MAX('Game Scorecard'!$C$26,1),1)</definedName>
    <definedName name="Channel2Freezing">OFFSET('Raw Data 2'!$G$1,1,0,MAX('Game Scorecard'!$C$26,1),1)</definedName>
    <definedName name="Channel2MOS">OFFSET('Raw Data 2'!$C$1,1,0,MAX('Game Scorecard'!$C$26,1),1)</definedName>
    <definedName name="Channel2SI">OFFSET('Raw Data 2'!$D$1,1,0,MAX('Game Scorecard'!$C$26,1),1)</definedName>
    <definedName name="Channel2TI">OFFSET('Raw Data 2'!$E$1,1,0,MAX('Game Scorecard'!$C$26,1),1)</definedName>
    <definedName name="Channel2Timestamp">OFFSET('Raw Data 2'!$A$1,1,0,MAX('Game Scorecard'!$C$26,1),1)</definedName>
    <definedName name="Channel3Buffering">OFFSET('Raw Data 3'!$F$1,1,0,MAX('Game Scorecard'!$D$26,1),1)</definedName>
    <definedName name="Channel3Freezing">OFFSET('Raw Data 3'!$G$1,1,0,MAX('Game Scorecard'!$D$26,1),1)</definedName>
    <definedName name="Channel3MOS">OFFSET('Raw Data 3'!$C$1,1,0,MAX('Game Scorecard'!$D$26,1),1)</definedName>
    <definedName name="Channel3SI">OFFSET('Raw Data 3'!$D$1,1,0,MAX('Game Scorecard'!$D$26,1),1)</definedName>
    <definedName name="Channel3TI">OFFSET('Raw Data 3'!$E$1,1,0,MAX('Game Scorecard'!$D$26,1),1)</definedName>
    <definedName name="Channel3Timestamp">OFFSET('Raw Data 3'!$A$1,1,0,MAX('Game Scorecard'!$D$26,1),1)</definedName>
    <definedName name="Channel4Buffering">OFFSET('Raw Data 4'!$F$1,1,0,MAX('Game Scorecard'!$E$26,1),1)</definedName>
    <definedName name="Channel4Freezing">OFFSET('Raw Data 4'!$G$1,1,0,MAX('Game Scorecard'!$E$26,1),1)</definedName>
    <definedName name="Channel4MOS">OFFSET('Raw Data 4'!$C$1,1,0,MAX('Game Scorecard'!$E$26,1),1)</definedName>
    <definedName name="Channel4SI">OFFSET('Raw Data 4'!$D$1,1,0,MAX('Game Scorecard'!$E$26,1),1)</definedName>
    <definedName name="Channel4TI">OFFSET('Raw Data 4'!$E$1,1,0,MAX('Game Scorecard'!$E$26,1),1)</definedName>
    <definedName name="Channel4Timestamp">OFFSET('Raw Data 4'!$A$1,1,0,MAX('Game Scorecard'!$E$26,1),1)</definedName>
    <definedName name="MyCarrierList">#REF!</definedName>
    <definedName name="MyCarrierLookup">#REF!</definedName>
    <definedName name="_xlnm.Print_Area" localSheetId="0">'VIDEO KPIs'!$A$1:$H$36</definedName>
    <definedName name="TMOLIst">#REF!</definedName>
    <definedName name="TMOList2">#REF!</definedName>
    <definedName name="USCCList">#REF!</definedName>
    <definedName name="USCCList2">#REF!</definedName>
  </definedNames>
  <calcPr calcId="40001"/>
</workbook>
</file>

<file path=xl/sharedStrings.xml><?xml version="1.0" encoding="utf-8"?>
<sst xmlns="http://schemas.openxmlformats.org/spreadsheetml/2006/main" uniqueCount="441">
  <si>
    <t>Channel</t>
  </si>
  <si>
    <t>Device Make</t>
  </si>
  <si>
    <t>&lt;4.8</t>
  </si>
  <si>
    <t>TMOList</t>
  </si>
  <si>
    <t>&lt;3.6</t>
  </si>
  <si>
    <t>&lt;2.8</t>
  </si>
  <si>
    <t>4.4-4.5</t>
  </si>
  <si>
    <t>MOS Standard Deviation</t>
  </si>
  <si>
    <t>NetworkCountryChanges</t>
  </si>
  <si>
    <t>LTE_PCIChanges</t>
  </si>
  <si>
    <t>Session Score</t>
  </si>
  <si>
    <t>% of Time Packet Loss</t>
  </si>
  <si>
    <t>Si Sensitivity Threshold</t>
  </si>
  <si>
    <t>Message</t>
  </si>
  <si>
    <t>CH3 TI</t>
  </si>
  <si>
    <t>CH3 Absolute TimeStamp</t>
  </si>
  <si>
    <t>Video Start Failures (VSF)</t>
  </si>
  <si>
    <t>First Byte Sent</t>
  </si>
  <si>
    <t>Interaction Quality (due to packetloss)</t>
  </si>
  <si>
    <t/>
  </si>
  <si>
    <t>SI</t>
  </si>
  <si>
    <t>LteTacChanges</t>
  </si>
  <si>
    <t>NR Band Changes</t>
  </si>
  <si>
    <t>NR_CSI_RSRPChanges</t>
  </si>
  <si>
    <t>1-30</t>
  </si>
  <si>
    <t>% of time Buffering</t>
  </si>
  <si>
    <t>Total Capture Duration (sec)</t>
  </si>
  <si>
    <t>TI Bins</t>
  </si>
  <si>
    <t>Over 120</t>
  </si>
  <si>
    <t>Capture frame rate, fps</t>
  </si>
  <si>
    <t>3.5-3.6</t>
  </si>
  <si>
    <t>2.0-2.1</t>
  </si>
  <si>
    <t>Device Overview and Report Index</t>
  </si>
  <si>
    <t>Scoring Model</t>
  </si>
  <si>
    <t>Total Packet loss Duration (sec)</t>
  </si>
  <si>
    <t>1-45</t>
  </si>
  <si>
    <t>1920x1080</t>
  </si>
  <si>
    <t>CH4 Buffering</t>
  </si>
  <si>
    <t>AlarmFailureToStartThreshold</t>
  </si>
  <si>
    <t>Jitter UL</t>
  </si>
  <si>
    <t>Overall Quality</t>
  </si>
  <si>
    <t>CycleNumber</t>
  </si>
  <si>
    <t>Data Failure KPI = Failed/Attempted</t>
  </si>
  <si>
    <t>Absolute Time</t>
  </si>
  <si>
    <t>NR_SS_RSRPChanges</t>
  </si>
  <si>
    <t>10mbps_High</t>
  </si>
  <si>
    <t>Freq 3</t>
  </si>
  <si>
    <t>Capture Resolution</t>
  </si>
  <si>
    <t>Average SI</t>
  </si>
  <si>
    <t>15-30
Below Average Complexity</t>
  </si>
  <si>
    <t>Hagerstown, MD</t>
  </si>
  <si>
    <t>Rockford, IL</t>
  </si>
  <si>
    <t>2.6-2.7</t>
  </si>
  <si>
    <t>CarrierList</t>
  </si>
  <si>
    <t>IMSI</t>
  </si>
  <si>
    <t>MCC</t>
  </si>
  <si>
    <t>Network Provider</t>
  </si>
  <si>
    <t>CH3 Packet Loss</t>
  </si>
  <si>
    <t>Score</t>
  </si>
  <si>
    <t>Ch-A</t>
  </si>
  <si>
    <t>AlarmHighSIThreshold</t>
  </si>
  <si>
    <t>RF Configuration</t>
  </si>
  <si>
    <t>Task Start time</t>
  </si>
  <si>
    <t>Jitter DL</t>
  </si>
  <si>
    <t>Interaction Quality (due to delay)</t>
  </si>
  <si>
    <t>Overall Reliability</t>
  </si>
  <si>
    <t>Mobile Gaming Telemetry</t>
  </si>
  <si>
    <t>TestResultFileId</t>
  </si>
  <si>
    <t>NR ARFCN Changes</t>
  </si>
  <si>
    <t>1970-01-01T00:00:00.0000000</t>
  </si>
  <si>
    <t>105:213:1633:719</t>
  </si>
  <si>
    <t>tFC7D</t>
  </si>
  <si>
    <t>Total Buffering Duration (sec)</t>
  </si>
  <si>
    <t>Capture Duration, s</t>
  </si>
  <si>
    <t>Capture Start Date and Time</t>
  </si>
  <si>
    <t>Video Freeze and Buffering</t>
  </si>
  <si>
    <t>&lt;4.1</t>
  </si>
  <si>
    <t>USCCList</t>
  </si>
  <si>
    <t>Kenosha, WI</t>
  </si>
  <si>
    <t>&lt;3.3</t>
  </si>
  <si>
    <t>&lt;2.5</t>
  </si>
  <si>
    <t>&lt;2.1</t>
  </si>
  <si>
    <t>4.5-4.6</t>
  </si>
  <si>
    <t>3.0-3.1</t>
  </si>
  <si>
    <t>Max MOS</t>
  </si>
  <si>
    <t>Average Complexity</t>
  </si>
  <si>
    <t>Summary of video performance KPIs</t>
  </si>
  <si>
    <t>Drill down into periods of Buffering and Freezing video</t>
  </si>
  <si>
    <t>Total Packet Loss Duration (sec)</t>
  </si>
  <si>
    <t>Region of Interest</t>
  </si>
  <si>
    <t>CH4 SI</t>
  </si>
  <si>
    <t>CH4 Freezing</t>
  </si>
  <si>
    <t>CH4 Latitude</t>
  </si>
  <si>
    <t>Segment</t>
  </si>
  <si>
    <t>Channel 4</t>
  </si>
  <si>
    <t>Number of Attempts</t>
  </si>
  <si>
    <t>Test Result FileID</t>
  </si>
  <si>
    <t>GameServer URL</t>
  </si>
  <si>
    <t>TaskStartTime</t>
  </si>
  <si>
    <t>CellID</t>
  </si>
  <si>
    <t>2024-08-05T02:19:21.5800000</t>
  </si>
  <si>
    <t>2024-08-05T02:19:24.4360000</t>
  </si>
  <si>
    <t>Relative Time</t>
  </si>
  <si>
    <t>MOS Std Deviation</t>
  </si>
  <si>
    <t>Number of Freeze Periods</t>
  </si>
  <si>
    <t>% of time Frozen</t>
  </si>
  <si>
    <t>Capture End Date and Time</t>
  </si>
  <si>
    <t>Image Complexity (SI)</t>
  </si>
  <si>
    <t>Average MOS</t>
  </si>
  <si>
    <t>&lt;4.5</t>
  </si>
  <si>
    <t>&lt;3.7</t>
  </si>
  <si>
    <t>&lt;2.9</t>
  </si>
  <si>
    <t>3.6-3.7</t>
  </si>
  <si>
    <t>2.1-2.2</t>
  </si>
  <si>
    <t>Video Freezing</t>
  </si>
  <si>
    <t>Capture Information</t>
  </si>
  <si>
    <t>Motion Complexity (TI) Guide</t>
  </si>
  <si>
    <t>TI Range</t>
  </si>
  <si>
    <t>Capture Start</t>
  </si>
  <si>
    <r>
      <t xml:space="preserve">Click any report </t>
    </r>
    <r>
      <rPr>
        <b/>
        <sz val="10"/>
        <color rgb="FF45525A"/>
        <rFont val="Arial"/>
        <family val="2"/>
      </rPr>
      <t>Name</t>
    </r>
    <r>
      <rPr>
        <sz val="10"/>
        <color rgb="FF45525A"/>
        <rFont val="Arial"/>
        <family val="2"/>
      </rPr>
      <t xml:space="preserve"> below to view the report.</t>
    </r>
  </si>
  <si>
    <t>Video MOS statistics and distribution</t>
  </si>
  <si>
    <t>Time series analysis aligning Video MOS with Buffering and Freezing periods, SI and TI</t>
  </si>
  <si>
    <t>Freezing Threshold</t>
  </si>
  <si>
    <t xml:space="preserve">   FPGA</t>
  </si>
  <si>
    <t>CH4 Frame</t>
  </si>
  <si>
    <t>CH3 SI</t>
  </si>
  <si>
    <t>CH3 Freezing</t>
  </si>
  <si>
    <t>CH3 Latitude</t>
  </si>
  <si>
    <t>1-20</t>
  </si>
  <si>
    <t>VideoPlaybackFailures</t>
  </si>
  <si>
    <t xml:space="preserve">One-way latency UL </t>
  </si>
  <si>
    <t>Frame</t>
  </si>
  <si>
    <t>WIFI</t>
  </si>
  <si>
    <t>UDP</t>
  </si>
  <si>
    <t>1-35</t>
  </si>
  <si>
    <t>1-60</t>
  </si>
  <si>
    <r>
      <rPr>
        <sz val="24"/>
        <color theme="3"/>
        <rFont val="Arial"/>
        <family val="2"/>
      </rPr>
      <t>Video Key Performance Indicators</t>
    </r>
    <r>
      <rPr>
        <b/>
        <sz val="16"/>
        <color theme="4"/>
        <rFont val="Arial"/>
        <family val="2"/>
      </rPr>
      <t xml:space="preserve">
</t>
    </r>
    <r>
      <rPr>
        <sz val="16"/>
        <color rgb="FF00A19B"/>
        <rFont val="Arial"/>
        <family val="2"/>
      </rPr>
      <t>Summary Report</t>
    </r>
  </si>
  <si>
    <t>Session Number</t>
  </si>
  <si>
    <t>&lt;15</t>
  </si>
  <si>
    <t>New York</t>
  </si>
  <si>
    <t>Seattle</t>
  </si>
  <si>
    <t>45-60
Above Average Complexity</t>
  </si>
  <si>
    <t>4.0-4.1</t>
  </si>
  <si>
    <t>2.7-2.8</t>
  </si>
  <si>
    <t>Video Performance Scorecard</t>
  </si>
  <si>
    <t>Video Buffering</t>
  </si>
  <si>
    <t>TMO</t>
  </si>
  <si>
    <t>NR-Buffering Selection</t>
  </si>
  <si>
    <t>Buffering Threshold (ms)</t>
  </si>
  <si>
    <t>Ethernet</t>
  </si>
  <si>
    <t>Qoe</t>
  </si>
  <si>
    <t>2024-08-05T02:19:23.3020000</t>
  </si>
  <si>
    <t>QoE MOS</t>
  </si>
  <si>
    <t>Video Access</t>
  </si>
  <si>
    <t>First Byte Received</t>
  </si>
  <si>
    <t>ResultCode</t>
  </si>
  <si>
    <t>TaskEndTime</t>
  </si>
  <si>
    <t>NR_LevelChanges</t>
  </si>
  <si>
    <t>CellSignalStrength</t>
  </si>
  <si>
    <t>Framerate</t>
  </si>
  <si>
    <t>Total Freeze Duration (sec)</t>
  </si>
  <si>
    <t>Freq 4</t>
  </si>
  <si>
    <t>&gt;=60</t>
  </si>
  <si>
    <t>4.6-4.7</t>
  </si>
  <si>
    <t>3.1-3.2</t>
  </si>
  <si>
    <t>Average Motion Complexity (TI)</t>
  </si>
  <si>
    <t>MOS</t>
  </si>
  <si>
    <t>15-30</t>
  </si>
  <si>
    <t>Above Average Complexity</t>
  </si>
  <si>
    <t>Project TRN</t>
  </si>
  <si>
    <t>ATT</t>
  </si>
  <si>
    <t>Umetrix Video Version</t>
  </si>
  <si>
    <t>Detailed Time Series Analysis</t>
  </si>
  <si>
    <t>NR_CSI_SINRChanges</t>
  </si>
  <si>
    <t>RadioAccessTechnologyChanges</t>
  </si>
  <si>
    <t>WMBF Score</t>
  </si>
  <si>
    <t>Packet Loss</t>
  </si>
  <si>
    <t>CH3 TimeStamp</t>
  </si>
  <si>
    <t>Video Playback Failures (VPF)</t>
  </si>
  <si>
    <t>Exits Before Video Start (EBVS)</t>
  </si>
  <si>
    <t>UDSUrl</t>
  </si>
  <si>
    <t xml:space="preserve">Cycle Number </t>
  </si>
  <si>
    <t>Web Page loadtime</t>
  </si>
  <si>
    <t>GameServerUrl</t>
  </si>
  <si>
    <t>capB-Channel_B</t>
  </si>
  <si>
    <t>SI Bins</t>
  </si>
  <si>
    <t>Session Title</t>
  </si>
  <si>
    <t>Video MOS</t>
  </si>
  <si>
    <t>T-Mobile</t>
  </si>
  <si>
    <t>US Cellular</t>
  </si>
  <si>
    <t>&lt;4.2</t>
  </si>
  <si>
    <t>&lt;3.4</t>
  </si>
  <si>
    <t>&lt;3.0</t>
  </si>
  <si>
    <t>&lt;2.2</t>
  </si>
  <si>
    <t>3.7-3.8</t>
  </si>
  <si>
    <t>2.2-2.3</t>
  </si>
  <si>
    <t>SI Range</t>
  </si>
  <si>
    <t>Sample Image Average TI</t>
  </si>
  <si>
    <t>45-60</t>
  </si>
  <si>
    <t>Vendor</t>
  </si>
  <si>
    <t>ICCID</t>
  </si>
  <si>
    <t>Total Monochrome Duration (sec)</t>
  </si>
  <si>
    <t>Channel 1</t>
  </si>
  <si>
    <t>Ch-B</t>
  </si>
  <si>
    <t>Device Code</t>
  </si>
  <si>
    <t>High</t>
  </si>
  <si>
    <t>Low</t>
  </si>
  <si>
    <t>Gaming Complexity</t>
  </si>
  <si>
    <t>Total Attempts</t>
  </si>
  <si>
    <t>TimeStamp</t>
  </si>
  <si>
    <t>NR_SS_SINRChanges</t>
  </si>
  <si>
    <t>LteRsrp</t>
  </si>
  <si>
    <t>Sample Count</t>
  </si>
  <si>
    <t>&lt;4.6</t>
  </si>
  <si>
    <t>&lt;3.8</t>
  </si>
  <si>
    <t>Beloit, WI</t>
  </si>
  <si>
    <t>&lt;2.6</t>
  </si>
  <si>
    <t>4.1-4.2</t>
  </si>
  <si>
    <t>2.8-2.9</t>
  </si>
  <si>
    <t>Poor</t>
  </si>
  <si>
    <t>Video Scorecard</t>
  </si>
  <si>
    <t>Sample Image (Internet Connection Required)</t>
  </si>
  <si>
    <t>Session Information</t>
  </si>
  <si>
    <t>Number of Packet Loss Periods</t>
  </si>
  <si>
    <t>Market</t>
  </si>
  <si>
    <t>UDS URL</t>
  </si>
  <si>
    <t>Medium</t>
  </si>
  <si>
    <t>Bitrate</t>
  </si>
  <si>
    <t>50 Mb</t>
  </si>
  <si>
    <t>WebPageLoadTimeUTC</t>
  </si>
  <si>
    <t>Channel A</t>
  </si>
  <si>
    <t>MNC</t>
  </si>
  <si>
    <t>EARFCNChanges</t>
  </si>
  <si>
    <t>Utc Time</t>
  </si>
  <si>
    <t>1-10</t>
  </si>
  <si>
    <t>1-25</t>
  </si>
  <si>
    <t>1-50</t>
  </si>
  <si>
    <t>Average Video MOS</t>
  </si>
  <si>
    <t>Freq 1</t>
  </si>
  <si>
    <t>&gt;=4.8</t>
  </si>
  <si>
    <t>&lt;30</t>
  </si>
  <si>
    <t>Frozen</t>
  </si>
  <si>
    <t>&lt;45</t>
  </si>
  <si>
    <t>Normal Operation</t>
  </si>
  <si>
    <t>&gt;=60
Extremely Complex</t>
  </si>
  <si>
    <t>4.7-4.8</t>
  </si>
  <si>
    <t>3.2-3.3</t>
  </si>
  <si>
    <t>Video MOS Analysis</t>
  </si>
  <si>
    <t>Good</t>
  </si>
  <si>
    <t>Select Carrier</t>
  </si>
  <si>
    <t>USCC</t>
  </si>
  <si>
    <t>Detail Charts</t>
  </si>
  <si>
    <t>Number of Packet loss Periods</t>
  </si>
  <si>
    <t>1b5b2145-d152-ef11-9143-3cecef3de2e7</t>
  </si>
  <si>
    <t>Time to First Frame (sec)</t>
  </si>
  <si>
    <t>AlarmDeviceDisconnectThreshold </t>
  </si>
  <si>
    <t>TaskID</t>
  </si>
  <si>
    <t>Fps/Resolution</t>
  </si>
  <si>
    <t>Mobile Gaming QoE</t>
  </si>
  <si>
    <t>wss://dem-ustx01.umetrix.com:9443/webrtc-session.json</t>
  </si>
  <si>
    <t>S21 Ultra 5G</t>
  </si>
  <si>
    <t>1-65</t>
  </si>
  <si>
    <t>Min Video MOS</t>
  </si>
  <si>
    <t>Device Model</t>
  </si>
  <si>
    <t>Description</t>
  </si>
  <si>
    <t>4.2-4.3</t>
  </si>
  <si>
    <t>3.8-3.9</t>
  </si>
  <si>
    <t>2.9-3.0</t>
  </si>
  <si>
    <t>2.3-2.4</t>
  </si>
  <si>
    <t>Min MOS</t>
  </si>
  <si>
    <t>Video Complexity</t>
  </si>
  <si>
    <t>Fair</t>
  </si>
  <si>
    <t>Sample Image SI</t>
  </si>
  <si>
    <t>Not Complex</t>
  </si>
  <si>
    <t>30-45</t>
  </si>
  <si>
    <t>Exremely Complex</t>
  </si>
  <si>
    <t>Column1</t>
  </si>
  <si>
    <t>Carrier</t>
  </si>
  <si>
    <t>Capture Frame Rate, fps</t>
  </si>
  <si>
    <t>Capture Device</t>
  </si>
  <si>
    <t xml:space="preserve">   Firmware</t>
  </si>
  <si>
    <t xml:space="preserve">   EDID</t>
  </si>
  <si>
    <t>% of time Packet loss</t>
  </si>
  <si>
    <t>Total Number of Monochrome Frames</t>
  </si>
  <si>
    <t>CH4 Absolute TimeStamp</t>
  </si>
  <si>
    <t>CH3 Frame</t>
  </si>
  <si>
    <t>CH3 Longitude</t>
  </si>
  <si>
    <t>Initial Loading Time Threshold</t>
  </si>
  <si>
    <t>AlarmLossOfVideoFreezingThreshold</t>
  </si>
  <si>
    <t>Task End time</t>
  </si>
  <si>
    <t>40 Mb</t>
  </si>
  <si>
    <t>WebRTC Download Packets Received</t>
  </si>
  <si>
    <t>NR PCI Changes</t>
  </si>
  <si>
    <t>NR_ASU_LevelChanges</t>
  </si>
  <si>
    <t>NR_DBMChanges</t>
  </si>
  <si>
    <t>D:\Spirent Communications\2024-08-05-021914</t>
  </si>
  <si>
    <t>&lt;4.3</t>
  </si>
  <si>
    <t>&lt;3.5</t>
  </si>
  <si>
    <t>&lt;3.1</t>
  </si>
  <si>
    <t>&lt;2.3</t>
  </si>
  <si>
    <t>&lt; 2.0</t>
  </si>
  <si>
    <t>3.9-4.0</t>
  </si>
  <si>
    <t>3.3-3.4</t>
  </si>
  <si>
    <t>Average Image Complexity (SI)</t>
  </si>
  <si>
    <t>Below Average Complexity</t>
  </si>
  <si>
    <t>Video Freeze and Buffering Analysis</t>
  </si>
  <si>
    <t>CH4 Packet Loss</t>
  </si>
  <si>
    <t>CH4 TimeStamp</t>
  </si>
  <si>
    <t>Channel 2</t>
  </si>
  <si>
    <t>Bit rate</t>
  </si>
  <si>
    <t>Test Set name</t>
  </si>
  <si>
    <t>30 Mb</t>
  </si>
  <si>
    <t>Packet loss % UL</t>
  </si>
  <si>
    <t>Overall Gaming Reliability</t>
  </si>
  <si>
    <t>Longitude</t>
  </si>
  <si>
    <t>RadioAccessTechnology</t>
  </si>
  <si>
    <t>LteSignalStrength</t>
  </si>
  <si>
    <t>Samsung</t>
  </si>
  <si>
    <t>RAjU5</t>
  </si>
  <si>
    <t>Role</t>
  </si>
  <si>
    <t>HW Id</t>
  </si>
  <si>
    <t>Directory Name</t>
  </si>
  <si>
    <t>Motion Complexity (TI)</t>
  </si>
  <si>
    <t>&lt;4.7</t>
  </si>
  <si>
    <t>&lt;15
Not Complex</t>
  </si>
  <si>
    <t>30-45
Average Complexity</t>
  </si>
  <si>
    <t>&lt;3.9</t>
  </si>
  <si>
    <t>&lt;2.7</t>
  </si>
  <si>
    <t>Video MOS Guide</t>
  </si>
  <si>
    <t>Name</t>
  </si>
  <si>
    <t>Image Complexity (SI) and Motion Complexity (TI) statistics and relationship to Video MOS</t>
  </si>
  <si>
    <t>Freezing Threshold (ms)</t>
  </si>
  <si>
    <t>Network Type</t>
  </si>
  <si>
    <t>Video Source</t>
  </si>
  <si>
    <t>CH3 Buffering</t>
  </si>
  <si>
    <t>Buffering Score</t>
  </si>
  <si>
    <t>Packet loss % DL</t>
  </si>
  <si>
    <t>One-way latency UL</t>
  </si>
  <si>
    <t>20 Mb</t>
  </si>
  <si>
    <t>Data Failures</t>
  </si>
  <si>
    <t>23.2.0.7</t>
  </si>
  <si>
    <t>capA-Channel_A</t>
  </si>
  <si>
    <t>Channel B</t>
  </si>
  <si>
    <t>TI</t>
  </si>
  <si>
    <t>LteRsrq</t>
  </si>
  <si>
    <t>1a5b2145-d152-ef11-9143-3cecef3de2e7</t>
  </si>
  <si>
    <t>Session 1</t>
  </si>
  <si>
    <t>HD Small Screen v1.3</t>
  </si>
  <si>
    <t>EventType</t>
  </si>
  <si>
    <t>1-5</t>
  </si>
  <si>
    <t>1-15</t>
  </si>
  <si>
    <t>1-40</t>
  </si>
  <si>
    <t>File Name</t>
  </si>
  <si>
    <t>Interval</t>
  </si>
  <si>
    <t>Freq 2</t>
  </si>
  <si>
    <t>AT&amp;T</t>
  </si>
  <si>
    <t>Buffering</t>
  </si>
  <si>
    <t>&lt;60</t>
  </si>
  <si>
    <t>4.3-4.4</t>
  </si>
  <si>
    <t>2.4-2.5</t>
  </si>
  <si>
    <t>Capture End</t>
  </si>
  <si>
    <t>Engineer</t>
  </si>
  <si>
    <t>LTEDownlinkFrequencyChanges</t>
  </si>
  <si>
    <t>Ti Sensitivity Threshold</t>
  </si>
  <si>
    <t>Monochrome Information</t>
  </si>
  <si>
    <t xml:space="preserve">VideoStartFailures </t>
  </si>
  <si>
    <t>AlarmVideoPlaybackFailureThreshold</t>
  </si>
  <si>
    <t xml:space="preserve">Video URL </t>
  </si>
  <si>
    <t>Complexity</t>
  </si>
  <si>
    <t>10 Mb</t>
  </si>
  <si>
    <t>TaskId</t>
  </si>
  <si>
    <t>60fps/1920x1080</t>
  </si>
  <si>
    <t>WebRTC Download Transport Protocol</t>
  </si>
  <si>
    <t>Video Failures</t>
  </si>
  <si>
    <t>LTEUplinkFrequencyChanges</t>
  </si>
  <si>
    <t>NR_CSI_RSRQChanges</t>
  </si>
  <si>
    <t>LteRssnr</t>
  </si>
  <si>
    <t>Video MOS - HD Small Screen v1.3 Scoring Model</t>
  </si>
  <si>
    <t>Wi-Fi</t>
  </si>
  <si>
    <t>SPIRENTVIDEOGAMINGTEST</t>
  </si>
  <si>
    <t>Chromatic Universal Hub</t>
  </si>
  <si>
    <t>1-55</t>
  </si>
  <si>
    <t>Total Number of Frames</t>
  </si>
  <si>
    <t>Device Overview Drop Down Lists</t>
  </si>
  <si>
    <t>Average TI</t>
  </si>
  <si>
    <t>% of Time Frozen</t>
  </si>
  <si>
    <t>ATTList</t>
  </si>
  <si>
    <t>3.4-3.5</t>
  </si>
  <si>
    <t>Bad</t>
  </si>
  <si>
    <t>Video Complexity Analysis</t>
  </si>
  <si>
    <t>Image Complexity (SI) Guide</t>
  </si>
  <si>
    <t>Click for sample</t>
  </si>
  <si>
    <t>Select Market</t>
  </si>
  <si>
    <t>Latitude</t>
  </si>
  <si>
    <t>Buffering Threshold</t>
  </si>
  <si>
    <t>Unique frames per second</t>
  </si>
  <si>
    <t>CH4 MOS</t>
  </si>
  <si>
    <t>ExitsBeforeVideoStart</t>
  </si>
  <si>
    <t>AlarmExitsBeforeVideoStartThreshold</t>
  </si>
  <si>
    <t>Route</t>
  </si>
  <si>
    <t>One-way latency DL</t>
  </si>
  <si>
    <t>Bit Rate UL</t>
  </si>
  <si>
    <t>Number of Failed</t>
  </si>
  <si>
    <t>Game Performance Scorecard</t>
  </si>
  <si>
    <t>% WebRTC DL packet loss</t>
  </si>
  <si>
    <t>WebRTC Download Transferred Bytes</t>
  </si>
  <si>
    <t>Freezing</t>
  </si>
  <si>
    <t>NR_SS_RSRQChanges</t>
  </si>
  <si>
    <t>2024-08-05T02:19:19.5710000</t>
  </si>
  <si>
    <t>2024-08-05T02:20:22.5710000</t>
  </si>
  <si>
    <t>2024-08-05T02:19:21.5400000</t>
  </si>
  <si>
    <t>Max Video MOS</t>
  </si>
  <si>
    <t>Average Video Complexity (SI)</t>
  </si>
  <si>
    <t>Number of Buffering Periods</t>
  </si>
  <si>
    <t>MOS Bins</t>
  </si>
  <si>
    <t>% of Time Buffering</t>
  </si>
  <si>
    <t>Chicago</t>
  </si>
  <si>
    <t>Washington/Baltimore</t>
  </si>
  <si>
    <t>&lt;4.4</t>
  </si>
  <si>
    <t>&lt;4.0</t>
  </si>
  <si>
    <t>&lt;3.2</t>
  </si>
  <si>
    <t>&lt;2.4</t>
  </si>
  <si>
    <t>2.5-2.6</t>
  </si>
  <si>
    <t>&lt;2.0</t>
  </si>
  <si>
    <t>Sample Image</t>
  </si>
  <si>
    <t>Excellent</t>
  </si>
  <si>
    <t>Device Information</t>
  </si>
  <si>
    <t>Test Configuration</t>
  </si>
  <si>
    <t>NR-Buffering Selection (ms)</t>
  </si>
  <si>
    <t>WBAMF</t>
  </si>
  <si>
    <t>ROI Definition</t>
  </si>
  <si>
    <t>CH4 TI</t>
  </si>
  <si>
    <t>CH4 Longitude</t>
  </si>
  <si>
    <t>CH3 MOS</t>
  </si>
  <si>
    <t>Channel 3</t>
  </si>
  <si>
    <t>QoE Score</t>
  </si>
  <si>
    <t>VideoId</t>
  </si>
  <si>
    <t>Bit Rate DL</t>
  </si>
  <si>
    <t>NetworkOperatorChanges</t>
  </si>
  <si>
    <t>2024-08-05T02:20:24.3020000</t>
  </si>
  <si>
    <t>2024-08-05T02:19:23.8310000</t>
  </si>
</sst>
</file>

<file path=xl/styles.xml><?xml version="1.0" encoding="utf-8"?>
<styleSheet xmlns="http://schemas.openxmlformats.org/spreadsheetml/2006/main">
  <numFmts count="11">
    <numFmt numFmtId="164" formatCode="0.0"/>
    <numFmt numFmtId="165" formatCode="0.0;\-0.0;;@"/>
    <numFmt numFmtId="166" formatCode="0.000"/>
    <numFmt numFmtId="167" formatCode="0;;;@"/>
    <numFmt numFmtId="168" formatCode="0.00;\-0.00;;@"/>
    <numFmt numFmtId="169" formatCode="yyyy/m/d\ h:mm:ss"/>
    <numFmt numFmtId="170" formatCode="0.00000000"/>
    <numFmt numFmtId="171" formatCode="0.0000"/>
    <numFmt numFmtId="172" formatCode="yyyy/mm/dd\ hh:mm:ss"/>
    <numFmt numFmtId="173" formatCode="yyyy/mm/dd\ hh:mm:ss\.\f\f\f"/>
    <numFmt numFmtId="174" formatCode="yyyy/m/d\ h:mm:ss.000"/>
  </numFmts>
  <fonts count="5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45D9D"/>
      <name val="Arial"/>
      <family val="2"/>
    </font>
    <font>
      <sz val="10"/>
      <color theme="1"/>
      <name val="Arial"/>
      <family val="2"/>
    </font>
    <font>
      <sz val="10"/>
      <color rgb="FF45525A"/>
      <name val="Arial"/>
      <family val="2"/>
    </font>
    <font>
      <b/>
      <sz val="10"/>
      <color rgb="FFE4E5E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rgb="FF345D9D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3"/>
      <name val="Arial"/>
      <family val="2"/>
    </font>
    <font>
      <b/>
      <sz val="14"/>
      <color rgb="FF345D9D"/>
      <name val="Arial"/>
      <family val="2"/>
    </font>
    <font>
      <b/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345D9D"/>
      <name val="Arial"/>
      <family val="2"/>
    </font>
    <font>
      <b/>
      <u/>
      <sz val="10"/>
      <color rgb="FF345D9D"/>
      <name val="Arial"/>
      <family val="2"/>
    </font>
    <font>
      <sz val="10"/>
      <color rgb="FFFF0000"/>
      <name val="Arial"/>
      <family val="2"/>
    </font>
    <font>
      <b/>
      <sz val="11"/>
      <color rgb="FF172B4D"/>
      <name val="Calibri"/>
      <family val="2"/>
      <scheme val="minor"/>
    </font>
    <font>
      <sz val="8"/>
      <color rgb="FF345D9D"/>
      <name val="Arial"/>
    </font>
    <font>
      <sz val="10"/>
      <color theme="1"/>
      <name val="Calibri"/>
      <family val="2"/>
      <scheme val="minor"/>
    </font>
    <font>
      <sz val="8"/>
      <color rgb="FF345D9D"/>
      <name val="Arial"/>
      <scheme val="minor"/>
    </font>
    <font>
      <sz val="9"/>
      <color theme="1" tint="0.34998626667073579"/>
      <name val="+mn-lt"/>
    </font>
    <font>
      <sz val="10"/>
      <color theme="1" tint="0.34998626667073579"/>
      <name val="+mn-lt"/>
      <scheme val="minor"/>
    </font>
    <font>
      <sz val="10"/>
      <color theme="1" tint="0.34998626667073579"/>
      <name val="+mn-lt"/>
    </font>
    <font>
      <sz val="11"/>
      <color theme="0"/>
      <name val="Calibri"/>
      <family val="2"/>
      <scheme val="minor"/>
    </font>
    <font>
      <sz val="6"/>
      <color rgb="FF345D9D"/>
      <name val="Arial"/>
    </font>
    <font>
      <sz val="14"/>
      <color theme="1" tint="0.34998626667073579"/>
      <name val="+mn-lt"/>
      <scheme val="minor"/>
    </font>
    <font>
      <sz val="14"/>
      <color theme="1" tint="0.34998626667073579"/>
      <name val="+mn-lt"/>
    </font>
    <font>
      <sz val="8"/>
      <color rgb="FF345D9D"/>
      <name val="+mn-lt"/>
    </font>
    <font>
      <sz val="12"/>
      <color rgb="FF345D9D"/>
      <name val="Arial"/>
    </font>
    <font>
      <b/>
      <sz val="10"/>
      <color rgb="FF345D9D"/>
      <name val="Arial"/>
      <scheme val="minor"/>
    </font>
    <font>
      <sz val="8"/>
      <color theme="1"/>
      <name val="Arial"/>
    </font>
    <font>
      <sz val="7"/>
      <color rgb="FF345D9D"/>
      <name val="Arial"/>
      <scheme val="minor"/>
    </font>
    <font>
      <sz val="6"/>
      <color rgb="FF345D9D"/>
      <name val="Arial"/>
      <scheme val="minor"/>
    </font>
    <font>
      <sz val="14"/>
      <name val="+mn-lt"/>
      <family val="2"/>
    </font>
    <font>
      <b/>
      <sz val="11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rgb="FF345D9D"/>
      <name val="+mn-lt"/>
      <scheme val="minor"/>
    </font>
    <font>
      <b/>
      <sz val="16"/>
      <color theme="4"/>
      <name val="Arial"/>
      <family val="2"/>
    </font>
    <font>
      <sz val="11"/>
      <color rgb="FF9C6500"/>
      <name val="Calibri"/>
      <family val="2"/>
      <scheme val="minor"/>
    </font>
    <font>
      <sz val="16"/>
      <color rgb="FF00A19B"/>
      <name val="Arial"/>
      <family val="2"/>
    </font>
    <font>
      <sz val="11"/>
      <color rgb="FF006100"/>
      <name val="Calibri"/>
      <family val="2"/>
      <scheme val="minor"/>
    </font>
    <font>
      <sz val="24"/>
      <color theme="3"/>
      <name val="Arial"/>
      <family val="2"/>
    </font>
    <font>
      <sz val="14"/>
      <color rgb="FF345D9D"/>
      <name val="+mn-lt"/>
    </font>
    <font>
      <b/>
      <sz val="11"/>
      <color rgb="FFFA7D00"/>
      <name val="Calibri"/>
      <family val="2"/>
      <scheme val="minor"/>
    </font>
    <font>
      <b/>
      <sz val="10"/>
      <color rgb="FF45525A"/>
      <name val="Arial"/>
      <family val="2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4E5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755859375"/>
        <bgColor indexed="64"/>
      </patternFill>
    </fill>
    <fill>
      <patternFill patternType="solid">
        <fgColor theme="0" tint="-0.14996337890625"/>
        <bgColor indexed="64"/>
      </patternFill>
    </fill>
    <fill>
      <patternFill patternType="solid">
        <fgColor theme="0" tint="-0.14996337890625"/>
        <bgColor indexed="2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04998779296875"/>
        <bgColor indexed="64"/>
      </patternFill>
    </fill>
    <fill>
      <patternFill patternType="solid">
        <fgColor rgb="FF00B2E3"/>
        <bgColor indexed="64"/>
      </patternFill>
    </fill>
  </fills>
  <borders count="5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D3D3D3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theme="0" tint="-0.14996337890625"/>
      </top>
      <bottom/>
      <diagonal/>
    </border>
    <border>
      <left/>
      <right/>
      <top/>
      <bottom style="thin">
        <color theme="0" tint="-0.14996337890625"/>
      </bottom>
      <diagonal/>
    </border>
    <border>
      <left style="thin">
        <color theme="0" tint="-0.14990234375"/>
      </left>
      <right style="thin">
        <color theme="0" tint="-0.14990234375"/>
      </right>
      <top style="thin">
        <color theme="0" tint="-0.14990234375"/>
      </top>
      <bottom style="thin">
        <color theme="0" tint="-0.14990234375"/>
      </bottom>
      <diagonal/>
    </border>
    <border>
      <left/>
      <right/>
      <top/>
      <bottom style="medium">
        <color auto="1"/>
      </bottom>
      <diagonal/>
    </border>
    <border>
      <left style="thin">
        <color theme="0" tint="-0.14996337890625"/>
      </left>
      <right style="thin">
        <color theme="0" tint="-0.14996337890625"/>
      </right>
      <top style="thin">
        <color theme="0" tint="-0.14996337890625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theme="0" tint="-0.14996337890625"/>
      </left>
      <right style="thin">
        <color theme="0" tint="-0.14996337890625"/>
      </right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0234375"/>
      </left>
      <right/>
      <top style="thin">
        <color theme="0" tint="-0.14990234375"/>
      </top>
      <bottom style="thin">
        <color theme="0" tint="-0.14990234375"/>
      </bottom>
      <diagonal/>
    </border>
    <border>
      <left style="thin">
        <color theme="0" tint="-0.14990234375"/>
      </left>
      <right style="thin">
        <color theme="0" tint="-0.14990234375"/>
      </right>
      <top style="thin">
        <color theme="0" tint="-0.149932861328125"/>
      </top>
      <bottom style="thin">
        <color theme="0" tint="-0.149932861328125"/>
      </bottom>
      <diagonal/>
    </border>
    <border>
      <left style="thin">
        <color theme="0" tint="-0.149871826171875"/>
      </left>
      <right style="thin">
        <color theme="0" tint="-0.14990234375"/>
      </right>
      <top style="thin">
        <color theme="0" tint="-0.14990234375"/>
      </top>
      <bottom style="thin">
        <color theme="0" tint="-0.14990234375"/>
      </bottom>
      <diagonal/>
    </border>
    <border>
      <left style="thin">
        <color theme="0" tint="-0.24993896484375"/>
      </left>
      <right style="thin">
        <color theme="0" tint="-0.24993896484375"/>
      </right>
      <top style="thin">
        <color theme="0" tint="-0.24993896484375"/>
      </top>
      <bottom style="thin">
        <color theme="0" tint="-0.24993896484375"/>
      </bottom>
      <diagonal/>
    </border>
    <border>
      <left/>
      <right/>
      <top style="thin">
        <color theme="0" tint="-0.24993896484375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149932861328125"/>
      </left>
      <right style="thin">
        <color theme="0" tint="-0.149932861328125"/>
      </right>
      <top/>
      <bottom/>
      <diagonal/>
    </border>
    <border>
      <left/>
      <right/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32861328125"/>
      </left>
      <right style="thin">
        <color theme="0" tint="-0.149932861328125"/>
      </right>
      <top style="thin">
        <color theme="0" tint="-0.149932861328125"/>
      </top>
      <bottom style="thin">
        <color theme="0" tint="-0.149932861328125"/>
      </bottom>
      <diagonal/>
    </border>
    <border>
      <left style="thin">
        <color theme="0" tint="-0.14996337890625"/>
      </left>
      <right/>
      <top style="thin">
        <color theme="0" tint="-0.14996337890625"/>
      </top>
      <bottom/>
      <diagonal/>
    </border>
    <border>
      <left style="thin">
        <color theme="0" tint="-0.149932861328125"/>
      </left>
      <right style="thin">
        <color theme="0" tint="-0.149932861328125"/>
      </right>
      <top/>
      <bottom style="thin">
        <color theme="0" tint="-0.149932861328125"/>
      </bottom>
      <diagonal/>
    </border>
    <border>
      <left/>
      <right style="thin">
        <color theme="0" tint="-0.14996337890625"/>
      </right>
      <top style="thin">
        <color theme="0" tint="-0.14996337890625"/>
      </top>
      <bottom/>
      <diagonal/>
    </border>
    <border>
      <left style="thin">
        <color theme="0" tint="-0.14990234375"/>
      </left>
      <right/>
      <top style="thin">
        <color theme="0" tint="-0.149932861328125"/>
      </top>
      <bottom style="thin">
        <color theme="0" tint="-0.149932861328125"/>
      </bottom>
      <diagonal/>
    </border>
    <border>
      <left/>
      <right style="thin">
        <color theme="0" tint="-0.14996337890625"/>
      </right>
      <top/>
      <bottom/>
      <diagonal/>
    </border>
    <border>
      <left/>
      <right style="thin">
        <color theme="0" tint="-0.14996337890625"/>
      </right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6337890625"/>
      </left>
      <right/>
      <top style="thin">
        <color theme="0" tint="-0.14996337890625"/>
      </top>
      <bottom style="thin">
        <color theme="0" tint="-0.14996337890625"/>
      </bottom>
      <diagonal/>
    </border>
    <border>
      <left/>
      <right style="thin">
        <color theme="0" tint="-0.14996337890625"/>
      </right>
      <top/>
      <bottom style="thin">
        <color theme="0" tint="-0.14996337890625"/>
      </bottom>
      <diagonal/>
    </border>
    <border>
      <left style="thin">
        <color theme="0" tint="-0.149932861328125"/>
      </left>
      <right/>
      <top/>
      <bottom/>
      <diagonal/>
    </border>
    <border>
      <left style="thin">
        <color theme="0" tint="-0.149932861328125"/>
      </left>
      <right/>
      <top style="thin">
        <color theme="0" tint="-0.149932861328125"/>
      </top>
      <bottom style="thin">
        <color theme="0" tint="-0.149932861328125"/>
      </bottom>
      <diagonal/>
    </border>
    <border>
      <left/>
      <right style="thin">
        <color theme="0" tint="-0.24993896484375"/>
      </right>
      <top style="thin">
        <color theme="0" tint="-0.24993896484375"/>
      </top>
      <bottom/>
      <diagonal/>
    </border>
    <border>
      <left style="thin">
        <color theme="0" tint="-0.14996337890625"/>
      </left>
      <right/>
      <top/>
      <bottom/>
      <diagonal/>
    </border>
    <border>
      <left/>
      <right style="thin">
        <color theme="0" tint="-0.149932861328125"/>
      </right>
      <top/>
      <bottom/>
      <diagonal/>
    </border>
    <border>
      <left style="thin">
        <color theme="0" tint="-0.14996337890625"/>
      </left>
      <right/>
      <top/>
      <bottom style="thin">
        <color theme="0" tint="-0.14996337890625"/>
      </bottom>
      <diagonal/>
    </border>
    <border>
      <left style="thin">
        <color theme="0" tint="-0.149932861328125"/>
      </left>
      <right/>
      <top/>
      <bottom style="thin">
        <color theme="0" tint="-0.149932861328125"/>
      </bottom>
      <diagonal/>
    </border>
    <border>
      <left style="thin">
        <color theme="0" tint="-0.14990234375"/>
      </left>
      <right style="thin">
        <color theme="0" tint="-0.149932861328125"/>
      </right>
      <top style="thin">
        <color theme="0" tint="-0.149932861328125"/>
      </top>
      <bottom style="thin">
        <color theme="0" tint="-0.149932861328125"/>
      </bottom>
      <diagonal/>
    </border>
    <border>
      <left style="thin">
        <color rgb="FFD3D3D3"/>
      </left>
      <right/>
      <top/>
      <bottom style="thin">
        <color rgb="FFD3D3D3"/>
      </bottom>
      <diagonal/>
    </border>
  </borders>
  <cellStyleXfs count="3">
    <xf numFmtId="164" fontId="0" fillId="0" borderId="0"/>
    <xf numFmtId="164" fontId="1" fillId="0" borderId="0" applyNumberFormat="0" applyFill="0" applyBorder="0" applyAlignment="0" applyProtection="0"/>
    <xf numFmtId="9" fontId="0" fillId="0" borderId="0" applyFont="0" applyFill="0" applyBorder="0" applyAlignment="0" applyProtection="0"/>
  </cellStyleXfs>
  <cellXfs count="219">
    <xf numFmtId="164" fontId="0" fillId="0" borderId="0" xfId="0"/>
    <xf numFmtId="164" fontId="2" fillId="2" borderId="0" xfId="0" applyFont="1" applyFill="1" applyAlignment="1">
      <alignment vertical="center"/>
    </xf>
    <xf numFmtId="1" fontId="3" fillId="0" borderId="0" xfId="0" applyNumberFormat="1" applyFont="1"/>
    <xf numFmtId="2" fontId="4" fillId="3" borderId="1" xfId="0" quotePrefix="1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4" fillId="3" borderId="1" xfId="0" quotePrefix="1" applyNumberFormat="1" applyFont="1" applyFill="1" applyBorder="1" applyAlignment="1">
      <alignment horizontal="center" vertical="center"/>
    </xf>
    <xf numFmtId="164" fontId="0" fillId="0" borderId="0" xfId="0" applyAlignment="1">
      <alignment horizontal="center" vertical="center"/>
    </xf>
    <xf numFmtId="2" fontId="3" fillId="0" borderId="0" xfId="0" applyNumberFormat="1" applyFont="1"/>
    <xf numFmtId="49" fontId="0" fillId="0" borderId="0" xfId="0" applyNumberFormat="1" applyAlignment="1">
      <alignment horizontal="right"/>
    </xf>
    <xf numFmtId="164" fontId="0" fillId="0" borderId="2" xfId="0" applyBorder="1" applyAlignment="1">
      <alignment horizontal="center" vertical="center"/>
    </xf>
    <xf numFmtId="2" fontId="3" fillId="0" borderId="1" xfId="0" applyNumberFormat="1" applyFont="1" applyBorder="1"/>
    <xf numFmtId="2" fontId="5" fillId="4" borderId="0" xfId="0" applyNumberFormat="1" applyFont="1" applyFill="1"/>
    <xf numFmtId="2" fontId="4" fillId="0" borderId="0" xfId="0" applyNumberFormat="1" applyFont="1" applyAlignment="1">
      <alignment vertical="center"/>
    </xf>
    <xf numFmtId="9" fontId="3" fillId="0" borderId="0" xfId="0" applyNumberFormat="1" applyFont="1"/>
    <xf numFmtId="164" fontId="0" fillId="0" borderId="3" xfId="0" applyBorder="1" applyAlignment="1">
      <alignment horizontal="center" vertical="center"/>
    </xf>
    <xf numFmtId="164" fontId="3" fillId="0" borderId="0" xfId="0" applyFont="1"/>
    <xf numFmtId="164" fontId="0" fillId="0" borderId="4" xfId="0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0" fillId="5" borderId="0" xfId="0" applyFill="1" applyAlignment="1">
      <alignment vertical="center"/>
    </xf>
    <xf numFmtId="164" fontId="6" fillId="6" borderId="0" xfId="0" applyFont="1" applyFill="1" applyAlignment="1">
      <alignment vertical="center"/>
    </xf>
    <xf numFmtId="1" fontId="0" fillId="0" borderId="0" xfId="0" applyNumberFormat="1" applyAlignment="1">
      <alignment horizontal="right"/>
    </xf>
    <xf numFmtId="2" fontId="7" fillId="0" borderId="0" xfId="0" applyNumberFormat="1" applyFont="1" applyAlignment="1">
      <alignment horizontal="left" vertical="top"/>
    </xf>
    <xf numFmtId="164" fontId="0" fillId="7" borderId="0" xfId="0" applyFill="1" applyAlignment="1">
      <alignment vertical="center"/>
    </xf>
    <xf numFmtId="164" fontId="2" fillId="0" borderId="0" xfId="0" applyFont="1" applyAlignment="1">
      <alignment vertical="center"/>
    </xf>
    <xf numFmtId="164" fontId="0" fillId="0" borderId="6" xfId="0" applyBorder="1"/>
    <xf numFmtId="1" fontId="0" fillId="0" borderId="0" xfId="0" applyNumberFormat="1"/>
    <xf numFmtId="9" fontId="3" fillId="0" borderId="0" xfId="0" applyNumberFormat="1" applyFont="1" applyAlignment="1">
      <alignment horizontal="center" vertical="center"/>
    </xf>
    <xf numFmtId="164" fontId="8" fillId="8" borderId="1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7" xfId="0" applyBorder="1" applyAlignment="1">
      <alignment vertical="center"/>
    </xf>
    <xf numFmtId="2" fontId="3" fillId="0" borderId="0" xfId="0" applyNumberFormat="1" applyFont="1" applyAlignment="1">
      <alignment horizontal="center"/>
    </xf>
    <xf numFmtId="164" fontId="9" fillId="9" borderId="8" xfId="0" applyFont="1" applyFill="1" applyBorder="1"/>
    <xf numFmtId="164" fontId="0" fillId="0" borderId="0" xfId="0" applyAlignment="1">
      <alignment horizontal="right"/>
    </xf>
    <xf numFmtId="49" fontId="0" fillId="0" borderId="0" xfId="0" applyNumberFormat="1" applyAlignment="1">
      <alignment horizontal="center" vertical="center"/>
    </xf>
    <xf numFmtId="164" fontId="8" fillId="8" borderId="7" xfId="0" applyFont="1" applyFill="1" applyBorder="1" applyAlignment="1">
      <alignment horizontal="center" vertical="center"/>
    </xf>
    <xf numFmtId="10" fontId="4" fillId="3" borderId="1" xfId="0" quotePrefix="1" applyNumberFormat="1" applyFont="1" applyFill="1" applyBorder="1" applyAlignment="1">
      <alignment horizontal="center" vertical="center"/>
    </xf>
    <xf numFmtId="164" fontId="3" fillId="0" borderId="9" xfId="0" applyFont="1" applyBorder="1"/>
    <xf numFmtId="164" fontId="0" fillId="0" borderId="0" xfId="0" applyAlignment="1">
      <alignment horizontal="center" wrapText="1"/>
    </xf>
    <xf numFmtId="164" fontId="2" fillId="2" borderId="10" xfId="0" applyFont="1" applyFill="1" applyBorder="1" applyAlignment="1">
      <alignment vertical="center"/>
    </xf>
    <xf numFmtId="164" fontId="8" fillId="8" borderId="1" xfId="0" applyFont="1" applyFill="1" applyBorder="1" applyAlignment="1">
      <alignment vertical="center"/>
    </xf>
    <xf numFmtId="164" fontId="2" fillId="2" borderId="1" xfId="0" applyFont="1" applyFill="1" applyBorder="1" applyAlignment="1">
      <alignment horizontal="center" vertical="center"/>
    </xf>
    <xf numFmtId="164" fontId="4" fillId="3" borderId="1" xfId="0" applyFont="1" applyFill="1" applyBorder="1" applyAlignment="1">
      <alignment vertical="center"/>
    </xf>
    <xf numFmtId="2" fontId="3" fillId="0" borderId="0" xfId="0" applyNumberFormat="1" applyFont="1" applyAlignment="1">
      <alignment horizontal="center" vertical="center"/>
    </xf>
    <xf numFmtId="2" fontId="4" fillId="0" borderId="1" xfId="0" quotePrefix="1" applyNumberFormat="1" applyFont="1" applyBorder="1" applyAlignment="1">
      <alignment horizontal="center" vertical="center"/>
    </xf>
    <xf numFmtId="164" fontId="4" fillId="3" borderId="5" xfId="0" applyFont="1" applyFill="1" applyBorder="1" applyAlignment="1">
      <alignment horizontal="left" vertical="top"/>
    </xf>
    <xf numFmtId="2" fontId="7" fillId="0" borderId="0" xfId="0" applyNumberFormat="1" applyFont="1" applyAlignment="1">
      <alignment horizontal="center"/>
    </xf>
    <xf numFmtId="2" fontId="4" fillId="3" borderId="5" xfId="0" applyNumberFormat="1" applyFont="1" applyFill="1" applyBorder="1" applyAlignment="1">
      <alignment horizontal="center" vertical="center"/>
    </xf>
    <xf numFmtId="164" fontId="3" fillId="0" borderId="0" xfId="0" applyFont="1" applyAlignment="1">
      <alignment horizontal="center"/>
    </xf>
    <xf numFmtId="164" fontId="3" fillId="0" borderId="11" xfId="0" applyFont="1" applyBorder="1"/>
    <xf numFmtId="164" fontId="0" fillId="0" borderId="4" xfId="0" applyBorder="1" applyAlignment="1">
      <alignment horizontal="left" vertical="top"/>
    </xf>
    <xf numFmtId="166" fontId="0" fillId="0" borderId="0" xfId="0" applyNumberFormat="1" applyAlignment="1">
      <alignment horizontal="right"/>
    </xf>
    <xf numFmtId="9" fontId="4" fillId="3" borderId="1" xfId="0" quotePrefix="1" applyNumberFormat="1" applyFont="1" applyFill="1" applyBorder="1" applyAlignment="1">
      <alignment horizontal="center" vertical="center"/>
    </xf>
    <xf numFmtId="164" fontId="0" fillId="0" borderId="3" xfId="0" applyBorder="1" applyAlignment="1">
      <alignment horizontal="left" vertical="top"/>
    </xf>
    <xf numFmtId="164" fontId="10" fillId="0" borderId="0" xfId="0" applyFont="1"/>
    <xf numFmtId="2" fontId="4" fillId="3" borderId="5" xfId="0" quotePrefix="1" applyNumberFormat="1" applyFont="1" applyFill="1" applyBorder="1" applyAlignment="1">
      <alignment horizontal="center" vertical="center"/>
    </xf>
    <xf numFmtId="9" fontId="3" fillId="0" borderId="0" xfId="0" applyNumberFormat="1" applyFont="1" applyAlignment="1">
      <alignment horizontal="center"/>
    </xf>
    <xf numFmtId="49" fontId="0" fillId="0" borderId="0" xfId="0" applyNumberFormat="1"/>
    <xf numFmtId="9" fontId="3" fillId="0" borderId="9" xfId="0" applyNumberFormat="1" applyFont="1" applyBorder="1" applyAlignment="1">
      <alignment horizontal="center" vertical="center"/>
    </xf>
    <xf numFmtId="164" fontId="11" fillId="3" borderId="12" xfId="0" applyFont="1" applyFill="1" applyBorder="1" applyAlignment="1">
      <alignment horizontal="center"/>
    </xf>
    <xf numFmtId="164" fontId="11" fillId="3" borderId="13" xfId="0" applyFont="1" applyFill="1" applyBorder="1" applyAlignment="1">
      <alignment horizontal="center"/>
    </xf>
    <xf numFmtId="2" fontId="7" fillId="3" borderId="14" xfId="2" applyNumberFormat="1" applyFont="1" applyFill="1" applyBorder="1" applyAlignment="1">
      <alignment horizontal="center" vertical="center"/>
    </xf>
    <xf numFmtId="9" fontId="7" fillId="3" borderId="14" xfId="2" applyFont="1" applyFill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0" fillId="0" borderId="0" xfId="0" applyNumberFormat="1"/>
    <xf numFmtId="164" fontId="12" fillId="0" borderId="0" xfId="0" applyFont="1" applyAlignment="1">
      <alignment horizontal="center" vertical="center"/>
    </xf>
    <xf numFmtId="2" fontId="7" fillId="3" borderId="16" xfId="0" applyNumberFormat="1" applyFont="1" applyFill="1" applyBorder="1" applyAlignment="1">
      <alignment horizontal="center" vertical="center"/>
    </xf>
    <xf numFmtId="164" fontId="11" fillId="3" borderId="0" xfId="0" applyFont="1" applyFill="1" applyAlignment="1">
      <alignment horizontal="center"/>
    </xf>
    <xf numFmtId="164" fontId="0" fillId="0" borderId="1" xfId="0" applyBorder="1" applyAlignment="1">
      <alignment horizontal="left" vertical="center"/>
    </xf>
    <xf numFmtId="1" fontId="4" fillId="3" borderId="5" xfId="0" quotePrefix="1" applyNumberFormat="1" applyFont="1" applyFill="1" applyBorder="1" applyAlignment="1">
      <alignment horizontal="center" vertical="center"/>
    </xf>
    <xf numFmtId="164" fontId="9" fillId="9" borderId="17" xfId="0" applyFont="1" applyFill="1" applyBorder="1"/>
    <xf numFmtId="2" fontId="0" fillId="0" borderId="4" xfId="0" applyNumberFormat="1" applyBorder="1" applyAlignment="1">
      <alignment horizontal="center" vertical="center"/>
    </xf>
    <xf numFmtId="164" fontId="13" fillId="0" borderId="18" xfId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164" fontId="13" fillId="0" borderId="10" xfId="1" applyFont="1" applyBorder="1" applyAlignment="1">
      <alignment horizontal="center" vertical="center"/>
    </xf>
    <xf numFmtId="164" fontId="2" fillId="9" borderId="19" xfId="0" applyFont="1" applyFill="1" applyBorder="1"/>
    <xf numFmtId="164" fontId="14" fillId="0" borderId="0" xfId="0" applyFont="1" applyAlignment="1">
      <alignment horizontal="center" wrapText="1"/>
    </xf>
    <xf numFmtId="171" fontId="0" fillId="0" borderId="0" xfId="0" applyNumberFormat="1" applyAlignment="1">
      <alignment horizontal="right" wrapText="1"/>
    </xf>
    <xf numFmtId="164" fontId="8" fillId="8" borderId="20" xfId="0" applyFont="1" applyFill="1" applyBorder="1" applyAlignment="1">
      <alignment horizontal="center" vertical="center"/>
    </xf>
    <xf numFmtId="164" fontId="8" fillId="8" borderId="21" xfId="0" applyFont="1" applyFill="1" applyBorder="1" applyAlignment="1">
      <alignment horizontal="center" vertical="center"/>
    </xf>
    <xf numFmtId="171" fontId="0" fillId="0" borderId="0" xfId="0" applyNumberFormat="1" applyAlignment="1">
      <alignment horizontal="right"/>
    </xf>
    <xf numFmtId="164" fontId="3" fillId="0" borderId="11" xfId="0" quotePrefix="1" applyFont="1" applyBorder="1" applyAlignment="1">
      <alignment wrapText="1"/>
    </xf>
    <xf numFmtId="169" fontId="0" fillId="0" borderId="0" xfId="0" applyNumberFormat="1" applyAlignment="1">
      <alignment horizontal="center" vertical="center"/>
    </xf>
    <xf numFmtId="2" fontId="3" fillId="0" borderId="0" xfId="0" applyNumberFormat="1" applyFont="1" applyAlignment="1" applyProtection="1">
      <alignment horizontal="center" vertical="center"/>
      <protection hidden="1"/>
    </xf>
    <xf numFmtId="173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4" fontId="2" fillId="2" borderId="7" xfId="0" applyFont="1" applyFill="1" applyBorder="1" applyAlignment="1">
      <alignment vertical="center"/>
    </xf>
    <xf numFmtId="164" fontId="0" fillId="0" borderId="4" xfId="0" applyBorder="1"/>
    <xf numFmtId="164" fontId="10" fillId="0" borderId="0" xfId="0" applyFont="1" applyAlignment="1">
      <alignment horizontal="left" vertical="center" indent="1"/>
    </xf>
    <xf numFmtId="172" fontId="4" fillId="3" borderId="1" xfId="0" quotePrefix="1" applyNumberFormat="1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164" fontId="0" fillId="0" borderId="1" xfId="0" applyBorder="1"/>
    <xf numFmtId="164" fontId="0" fillId="0" borderId="1" xfId="0" applyBorder="1" applyAlignment="1">
      <alignment horizontal="center"/>
    </xf>
    <xf numFmtId="164" fontId="4" fillId="0" borderId="1" xfId="0" applyFont="1" applyBorder="1" applyAlignment="1">
      <alignment vertical="center"/>
    </xf>
    <xf numFmtId="164" fontId="2" fillId="2" borderId="21" xfId="0" applyFont="1" applyFill="1" applyBorder="1" applyAlignment="1">
      <alignment vertical="center"/>
    </xf>
    <xf numFmtId="2" fontId="4" fillId="0" borderId="0" xfId="0" applyNumberFormat="1" applyFont="1" applyAlignment="1">
      <alignment horizontal="center" vertical="center"/>
    </xf>
    <xf numFmtId="1" fontId="0" fillId="0" borderId="6" xfId="0" applyNumberFormat="1" applyBorder="1"/>
    <xf numFmtId="1" fontId="0" fillId="0" borderId="0" xfId="0" applyNumberFormat="1" applyAlignment="1">
      <alignment horizontal="right" wrapText="1"/>
    </xf>
    <xf numFmtId="2" fontId="4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164" fontId="0" fillId="0" borderId="3" xfId="0" applyBorder="1"/>
    <xf numFmtId="1" fontId="4" fillId="0" borderId="1" xfId="0" quotePrefix="1" applyNumberFormat="1" applyFont="1" applyBorder="1" applyAlignment="1">
      <alignment horizontal="center" vertical="center"/>
    </xf>
    <xf numFmtId="167" fontId="7" fillId="3" borderId="22" xfId="0" applyNumberFormat="1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/>
    </xf>
    <xf numFmtId="164" fontId="3" fillId="0" borderId="15" xfId="0" applyFont="1" applyBorder="1"/>
    <xf numFmtId="9" fontId="3" fillId="0" borderId="15" xfId="2" applyFont="1" applyBorder="1" applyAlignment="1">
      <alignment horizontal="center"/>
    </xf>
    <xf numFmtId="9" fontId="7" fillId="3" borderId="23" xfId="2" applyFont="1" applyFill="1" applyBorder="1" applyAlignment="1">
      <alignment horizontal="center" vertical="center"/>
    </xf>
    <xf numFmtId="2" fontId="15" fillId="3" borderId="24" xfId="2" applyNumberFormat="1" applyFont="1" applyFill="1" applyBorder="1" applyAlignment="1">
      <alignment horizontal="center" vertical="center"/>
    </xf>
    <xf numFmtId="2" fontId="7" fillId="3" borderId="24" xfId="2" applyNumberFormat="1" applyFont="1" applyFill="1" applyBorder="1" applyAlignment="1">
      <alignment horizontal="center" vertical="center"/>
    </xf>
    <xf numFmtId="165" fontId="7" fillId="3" borderId="22" xfId="0" applyNumberFormat="1" applyFont="1" applyFill="1" applyBorder="1" applyAlignment="1">
      <alignment horizontal="center" vertical="center"/>
    </xf>
    <xf numFmtId="9" fontId="7" fillId="3" borderId="25" xfId="2" applyFont="1" applyFill="1" applyBorder="1" applyAlignment="1">
      <alignment horizontal="center" vertical="center"/>
    </xf>
    <xf numFmtId="164" fontId="0" fillId="0" borderId="26" xfId="0" applyBorder="1" applyAlignment="1">
      <alignment vertical="center"/>
    </xf>
    <xf numFmtId="2" fontId="3" fillId="0" borderId="9" xfId="0" applyNumberFormat="1" applyFont="1" applyBorder="1" applyAlignment="1">
      <alignment horizontal="center"/>
    </xf>
    <xf numFmtId="164" fontId="0" fillId="0" borderId="0" xfId="0" applyAlignment="1">
      <alignment vertical="center"/>
    </xf>
    <xf numFmtId="165" fontId="7" fillId="3" borderId="27" xfId="0" applyNumberFormat="1" applyFont="1" applyFill="1" applyBorder="1" applyAlignment="1">
      <alignment horizontal="centerContinuous" vertical="center"/>
    </xf>
    <xf numFmtId="2" fontId="7" fillId="3" borderId="25" xfId="2" applyNumberFormat="1" applyFont="1" applyFill="1" applyBorder="1" applyAlignment="1">
      <alignment horizontal="center" vertical="center"/>
    </xf>
    <xf numFmtId="168" fontId="7" fillId="3" borderId="24" xfId="2" applyNumberFormat="1" applyFont="1" applyFill="1" applyBorder="1" applyAlignment="1">
      <alignment horizontal="center" vertical="center"/>
    </xf>
    <xf numFmtId="2" fontId="7" fillId="3" borderId="23" xfId="2" applyNumberFormat="1" applyFont="1" applyFill="1" applyBorder="1" applyAlignment="1">
      <alignment horizontal="center" vertical="center"/>
    </xf>
    <xf numFmtId="164" fontId="8" fillId="8" borderId="21" xfId="0" applyFont="1" applyFill="1" applyBorder="1" applyAlignment="1">
      <alignment vertical="center"/>
    </xf>
    <xf numFmtId="9" fontId="3" fillId="0" borderId="15" xfId="0" applyNumberFormat="1" applyFont="1" applyBorder="1" applyAlignment="1">
      <alignment horizontal="center" vertical="center"/>
    </xf>
    <xf numFmtId="164" fontId="3" fillId="0" borderId="0" xfId="0" applyFont="1" applyAlignment="1">
      <alignment horizontal="center" wrapText="1"/>
    </xf>
    <xf numFmtId="164" fontId="0" fillId="0" borderId="1" xfId="0" applyBorder="1" applyAlignment="1">
      <alignment horizontal="left" vertical="top" wrapText="1"/>
    </xf>
    <xf numFmtId="1" fontId="3" fillId="0" borderId="0" xfId="0" applyNumberFormat="1" applyFont="1" applyAlignment="1">
      <alignment horizontal="center" vertical="center"/>
    </xf>
    <xf numFmtId="164" fontId="3" fillId="0" borderId="28" xfId="0" applyFont="1" applyBorder="1"/>
    <xf numFmtId="164" fontId="3" fillId="0" borderId="9" xfId="0" applyFont="1" applyBorder="1" applyAlignment="1">
      <alignment horizontal="center"/>
    </xf>
    <xf numFmtId="174" fontId="0" fillId="0" borderId="0" xfId="0" applyNumberFormat="1" applyAlignment="1">
      <alignment horizontal="right"/>
    </xf>
    <xf numFmtId="164" fontId="16" fillId="3" borderId="13" xfId="0" applyFont="1" applyFill="1" applyBorder="1" applyAlignment="1">
      <alignment horizontal="left" vertical="center" wrapText="1"/>
    </xf>
    <xf numFmtId="49" fontId="7" fillId="3" borderId="14" xfId="2" applyNumberFormat="1" applyFont="1" applyFill="1" applyBorder="1" applyAlignment="1">
      <alignment horizontal="center" vertical="center"/>
    </xf>
    <xf numFmtId="164" fontId="16" fillId="3" borderId="12" xfId="0" applyFont="1" applyFill="1" applyBorder="1" applyAlignment="1">
      <alignment horizontal="left" vertical="center" wrapText="1"/>
    </xf>
    <xf numFmtId="2" fontId="4" fillId="3" borderId="7" xfId="0" quotePrefix="1" applyNumberFormat="1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 vertical="center"/>
    </xf>
    <xf numFmtId="10" fontId="3" fillId="0" borderId="0" xfId="2" applyNumberFormat="1" applyFont="1" applyAlignment="1">
      <alignment horizontal="center" vertical="center"/>
    </xf>
    <xf numFmtId="2" fontId="3" fillId="0" borderId="29" xfId="0" applyNumberFormat="1" applyFont="1" applyBorder="1" applyAlignment="1">
      <alignment horizontal="center" vertical="center"/>
    </xf>
    <xf numFmtId="164" fontId="3" fillId="0" borderId="0" xfId="0" quotePrefix="1" applyFont="1" applyAlignment="1">
      <alignment horizontal="center" vertical="center"/>
    </xf>
    <xf numFmtId="164" fontId="8" fillId="10" borderId="30" xfId="0" applyFont="1" applyFill="1" applyBorder="1" applyAlignment="1">
      <alignment horizontal="center" vertical="center" wrapText="1"/>
    </xf>
    <xf numFmtId="49" fontId="4" fillId="3" borderId="22" xfId="0" applyNumberFormat="1" applyFont="1" applyFill="1" applyBorder="1" applyAlignment="1">
      <alignment horizontal="center" vertical="center"/>
    </xf>
    <xf numFmtId="164" fontId="4" fillId="0" borderId="0" xfId="0" applyFont="1" applyAlignment="1">
      <alignment horizontal="left" vertical="center"/>
    </xf>
    <xf numFmtId="164" fontId="16" fillId="3" borderId="31" xfId="0" applyFont="1" applyFill="1" applyBorder="1" applyAlignment="1">
      <alignment horizontal="left" vertical="center" wrapText="1"/>
    </xf>
    <xf numFmtId="2" fontId="7" fillId="3" borderId="32" xfId="2" applyNumberFormat="1" applyFont="1" applyFill="1" applyBorder="1" applyAlignment="1">
      <alignment horizontal="center" vertical="center"/>
    </xf>
    <xf numFmtId="164" fontId="2" fillId="2" borderId="1" xfId="0" applyFont="1" applyFill="1" applyBorder="1" applyAlignment="1">
      <alignment vertical="center"/>
    </xf>
    <xf numFmtId="0" fontId="0" fillId="0" borderId="0" xfId="0" applyNumberFormat="1" applyAlignment="1">
      <alignment horizontal="center" vertical="center"/>
    </xf>
    <xf numFmtId="164" fontId="3" fillId="0" borderId="11" xfId="0" quotePrefix="1" applyFont="1" applyBorder="1"/>
    <xf numFmtId="164" fontId="3" fillId="0" borderId="28" xfId="0" quotePrefix="1" applyFont="1" applyBorder="1" applyAlignment="1">
      <alignment wrapText="1"/>
    </xf>
    <xf numFmtId="2" fontId="7" fillId="3" borderId="33" xfId="0" applyNumberFormat="1" applyFont="1" applyFill="1" applyBorder="1" applyAlignment="1">
      <alignment horizontal="center" vertical="center"/>
    </xf>
    <xf numFmtId="164" fontId="0" fillId="0" borderId="0" xfId="0" applyAlignment="1">
      <alignment vertical="top"/>
    </xf>
    <xf numFmtId="49" fontId="3" fillId="0" borderId="0" xfId="0" applyNumberFormat="1" applyFont="1" applyAlignment="1">
      <alignment horizontal="center" vertical="center"/>
    </xf>
    <xf numFmtId="9" fontId="3" fillId="0" borderId="9" xfId="0" applyNumberFormat="1" applyFont="1" applyBorder="1" applyAlignment="1">
      <alignment horizontal="center"/>
    </xf>
    <xf numFmtId="164" fontId="8" fillId="8" borderId="20" xfId="0" applyFont="1" applyFill="1" applyBorder="1" applyAlignment="1">
      <alignment vertical="center"/>
    </xf>
    <xf numFmtId="2" fontId="0" fillId="0" borderId="0" xfId="0" applyNumberFormat="1" applyAlignment="1">
      <alignment horizontal="center" wrapText="1"/>
    </xf>
    <xf numFmtId="2" fontId="7" fillId="3" borderId="34" xfId="0" applyNumberFormat="1" applyFont="1" applyFill="1" applyBorder="1" applyAlignment="1">
      <alignment horizontal="center" vertical="center" wrapText="1"/>
    </xf>
    <xf numFmtId="2" fontId="3" fillId="0" borderId="9" xfId="0" applyNumberFormat="1" applyFont="1" applyBorder="1" applyAlignment="1">
      <alignment horizontal="center" vertical="center"/>
    </xf>
    <xf numFmtId="164" fontId="16" fillId="3" borderId="35" xfId="0" applyFont="1" applyFill="1" applyBorder="1" applyAlignment="1">
      <alignment horizontal="left" vertical="center" wrapText="1"/>
    </xf>
    <xf numFmtId="164" fontId="8" fillId="8" borderId="1" xfId="0" applyFont="1" applyFill="1" applyBorder="1" applyAlignment="1">
      <alignment horizontal="left" vertical="center"/>
    </xf>
    <xf numFmtId="2" fontId="4" fillId="3" borderId="22" xfId="0" quotePrefix="1" applyNumberFormat="1" applyFont="1" applyFill="1" applyBorder="1" applyAlignment="1">
      <alignment horizontal="center" vertical="center"/>
    </xf>
    <xf numFmtId="164" fontId="17" fillId="2" borderId="0" xfId="1" applyFont="1" applyFill="1" applyAlignment="1">
      <alignment vertical="center"/>
    </xf>
    <xf numFmtId="2" fontId="4" fillId="3" borderId="20" xfId="0" quotePrefix="1" applyNumberFormat="1" applyFont="1" applyFill="1" applyBorder="1" applyAlignment="1">
      <alignment horizontal="left" vertical="center"/>
    </xf>
    <xf numFmtId="164" fontId="2" fillId="0" borderId="10" xfId="0" applyFont="1" applyBorder="1" applyAlignment="1">
      <alignment vertical="center"/>
    </xf>
    <xf numFmtId="164" fontId="11" fillId="3" borderId="33" xfId="0" applyFont="1" applyFill="1" applyBorder="1" applyAlignment="1">
      <alignment horizontal="center" wrapText="1"/>
    </xf>
    <xf numFmtId="2" fontId="15" fillId="3" borderId="36" xfId="2" applyNumberFormat="1" applyFont="1" applyFill="1" applyBorder="1" applyAlignment="1">
      <alignment horizontal="center" vertical="center"/>
    </xf>
    <xf numFmtId="164" fontId="0" fillId="0" borderId="20" xfId="0" applyBorder="1" applyAlignment="1">
      <alignment horizontal="left" vertical="center"/>
    </xf>
    <xf numFmtId="164" fontId="3" fillId="0" borderId="22" xfId="0" applyFont="1" applyBorder="1"/>
    <xf numFmtId="164" fontId="11" fillId="3" borderId="37" xfId="0" applyFont="1" applyFill="1" applyBorder="1" applyAlignment="1">
      <alignment horizontal="center"/>
    </xf>
    <xf numFmtId="164" fontId="8" fillId="8" borderId="22" xfId="0" applyFont="1" applyFill="1" applyBorder="1" applyAlignment="1">
      <alignment vertical="center"/>
    </xf>
    <xf numFmtId="164" fontId="16" fillId="3" borderId="38" xfId="0" applyFont="1" applyFill="1" applyBorder="1" applyAlignment="1">
      <alignment horizontal="left" vertical="center" wrapText="1"/>
    </xf>
    <xf numFmtId="0" fontId="14" fillId="0" borderId="0" xfId="0" applyNumberFormat="1" applyFont="1" applyAlignment="1">
      <alignment horizontal="left" vertical="center"/>
    </xf>
    <xf numFmtId="167" fontId="7" fillId="3" borderId="39" xfId="0" applyNumberFormat="1" applyFont="1" applyFill="1" applyBorder="1" applyAlignment="1">
      <alignment horizontal="center" vertical="center"/>
    </xf>
    <xf numFmtId="1" fontId="7" fillId="3" borderId="34" xfId="0" applyNumberFormat="1" applyFont="1" applyFill="1" applyBorder="1" applyAlignment="1">
      <alignment horizontal="center" vertical="center" wrapText="1"/>
    </xf>
    <xf numFmtId="164" fontId="11" fillId="3" borderId="40" xfId="0" applyFont="1" applyFill="1" applyBorder="1" applyAlignment="1">
      <alignment horizontal="center"/>
    </xf>
    <xf numFmtId="164" fontId="8" fillId="10" borderId="41" xfId="0" applyFont="1" applyFill="1" applyBorder="1" applyAlignment="1">
      <alignment horizontal="center" vertical="center" wrapText="1"/>
    </xf>
    <xf numFmtId="2" fontId="7" fillId="3" borderId="42" xfId="2" applyNumberFormat="1" applyFont="1" applyFill="1" applyBorder="1" applyAlignment="1">
      <alignment horizontal="center" vertical="center"/>
    </xf>
    <xf numFmtId="172" fontId="4" fillId="3" borderId="26" xfId="0" quotePrefix="1" applyNumberFormat="1" applyFont="1" applyFill="1" applyBorder="1" applyAlignment="1">
      <alignment horizontal="center" vertical="center"/>
    </xf>
    <xf numFmtId="164" fontId="3" fillId="0" borderId="29" xfId="0" applyFont="1" applyBorder="1"/>
    <xf numFmtId="164" fontId="10" fillId="0" borderId="0" xfId="0" applyFont="1" applyAlignment="1">
      <alignment horizontal="left" vertical="top"/>
    </xf>
    <xf numFmtId="2" fontId="4" fillId="3" borderId="1" xfId="0" quotePrefix="1" applyNumberFormat="1" applyFont="1" applyFill="1" applyBorder="1" applyAlignment="1">
      <alignment horizontal="left" vertical="center"/>
    </xf>
    <xf numFmtId="49" fontId="2" fillId="2" borderId="21" xfId="0" applyNumberFormat="1" applyFont="1" applyFill="1" applyBorder="1" applyAlignment="1">
      <alignment vertical="center"/>
    </xf>
    <xf numFmtId="164" fontId="16" fillId="3" borderId="31" xfId="0" applyFont="1" applyFill="1" applyBorder="1" applyAlignment="1">
      <alignment horizontal="left" vertical="center" wrapText="1" indent="2"/>
    </xf>
    <xf numFmtId="168" fontId="7" fillId="3" borderId="36" xfId="2" applyNumberFormat="1" applyFont="1" applyFill="1" applyBorder="1" applyAlignment="1">
      <alignment horizontal="center" vertical="center"/>
    </xf>
    <xf numFmtId="49" fontId="7" fillId="3" borderId="25" xfId="2" applyNumberFormat="1" applyFont="1" applyFill="1" applyBorder="1" applyAlignment="1">
      <alignment horizontal="center" vertical="center"/>
    </xf>
    <xf numFmtId="164" fontId="16" fillId="3" borderId="43" xfId="0" applyFont="1" applyFill="1" applyBorder="1" applyAlignment="1">
      <alignment horizontal="left" vertical="center" wrapText="1"/>
    </xf>
    <xf numFmtId="164" fontId="16" fillId="3" borderId="12" xfId="0" applyFont="1" applyFill="1" applyBorder="1" applyAlignment="1">
      <alignment horizontal="left" vertical="center" wrapText="1" indent="2"/>
    </xf>
    <xf numFmtId="164" fontId="0" fillId="0" borderId="0" xfId="0" applyAlignment="1">
      <alignment horizontal="left" vertical="top"/>
    </xf>
    <xf numFmtId="164" fontId="8" fillId="8" borderId="3" xfId="0" applyFont="1" applyFill="1" applyBorder="1" applyAlignment="1">
      <alignment vertical="center"/>
    </xf>
    <xf numFmtId="165" fontId="7" fillId="3" borderId="39" xfId="0" applyNumberFormat="1" applyFont="1" applyFill="1" applyBorder="1" applyAlignment="1">
      <alignment horizontal="center" vertical="center"/>
    </xf>
    <xf numFmtId="9" fontId="3" fillId="0" borderId="29" xfId="2" applyFont="1" applyBorder="1" applyAlignment="1">
      <alignment horizontal="center"/>
    </xf>
    <xf numFmtId="164" fontId="1" fillId="0" borderId="0" xfId="1"/>
    <xf numFmtId="2" fontId="7" fillId="3" borderId="36" xfId="2" applyNumberFormat="1" applyFont="1" applyFill="1" applyBorder="1" applyAlignment="1">
      <alignment horizontal="center" vertical="center"/>
    </xf>
    <xf numFmtId="164" fontId="11" fillId="3" borderId="44" xfId="0" applyFont="1" applyFill="1" applyBorder="1" applyAlignment="1">
      <alignment horizontal="center"/>
    </xf>
    <xf numFmtId="49" fontId="7" fillId="3" borderId="23" xfId="2" applyNumberFormat="1" applyFont="1" applyFill="1" applyBorder="1" applyAlignment="1">
      <alignment horizontal="center" vertical="center"/>
    </xf>
    <xf numFmtId="164" fontId="3" fillId="0" borderId="11" xfId="0" applyFont="1" applyBorder="1" applyAlignment="1">
      <alignment horizontal="center"/>
    </xf>
    <xf numFmtId="164" fontId="8" fillId="10" borderId="45" xfId="0" applyFont="1" applyFill="1" applyBorder="1" applyAlignment="1">
      <alignment horizontal="center" vertical="center" wrapText="1"/>
    </xf>
    <xf numFmtId="49" fontId="7" fillId="3" borderId="27" xfId="0" applyNumberFormat="1" applyFont="1" applyFill="1" applyBorder="1" applyAlignment="1">
      <alignment horizontal="centerContinuous" vertical="center"/>
    </xf>
    <xf numFmtId="164" fontId="11" fillId="3" borderId="46" xfId="0" applyFont="1" applyFill="1" applyBorder="1" applyAlignment="1">
      <alignment horizontal="center"/>
    </xf>
    <xf numFmtId="2" fontId="7" fillId="3" borderId="47" xfId="0" applyNumberFormat="1" applyFont="1" applyFill="1" applyBorder="1" applyAlignment="1">
      <alignment horizontal="center" vertical="center" wrapText="1"/>
    </xf>
    <xf numFmtId="164" fontId="8" fillId="8" borderId="7" xfId="0" applyFont="1" applyFill="1" applyBorder="1" applyAlignment="1">
      <alignment vertical="center"/>
    </xf>
    <xf numFmtId="164" fontId="8" fillId="8" borderId="21" xfId="0" applyFont="1" applyFill="1" applyBorder="1" applyAlignment="1">
      <alignment horizontal="left" vertical="center"/>
    </xf>
    <xf numFmtId="164" fontId="18" fillId="0" borderId="0" xfId="0" applyFont="1"/>
    <xf numFmtId="9" fontId="3" fillId="0" borderId="0" xfId="2" applyFont="1" applyAlignment="1">
      <alignment horizontal="center"/>
    </xf>
    <xf numFmtId="164" fontId="3" fillId="0" borderId="2" xfId="0" applyFont="1" applyBorder="1" applyAlignment="1">
      <alignment horizontal="center" vertical="center"/>
    </xf>
    <xf numFmtId="164" fontId="3" fillId="0" borderId="1" xfId="0" applyFont="1" applyBorder="1"/>
    <xf numFmtId="164" fontId="3" fillId="0" borderId="9" xfId="0" applyFont="1" applyBorder="1" applyAlignment="1">
      <alignment horizontal="center" wrapText="1"/>
    </xf>
    <xf numFmtId="2" fontId="7" fillId="3" borderId="48" xfId="2" applyNumberFormat="1" applyFont="1" applyFill="1" applyBorder="1" applyAlignment="1">
      <alignment horizontal="center" vertical="center"/>
    </xf>
    <xf numFmtId="164" fontId="4" fillId="0" borderId="0" xfId="0" applyFont="1" applyAlignment="1">
      <alignment vertical="center"/>
    </xf>
    <xf numFmtId="164" fontId="11" fillId="3" borderId="35" xfId="0" applyFont="1" applyFill="1" applyBorder="1" applyAlignment="1">
      <alignment horizontal="center"/>
    </xf>
    <xf numFmtId="164" fontId="4" fillId="3" borderId="5" xfId="0" applyFont="1" applyFill="1" applyBorder="1" applyAlignment="1">
      <alignment vertical="center"/>
    </xf>
    <xf numFmtId="164" fontId="8" fillId="8" borderId="26" xfId="0" applyFont="1" applyFill="1" applyBorder="1" applyAlignment="1">
      <alignment vertical="center"/>
    </xf>
    <xf numFmtId="164" fontId="3" fillId="0" borderId="26" xfId="0" applyFont="1" applyBorder="1"/>
    <xf numFmtId="2" fontId="4" fillId="3" borderId="21" xfId="0" quotePrefix="1" applyNumberFormat="1" applyFont="1" applyFill="1" applyBorder="1" applyAlignment="1">
      <alignment horizontal="left" vertical="center"/>
    </xf>
    <xf numFmtId="164" fontId="4" fillId="3" borderId="49" xfId="0" applyFont="1" applyFill="1" applyBorder="1" applyAlignment="1">
      <alignment vertical="center"/>
    </xf>
    <xf numFmtId="164" fontId="0" fillId="0" borderId="0" xfId="0" applyAlignment="1">
      <alignment horizontal="center"/>
    </xf>
    <xf numFmtId="164" fontId="0" fillId="0" borderId="7" xfId="0" applyBorder="1" applyAlignment="1">
      <alignment horizontal="left" vertical="center"/>
    </xf>
    <xf numFmtId="2" fontId="4" fillId="3" borderId="1" xfId="0" quotePrefix="1" applyNumberFormat="1" applyFont="1" applyFill="1" applyBorder="1" applyAlignment="1">
      <alignment horizontal="left" vertical="top" wrapText="1"/>
    </xf>
    <xf numFmtId="164" fontId="16" fillId="3" borderId="40" xfId="0" applyFont="1" applyFill="1" applyBorder="1" applyAlignment="1">
      <alignment horizontal="left" vertical="center" wrapText="1"/>
    </xf>
    <xf numFmtId="164" fontId="19" fillId="0" borderId="0" xfId="0" applyFont="1"/>
    <xf numFmtId="166" fontId="0" fillId="0" borderId="0" xfId="0" applyNumberFormat="1"/>
    <xf numFmtId="9" fontId="3" fillId="0" borderId="29" xfId="0" applyNumberFormat="1" applyFont="1" applyBorder="1" applyAlignment="1">
      <alignment horizontal="center" vertical="center"/>
    </xf>
    <xf numFmtId="164" fontId="4" fillId="0" borderId="2" xfId="0" applyFont="1" applyBorder="1" applyAlignment="1">
      <alignment horizontal="left" vertical="center"/>
    </xf>
    <xf numFmtId="164" fontId="3" fillId="0" borderId="0" xfId="0" applyFont="1" applyAlignment="1">
      <alignment horizontal="left"/>
    </xf>
    <xf numFmtId="164" fontId="8" fillId="8" borderId="5" xfId="0" applyFont="1" applyFill="1" applyBorder="1" applyAlignment="1">
      <alignment vertical="center"/>
    </xf>
  </cellXfs>
  <cellStyles count="3">
    <cellStyle name="Hyperlink" xfId="1" builtinId="8"/>
    <cellStyle name="Normal" xfId="0" builtinId="0"/>
    <cellStyle name="Percent" xfId="2" builtinId="5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rgbClr val="345D9D"/>
                </a:solidFill>
                <a:latin typeface="+mn-lt"/>
              </a:rPr>
              <a:t>Video MOS Distribution</a:t>
            </a:r>
            <a:endParaRPr sz="1400" b="0">
              <a:solidFill>
                <a:srgbClr val="345D9D"/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Data'!$B$2:$B$51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Data'!$C$2:$C$51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Data'!$D$2:$D$51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Data'!$E$2:$E$51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MOS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9676348920263214"/>
              <c:y val="0.80579341185595688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Image Complexity Distribution (SI)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Data'!$I$2:$I$121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Data'!$J$2:$J$121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Data'!$K$2:$K$121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Data'!$L$2:$L$121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Image Complexity Score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Motion Complexity Distribution (TI)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Data'!$P$2:$P$121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Data'!$Q$2:$Q$121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Data'!$R$2:$R$121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Data'!$S$2:$S$121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Motion Complexity Score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1 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1'!$A$2:$A$1048576</c:f>
              <c:numCache/>
            </c:numRef>
          </c:xVal>
          <c:yVal>
            <c:numRef>
              <c:f>'Raw Data 1'!$F$2:$F$1048576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1'!$A$2:$A$1048576</c:f>
              <c:numCache/>
            </c:numRef>
          </c:xVal>
          <c:yVal>
            <c:numRef>
              <c:f>'Raw Data 1'!$G$2:$G$1048576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7303726562257586"/>
              <c:y val="0.88899788104571542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013965978729191241"/>
              <c:y val="0.33360321506248486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2 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3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layout>
        <c:manualLayout>
          <c:layoutTarget val="inner"/>
          <c:xMode val="edge"/>
          <c:yMode val="edge"/>
          <c:x val="0.040555417312421869"/>
          <c:y val="0.20539722420745057"/>
          <c:w val="0.81858005589463712"/>
          <c:h val="0.46010097993003179"/>
        </c:manualLayout>
      </c:layout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4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layout>
        <c:manualLayout>
          <c:layoutTarget val="inner"/>
          <c:xMode val="edge"/>
          <c:yMode val="edge"/>
          <c:x val="0.040555417312421869"/>
          <c:y val="0.19813034188034187"/>
          <c:w val="0.81858005589463712"/>
          <c:h val="0.4471511373578303"/>
        </c:manualLayout>
      </c:layout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44990376076775"/>
              <c:y val="0.869273753511616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Intermediate!$G$3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Intermediate!$H$2:$K$2</c:f>
              <c:strCache/>
            </c:strRef>
          </c:cat>
          <c:val>
            <c:numRef>
              <c:f>Intermediate!$H$3:$K$3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Video MOS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Intermediate!$H$38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Intermediate!$H$39:$H$68</c:f>
              <c:numCache/>
            </c:numRef>
          </c:val>
          <c:smooth val="1"/>
        </c:ser>
        <c:ser>
          <c:idx val="1"/>
          <c:order val="1"/>
          <c:tx>
            <c:strRef>
              <c:f>Intermediate!$I$38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Intermediate!$I$39:$I$68</c:f>
              <c:numCache/>
            </c:numRef>
          </c:val>
          <c:smooth val="1"/>
        </c:ser>
        <c:ser>
          <c:idx val="2"/>
          <c:order val="2"/>
          <c:tx>
            <c:strRef>
              <c:f>Intermediate!$J$38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Intermediate!$J$39:$J$68</c:f>
              <c:numCache/>
            </c:numRef>
          </c:val>
          <c:smooth val="1"/>
        </c:ser>
        <c:ser>
          <c:idx val="3"/>
          <c:order val="3"/>
          <c:tx>
            <c:strRef>
              <c:f>Intermediate!$K$2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Intermediate!$K$39:$K$68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</a:defRPr>
            </a:pPr>
            <a:endParaRPr sz="6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</a:defRPr>
            </a:pPr>
            <a:endParaRPr sz="600"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Image Complexity (SI) 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Intermediate!$M$3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Intermediate!$N$2:$Q$2</c:f>
              <c:strCache/>
            </c:strRef>
          </c:cat>
          <c:val>
            <c:numRef>
              <c:f>Intermediate!$N$3:$Q$3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7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Motion Complexity (TI) 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Intermediate!$S$3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Intermediate!$T$2:$W$2</c:f>
              <c:strCache/>
            </c:strRef>
          </c:cat>
          <c:val>
            <c:numRef>
              <c:f>Intermediate!$T$3:$W$3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7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</a:t>
                </a: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→</a:t>
                </a:r>
                <a:endParaRPr sz="800" b="0">
                  <a:solidFill>
                    <a:srgbClr val="345D9D"/>
                  </a:solidFill>
                  <a:latin typeface="Arial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Image Complexity (SI)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Intermediate!$N$13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Intermediate!$N$14:$N$18</c:f>
              <c:numCache/>
            </c:numRef>
          </c:val>
          <c:smooth val="1"/>
        </c:ser>
        <c:ser>
          <c:idx val="1"/>
          <c:order val="1"/>
          <c:tx>
            <c:strRef>
              <c:f>Intermediate!$O$13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Intermediate!$O$14:$O$18</c:f>
              <c:numCache/>
            </c:numRef>
          </c:val>
          <c:smooth val="1"/>
        </c:ser>
        <c:ser>
          <c:idx val="2"/>
          <c:order val="2"/>
          <c:tx>
            <c:strRef>
              <c:f>Intermediate!$P$13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Intermediate!$P$14:$P$18</c:f>
              <c:numCache/>
            </c:numRef>
          </c:val>
          <c:smooth val="1"/>
        </c:ser>
        <c:ser>
          <c:idx val="3"/>
          <c:order val="3"/>
          <c:tx>
            <c:strRef>
              <c:f>Intermediate!$Q$13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Intermediate!$Q$14:$Q$18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700">
                <a:solidFill>
                  <a:srgbClr val="345D9D"/>
                </a:solidFill>
              </a:defRPr>
            </a:pPr>
            <a:endParaRPr sz="7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  <c:majorUnit val="0.2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Motion Complexity (TI)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Intermediate!$T$13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Intermediate!$T$14:$T$18</c:f>
              <c:numCache/>
            </c:numRef>
          </c:val>
          <c:smooth val="1"/>
        </c:ser>
        <c:ser>
          <c:idx val="1"/>
          <c:order val="1"/>
          <c:tx>
            <c:strRef>
              <c:f>Intermediate!$U$13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Intermediate!$U$14:$U$18</c:f>
              <c:numCache/>
            </c:numRef>
          </c:val>
          <c:smooth val="1"/>
        </c:ser>
        <c:ser>
          <c:idx val="2"/>
          <c:order val="2"/>
          <c:tx>
            <c:strRef>
              <c:f>Intermediate!$V$13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Intermediate!$V$14:$V$18</c:f>
              <c:numCache/>
            </c:numRef>
          </c:val>
          <c:smooth val="1"/>
        </c:ser>
        <c:ser>
          <c:idx val="3"/>
          <c:order val="3"/>
          <c:tx>
            <c:strRef>
              <c:f>Intermediate!$W$13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Intermediate!$W$14:$W$18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700">
                <a:solidFill>
                  <a:srgbClr val="345D9D"/>
                </a:solidFill>
              </a:defRPr>
            </a:pPr>
            <a:endParaRPr sz="7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  <c:majorUnit val="0.2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 vs. Image Complexity (SI)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0"/>
          <c:order val="0"/>
          <c:tx>
            <c:strRef>
              <c:f>Intermediate!$N$20</c:f>
              <c:strCache/>
            </c:strRef>
          </c:tx>
          <c:spPr>
            <a:ln cap="rnd">
              <a:solidFill>
                <a:srgbClr val="345D9D"/>
              </a:solidFill>
            </a:ln>
          </c:spPr>
          <c:marker>
            <c:symbol val="none"/>
          </c:marker>
          <c:dPt>
            <c:idx val="1"/>
            <c:spPr>
              <a:ln cap="rnd">
                <a:solidFill>
                  <a:srgbClr val="345D9D"/>
                </a:solidFill>
              </a:ln>
            </c:spPr>
          </c:dPt>
          <c:dPt>
            <c:idx val="2"/>
            <c:spPr>
              <a:ln cap="rnd">
                <a:solidFill>
                  <a:srgbClr val="345D9D"/>
                </a:solidFill>
              </a:ln>
            </c:spPr>
          </c:dPt>
          <c:dPt>
            <c:idx val="3"/>
            <c:spPr>
              <a:ln cap="rnd">
                <a:solidFill>
                  <a:srgbClr val="345D9D"/>
                </a:solidFill>
              </a:ln>
            </c:spPr>
          </c:dPt>
          <c:cat>
            <c:strRef>
              <c:f>Intermediate!$M$21:$M$25</c:f>
              <c:strCache/>
            </c:strRef>
          </c:cat>
          <c:val>
            <c:numRef>
              <c:f>Intermediate!$N$21:$N$25</c:f>
              <c:numCache/>
            </c:numRef>
          </c:val>
          <c:smooth val="1"/>
        </c:ser>
        <c:ser>
          <c:idx val="1"/>
          <c:order val="1"/>
          <c:tx>
            <c:strRef>
              <c:f>Intermediate!$O$20</c:f>
              <c:strCache/>
            </c:strRef>
          </c:tx>
          <c:spPr>
            <a:ln cap="rnd"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Intermediate!$O$21:$O$25</c:f>
              <c:numCache/>
            </c:numRef>
          </c:val>
          <c:smooth val="1"/>
        </c:ser>
        <c:ser>
          <c:idx val="2"/>
          <c:order val="2"/>
          <c:tx>
            <c:strRef>
              <c:f>Intermediate!$P$20</c:f>
              <c:strCache/>
            </c:strRef>
          </c:tx>
          <c:spPr>
            <a:ln cap="rnd"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Intermediate!$P$21:$P$25</c:f>
              <c:numCache/>
            </c:numRef>
          </c:val>
          <c:smooth val="1"/>
        </c:ser>
        <c:ser>
          <c:idx val="3"/>
          <c:order val="3"/>
          <c:tx>
            <c:strRef>
              <c:f>Intermediate!$Q$20</c:f>
              <c:strCache/>
            </c:strRef>
          </c:tx>
          <c:spPr>
            <a:ln cap="rnd"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Intermediate!$Q$21:$Q$25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.2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 vs. Motion Complexity (TI)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0"/>
          <c:order val="0"/>
          <c:tx>
            <c:strRef>
              <c:f>Intermediate!$T$20</c:f>
              <c:strCache/>
            </c:strRef>
          </c:tx>
          <c:spPr>
            <a:ln cap="rnd">
              <a:solidFill>
                <a:srgbClr val="345D9D"/>
              </a:solidFill>
            </a:ln>
          </c:spPr>
          <c:marker>
            <c:symbol val="none"/>
          </c:marker>
          <c:dPt>
            <c:idx val="1"/>
            <c:spPr>
              <a:ln cap="rnd">
                <a:solidFill>
                  <a:srgbClr val="345D9D"/>
                </a:solidFill>
              </a:ln>
            </c:spPr>
          </c:dPt>
          <c:dPt>
            <c:idx val="2"/>
            <c:spPr>
              <a:ln cap="rnd">
                <a:solidFill>
                  <a:srgbClr val="345D9D"/>
                </a:solidFill>
              </a:ln>
            </c:spPr>
          </c:dPt>
          <c:dPt>
            <c:idx val="3"/>
            <c:spPr>
              <a:ln cap="rnd">
                <a:solidFill>
                  <a:srgbClr val="345D9D"/>
                </a:solidFill>
              </a:ln>
            </c:spPr>
          </c:dPt>
          <c:cat>
            <c:strRef>
              <c:f>Intermediate!$S$21:$S$25</c:f>
              <c:strCache/>
            </c:strRef>
          </c:cat>
          <c:val>
            <c:numRef>
              <c:f>Intermediate!$T$21:$T$25</c:f>
              <c:numCache/>
            </c:numRef>
          </c:val>
          <c:smooth val="1"/>
        </c:ser>
        <c:ser>
          <c:idx val="1"/>
          <c:order val="1"/>
          <c:tx>
            <c:strRef>
              <c:f>Intermediate!$U$20</c:f>
              <c:strCache/>
            </c:strRef>
          </c:tx>
          <c:spPr>
            <a:ln cap="rnd"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Intermediate!$U$21:$U$25</c:f>
              <c:numCache/>
            </c:numRef>
          </c:val>
          <c:smooth val="1"/>
        </c:ser>
        <c:ser>
          <c:idx val="2"/>
          <c:order val="2"/>
          <c:tx>
            <c:strRef>
              <c:f>Intermediate!$V$20</c:f>
              <c:strCache/>
            </c:strRef>
          </c:tx>
          <c:spPr>
            <a:ln cap="rnd"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Intermediate!$V$21:$V$25</c:f>
              <c:numCache/>
            </c:numRef>
          </c:val>
          <c:smooth val="1"/>
        </c:ser>
        <c:ser>
          <c:idx val="3"/>
          <c:order val="3"/>
          <c:tx>
            <c:strRef>
              <c:f>Intermediate!$W$20</c:f>
              <c:strCache/>
            </c:strRef>
          </c:tx>
          <c:spPr>
            <a:ln cap="rnd"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Intermediate!$W$21:$W$25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.2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dPt>
            <c:idx val="151"/>
            <c:spPr>
              <a:ln w="9525">
                <a:solidFill>
                  <a:srgbClr val="00A19B"/>
                </a:solidFill>
              </a:ln>
            </c:spPr>
          </c:dPt>
          <c:cat>
            <c:numRef>
              <c:f>[0]!Channel1Timestamp</c:f>
              <c:numCache/>
            </c:numRef>
          </c:cat>
          <c:val>
            <c:numRef>
              <c:f>[0]!Channel1Freezing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043795006393428"/>
              <c:y val="0.18055555555555552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dPt>
            <c:idx val="151"/>
            <c:spPr>
              <a:ln w="9525">
                <a:solidFill>
                  <a:srgbClr val="00A19B"/>
                </a:solidFill>
              </a:ln>
            </c:spPr>
          </c:dPt>
          <c:cat>
            <c:numRef>
              <c:f>[0]!Channel2Timestamp</c:f>
              <c:numCache/>
            </c:numRef>
          </c:cat>
          <c:val>
            <c:numRef>
              <c:f>[0]!Channel2Freezing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2'!$A$2</c:f>
              <c:numCache/>
            </c:numRef>
          </c:cat>
          <c:val>
            <c:numRef>
              <c:f>[0]!Channel2SI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2'!$A$2</c:f>
              <c:numCache/>
            </c:numRef>
          </c:cat>
          <c:val>
            <c:numRef>
              <c:f>[0]!Channel2TI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6666666666666666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3'!$A$2</c:f>
              <c:numCache/>
            </c:numRef>
          </c:cat>
          <c:val>
            <c:numRef>
              <c:f>[0]!Channel3SI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3'!$A$2</c:f>
              <c:numCache/>
            </c:numRef>
          </c:cat>
          <c:val>
            <c:numRef>
              <c:f>[0]!Channel3TI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8518518518518517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4'!$A$2</c:f>
              <c:numCache/>
            </c:numRef>
          </c:cat>
          <c:val>
            <c:numRef>
              <c:f>[0]!Channel4SI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4'!$A$2</c:f>
              <c:numCache/>
            </c:numRef>
          </c:cat>
          <c:val>
            <c:numRef>
              <c:f>[0]!Channel4TI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8518518518518517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Video Freeze and Buffering Frequency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Intermediate!$Y$3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Intermediate!$Z$2:$AC$2</c:f>
              <c:strCache/>
            </c:strRef>
          </c:cat>
          <c:val>
            <c:numRef>
              <c:f>Intermediate!$Z$3:$AC$3</c:f>
              <c:numCache/>
            </c:numRef>
          </c:val>
        </c:ser>
        <c:ser>
          <c:idx val="1"/>
          <c:order val="1"/>
          <c:tx>
            <c:strRef>
              <c:f>Intermediate!$Y$4</c:f>
              <c:strCache/>
            </c:strRef>
          </c:tx>
          <c:spPr>
            <a:solidFill>
              <a:srgbClr val="00B2E3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Intermediate!$Z$2:$AC$2</c:f>
              <c:strCache/>
            </c:strRef>
          </c:cat>
          <c:val>
            <c:numRef>
              <c:f>Intermediate!$Z$4:$AC$4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0.0500000000000000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% of Occurrences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0.010000000000000002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Intermediate!$Z$6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Intermediate!$Z$7:$Z$9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Intermediate!$AA$6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Intermediate!$AA$7:$AA$9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Intermediate!$AB$6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Intermediate!$AB$7:$AB$9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Intermediate!$AC$6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Intermediate!$AC$7:$AC$9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image" Target="../media/image2.png" /><Relationship Id="rId9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Relationship Id="rId3" Type="http://schemas.openxmlformats.org/officeDocument/2006/relationships/chart" Target="../charts/chart8.xml" /><Relationship Id="rId4" Type="http://schemas.openxmlformats.org/officeDocument/2006/relationships/chart" Target="../charts/chart9.xml" /><Relationship Id="rId5" Type="http://schemas.openxmlformats.org/officeDocument/2006/relationships/image" Target="../media/image7.jpeg" /><Relationship Id="rId6" Type="http://schemas.openxmlformats.org/officeDocument/2006/relationships/image" Target="../media/image9.jpeg" /><Relationship Id="rId7" Type="http://schemas.openxmlformats.org/officeDocument/2006/relationships/image" Target="../media/image6.jpeg" /><Relationship Id="rId8" Type="http://schemas.openxmlformats.org/officeDocument/2006/relationships/image" Target="../media/image12.jpeg" /><Relationship Id="rId9" Type="http://schemas.openxmlformats.org/officeDocument/2006/relationships/image" Target="../media/image10.jpeg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chart" Target="../charts/chart10.xml" /><Relationship Id="rId2" Type="http://schemas.openxmlformats.org/officeDocument/2006/relationships/chart" Target="../charts/chart11.xml" /><Relationship Id="rId3" Type="http://schemas.openxmlformats.org/officeDocument/2006/relationships/chart" Target="../charts/chart12.xml" /><Relationship Id="rId4" Type="http://schemas.openxmlformats.org/officeDocument/2006/relationships/chart" Target="../charts/chart13.xml" /><Relationship Id="rId5" Type="http://schemas.openxmlformats.org/officeDocument/2006/relationships/chart" Target="../charts/chart14.xml" /><Relationship Id="rId6" Type="http://schemas.openxmlformats.org/officeDocument/2006/relationships/chart" Target="../charts/chart15.xml" /><Relationship Id="rId7" Type="http://schemas.openxmlformats.org/officeDocument/2006/relationships/image" Target="../media/image2.png" /><Relationship Id="rId8" Type="http://schemas.openxmlformats.org/officeDocument/2006/relationships/image" Target="../media/image1.png" /><Relationship Id="rId9" Type="http://schemas.openxmlformats.org/officeDocument/2006/relationships/image" Target="../media/image5.png" /><Relationship Id="rId10" Type="http://schemas.openxmlformats.org/officeDocument/2006/relationships/image" Target="../media/image3.jpeg" /><Relationship Id="rId11" Type="http://schemas.openxmlformats.org/officeDocument/2006/relationships/image" Target="../media/image11.jpeg" /><Relationship Id="rId12" Type="http://schemas.openxmlformats.org/officeDocument/2006/relationships/image" Target="../media/image8.jpeg" /><Relationship Id="rId13" Type="http://schemas.openxmlformats.org/officeDocument/2006/relationships/image" Target="../media/image4.jpeg" /></Relationships>
</file>

<file path=xl/drawings/_rels/drawing6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chart" Target="../charts/chart16.xml" /><Relationship Id="rId3" Type="http://schemas.openxmlformats.org/officeDocument/2006/relationships/chart" Target="../charts/chart17.xml" /><Relationship Id="rId4" Type="http://schemas.openxmlformats.org/officeDocument/2006/relationships/chart" Target="../charts/chart18.xml" /><Relationship Id="rId5" Type="http://schemas.openxmlformats.org/officeDocument/2006/relationships/chart" Target="../charts/chart19.xml" /><Relationship Id="rId6" Type="http://schemas.openxmlformats.org/officeDocument/2006/relationships/chart" Target="../charts/chart20.xml" /><Relationship Id="rId7" Type="http://schemas.openxmlformats.org/officeDocument/2006/relationships/chart" Target="../charts/chart21.xml" /><Relationship Id="rId8" Type="http://schemas.openxmlformats.org/officeDocument/2006/relationships/chart" Target="../charts/chart22.xml" /><Relationship Id="rId9" Type="http://schemas.openxmlformats.org/officeDocument/2006/relationships/chart" Target="../charts/chart23.xml" /><Relationship Id="rId10" Type="http://schemas.openxmlformats.org/officeDocument/2006/relationships/chart" Target="../charts/chart24.xml" /><Relationship Id="rId11" Type="http://schemas.openxmlformats.org/officeDocument/2006/relationships/chart" Target="../charts/chart25.xml" /><Relationship Id="rId12" Type="http://schemas.openxmlformats.org/officeDocument/2006/relationships/chart" Target="../charts/chart26.xml" /><Relationship Id="rId13" Type="http://schemas.openxmlformats.org/officeDocument/2006/relationships/chart" Target="../charts/chart27.xml" /><Relationship Id="rId14" Type="http://schemas.openxmlformats.org/officeDocument/2006/relationships/image" Target="../media/image1.png" /></Relationships>
</file>

<file path=xl/drawings/_rels/drawing7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Relationship Id="rId3" Type="http://schemas.openxmlformats.org/officeDocument/2006/relationships/chart" Target="../charts/chart28.xml" /><Relationship Id="rId4" Type="http://schemas.openxmlformats.org/officeDocument/2006/relationships/chart" Target="../charts/chart29.xml" /><Relationship Id="rId5" Type="http://schemas.openxmlformats.org/officeDocument/2006/relationships/chart" Target="../charts/chart30.xml" /><Relationship Id="rId6" Type="http://schemas.openxmlformats.org/officeDocument/2006/relationships/chart" Target="../charts/chart31.xml" /><Relationship Id="rId7" Type="http://schemas.openxmlformats.org/officeDocument/2006/relationships/chart" Target="../charts/chart32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622788</xdr:colOff>
      <xdr:row>35</xdr:row>
      <xdr:rowOff>159727</xdr:rowOff>
    </xdr:from>
    <xdr:to>
      <xdr:col>6</xdr:col>
      <xdr:colOff>1</xdr:colOff>
      <xdr:row>52</xdr:row>
      <xdr:rowOff>0</xdr:rowOff>
    </xdr:to>
    <xdr:graphicFrame macro="">
      <xdr:nvGraphicFramePr>
        <xdr:cNvPr id="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0</xdr:col>
      <xdr:colOff>622788</xdr:colOff>
      <xdr:row>53</xdr:row>
      <xdr:rowOff>0</xdr:rowOff>
    </xdr:from>
    <xdr:to>
      <xdr:col>6</xdr:col>
      <xdr:colOff>0</xdr:colOff>
      <xdr:row>70</xdr:row>
      <xdr:rowOff>177310</xdr:rowOff>
    </xdr:to>
    <xdr:graphicFrame macro="">
      <xdr:nvGraphicFramePr>
        <xdr:cNvPr id="11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622788</xdr:colOff>
      <xdr:row>72</xdr:row>
      <xdr:rowOff>0</xdr:rowOff>
    </xdr:from>
    <xdr:to>
      <xdr:col>6</xdr:col>
      <xdr:colOff>1</xdr:colOff>
      <xdr:row>91</xdr:row>
      <xdr:rowOff>1465</xdr:rowOff>
    </xdr:to>
    <xdr:graphicFrame macro="">
      <xdr:nvGraphicFramePr>
        <xdr:cNvPr id="12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622788</xdr:colOff>
      <xdr:row>94</xdr:row>
      <xdr:rowOff>0</xdr:rowOff>
    </xdr:from>
    <xdr:to>
      <xdr:col>6</xdr:col>
      <xdr:colOff>0</xdr:colOff>
      <xdr:row>105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0</xdr:col>
      <xdr:colOff>622788</xdr:colOff>
      <xdr:row>105</xdr:row>
      <xdr:rowOff>0</xdr:rowOff>
    </xdr:from>
    <xdr:to>
      <xdr:col>6</xdr:col>
      <xdr:colOff>0</xdr:colOff>
      <xdr:row>116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622788</xdr:colOff>
      <xdr:row>115</xdr:row>
      <xdr:rowOff>183173</xdr:rowOff>
    </xdr:from>
    <xdr:to>
      <xdr:col>6</xdr:col>
      <xdr:colOff>0</xdr:colOff>
      <xdr:row>128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0</xdr:col>
      <xdr:colOff>622788</xdr:colOff>
      <xdr:row>128</xdr:row>
      <xdr:rowOff>0</xdr:rowOff>
    </xdr:from>
    <xdr:to>
      <xdr:col>6</xdr:col>
      <xdr:colOff>0</xdr:colOff>
      <xdr:row>140</xdr:row>
      <xdr:rowOff>91440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  <xdr:twoCellAnchor>
    <xdr:from>
      <xdr:col>0</xdr:col>
      <xdr:colOff>622788</xdr:colOff>
      <xdr:row>91</xdr:row>
      <xdr:rowOff>183173</xdr:rowOff>
    </xdr:from>
    <xdr:to>
      <xdr:col>6</xdr:col>
      <xdr:colOff>0</xdr:colOff>
      <xdr:row>94</xdr:row>
      <xdr:rowOff>0</xdr:rowOff>
    </xdr:to>
    <xdr:sp macro="" textlink="">
      <xdr:nvSpPr>
        <xdr:cNvPr id="18" name="TextBox 17"/>
        <xdr:cNvSpPr txBox="1"/>
      </xdr:nvSpPr>
      <xdr:spPr>
        <a:xfrm>
          <a:off x="622788" y="18262893"/>
          <a:ext cx="9446948" cy="386422"/>
        </a:xfrm>
        <a:prstGeom prst="rect">
          <a:avLst/>
        </a:prstGeom>
        <a:solidFill>
          <a:schemeClr val="lt1"/>
        </a:solidFill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>
              <a:solidFill>
                <a:sysClr val="windowText"/>
              </a:solidFill>
              <a:latin typeface="+mn-lt"/>
            </a:rPr>
            <a:t>Buffering</a:t>
          </a:r>
          <a:r>
            <a:rPr lang="en-US" sz="1400"/>
            <a:t> </a:t>
          </a:r>
          <a:r>
            <a:rPr lang="en-US" sz="1400">
              <a:solidFill>
                <a:sysClr val="windowText"/>
              </a:solidFill>
              <a:latin typeface="+mn-lt"/>
            </a:rPr>
            <a:t>and Freezing </a:t>
          </a:r>
        </a:p>
      </xdr:txBody>
    </xdr:sp>
    <xdr:clientData/>
  </xdr:twoCellAnchor>
  <xdr:twoCellAnchor editAs="oneCell">
    <xdr:from>
      <xdr:col>0</xdr:col>
      <xdr:colOff>241789</xdr:colOff>
      <xdr:row>0</xdr:row>
      <xdr:rowOff>197827</xdr:rowOff>
    </xdr:from>
    <xdr:to>
      <xdr:col>1</xdr:col>
      <xdr:colOff>896083</xdr:colOff>
      <xdr:row>4</xdr:row>
      <xdr:rowOff>326785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1789" y="197827"/>
          <a:ext cx="1329654" cy="105288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131884</xdr:colOff>
      <xdr:row>0</xdr:row>
      <xdr:rowOff>190500</xdr:rowOff>
    </xdr:from>
    <xdr:to>
      <xdr:col>7</xdr:col>
      <xdr:colOff>272102</xdr:colOff>
      <xdr:row>3</xdr:row>
      <xdr:rowOff>51287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7389" y="190500"/>
          <a:ext cx="2181966" cy="59421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454270</xdr:colOff>
      <xdr:row>0</xdr:row>
      <xdr:rowOff>183173</xdr:rowOff>
    </xdr:from>
    <xdr:to>
      <xdr:col>1</xdr:col>
      <xdr:colOff>1719488</xdr:colOff>
      <xdr:row>2</xdr:row>
      <xdr:rowOff>8894</xdr:rowOff>
    </xdr:to>
    <xdr:sp macro="" textlink="">
      <xdr:nvSpPr>
        <xdr:cNvPr id="16" name="TextBox 15"/>
        <xdr:cNvSpPr txBox="1"/>
      </xdr:nvSpPr>
      <xdr:spPr>
        <a:xfrm>
          <a:off x="1129630" y="183173"/>
          <a:ext cx="126521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>
          <a:spAutoFit/>
        </a:bodyPr>
        <a:lstStyle/>
        <a:p>
          <a:pPr algn="l"/>
          <a:r>
            <a:rPr lang="en-US" sz="1400">
              <a:solidFill>
                <a:schemeClr val="dk2"/>
              </a:solidFill>
            </a:rPr>
            <a:t>Umetrix Video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15240</xdr:colOff>
      <xdr:row>0</xdr:row>
      <xdr:rowOff>18757</xdr:rowOff>
    </xdr:from>
    <xdr:to>
      <xdr:col>0</xdr:col>
      <xdr:colOff>704850</xdr:colOff>
      <xdr:row>3</xdr:row>
      <xdr:rowOff>51745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18757"/>
          <a:ext cx="689610" cy="52828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22860</xdr:colOff>
      <xdr:row>0</xdr:row>
      <xdr:rowOff>53340</xdr:rowOff>
    </xdr:from>
    <xdr:to>
      <xdr:col>4</xdr:col>
      <xdr:colOff>1165860</xdr:colOff>
      <xdr:row>2</xdr:row>
      <xdr:rowOff>43660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0502" y="53340"/>
          <a:ext cx="1143000" cy="3205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741045</xdr:colOff>
      <xdr:row>3</xdr:row>
      <xdr:rowOff>131755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72465" cy="57591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5</xdr:col>
      <xdr:colOff>1905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6043" y="45720"/>
          <a:ext cx="1226332" cy="331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10</xdr:row>
      <xdr:rowOff>163830</xdr:rowOff>
    </xdr:from>
    <xdr:to>
      <xdr:col>4</xdr:col>
      <xdr:colOff>861060</xdr:colOff>
      <xdr:row>27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27</xdr:row>
      <xdr:rowOff>156210</xdr:rowOff>
    </xdr:from>
    <xdr:to>
      <xdr:col>4</xdr:col>
      <xdr:colOff>861060</xdr:colOff>
      <xdr:row>44</xdr:row>
      <xdr:rowOff>49530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 editAs="oneCell">
    <xdr:from>
      <xdr:col>8</xdr:col>
      <xdr:colOff>99060</xdr:colOff>
      <xdr:row>2</xdr:row>
      <xdr:rowOff>99061</xdr:rowOff>
    </xdr:from>
    <xdr:to>
      <xdr:col>9</xdr:col>
      <xdr:colOff>3810</xdr:colOff>
      <xdr:row>19</xdr:row>
      <xdr:rowOff>78106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97179" y="440691"/>
          <a:ext cx="5465721" cy="288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20</xdr:row>
      <xdr:rowOff>97157</xdr:rowOff>
    </xdr:from>
    <xdr:to>
      <xdr:col>9</xdr:col>
      <xdr:colOff>3810</xdr:colOff>
      <xdr:row>36</xdr:row>
      <xdr:rowOff>90171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97179" y="3507742"/>
          <a:ext cx="5465721" cy="26346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38</xdr:row>
      <xdr:rowOff>95251</xdr:rowOff>
    </xdr:from>
    <xdr:to>
      <xdr:col>9</xdr:col>
      <xdr:colOff>3810</xdr:colOff>
      <xdr:row>54</xdr:row>
      <xdr:rowOff>88265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97179" y="6477636"/>
          <a:ext cx="5465721" cy="26346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56</xdr:row>
      <xdr:rowOff>93346</xdr:rowOff>
    </xdr:from>
    <xdr:to>
      <xdr:col>9</xdr:col>
      <xdr:colOff>3810</xdr:colOff>
      <xdr:row>72</xdr:row>
      <xdr:rowOff>139700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97179" y="9447531"/>
          <a:ext cx="5465721" cy="272224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74</xdr:row>
      <xdr:rowOff>91440</xdr:rowOff>
    </xdr:from>
    <xdr:to>
      <xdr:col>9</xdr:col>
      <xdr:colOff>3810</xdr:colOff>
      <xdr:row>90</xdr:row>
      <xdr:rowOff>84455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97179" y="12451715"/>
          <a:ext cx="5465721" cy="26346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8</xdr:row>
      <xdr:rowOff>175260</xdr:rowOff>
    </xdr:from>
    <xdr:to>
      <xdr:col>1</xdr:col>
      <xdr:colOff>472440</xdr:colOff>
      <xdr:row>23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1</xdr:col>
      <xdr:colOff>571500</xdr:colOff>
      <xdr:row>9</xdr:row>
      <xdr:rowOff>0</xdr:rowOff>
    </xdr:from>
    <xdr:to>
      <xdr:col>4</xdr:col>
      <xdr:colOff>868680</xdr:colOff>
      <xdr:row>24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24</xdr:row>
      <xdr:rowOff>175260</xdr:rowOff>
    </xdr:from>
    <xdr:to>
      <xdr:col>4</xdr:col>
      <xdr:colOff>861060</xdr:colOff>
      <xdr:row>39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40</xdr:row>
      <xdr:rowOff>175260</xdr:rowOff>
    </xdr:from>
    <xdr:to>
      <xdr:col>4</xdr:col>
      <xdr:colOff>861060</xdr:colOff>
      <xdr:row>55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0</xdr:col>
      <xdr:colOff>0</xdr:colOff>
      <xdr:row>56</xdr:row>
      <xdr:rowOff>175260</xdr:rowOff>
    </xdr:from>
    <xdr:to>
      <xdr:col>4</xdr:col>
      <xdr:colOff>861060</xdr:colOff>
      <xdr:row>71</xdr:row>
      <xdr:rowOff>175260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0</xdr:colOff>
      <xdr:row>73</xdr:row>
      <xdr:rowOff>0</xdr:rowOff>
    </xdr:from>
    <xdr:to>
      <xdr:col>4</xdr:col>
      <xdr:colOff>861060</xdr:colOff>
      <xdr:row>88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</xdr:row>
      <xdr:rowOff>83820</xdr:rowOff>
    </xdr:from>
    <xdr:to>
      <xdr:col>9</xdr:col>
      <xdr:colOff>1694180</xdr:colOff>
      <xdr:row>7</xdr:row>
      <xdr:rowOff>93345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72171" y="425450"/>
          <a:ext cx="1625600" cy="920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8</xdr:row>
      <xdr:rowOff>108585</xdr:rowOff>
    </xdr:from>
    <xdr:to>
      <xdr:col>9</xdr:col>
      <xdr:colOff>1694180</xdr:colOff>
      <xdr:row>13</xdr:row>
      <xdr:rowOff>73660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372171" y="1551305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14</xdr:row>
      <xdr:rowOff>102870</xdr:rowOff>
    </xdr:from>
    <xdr:to>
      <xdr:col>9</xdr:col>
      <xdr:colOff>1694180</xdr:colOff>
      <xdr:row>19</xdr:row>
      <xdr:rowOff>67945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372171" y="2684780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20</xdr:row>
      <xdr:rowOff>97155</xdr:rowOff>
    </xdr:from>
    <xdr:to>
      <xdr:col>9</xdr:col>
      <xdr:colOff>1694180</xdr:colOff>
      <xdr:row>25</xdr:row>
      <xdr:rowOff>62230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372171" y="3818255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26</xdr:row>
      <xdr:rowOff>91440</xdr:rowOff>
    </xdr:from>
    <xdr:to>
      <xdr:col>9</xdr:col>
      <xdr:colOff>1694180</xdr:colOff>
      <xdr:row>31</xdr:row>
      <xdr:rowOff>56515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72171" y="4951730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61270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6257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5</xdr:col>
      <xdr:colOff>22860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5</xdr:col>
      <xdr:colOff>22860</xdr:colOff>
      <xdr:row>36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5</xdr:col>
      <xdr:colOff>22860</xdr:colOff>
      <xdr:row>52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6</xdr:col>
      <xdr:colOff>0</xdr:colOff>
      <xdr:row>5</xdr:row>
      <xdr:rowOff>0</xdr:rowOff>
    </xdr:from>
    <xdr:to>
      <xdr:col>15</xdr:col>
      <xdr:colOff>457200</xdr:colOff>
      <xdr:row>20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15</xdr:col>
      <xdr:colOff>457200</xdr:colOff>
      <xdr:row>36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15</xdr:col>
      <xdr:colOff>457200</xdr:colOff>
      <xdr:row>52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  <xdr:twoCellAnchor>
    <xdr:from>
      <xdr:col>16</xdr:col>
      <xdr:colOff>0</xdr:colOff>
      <xdr:row>5</xdr:row>
      <xdr:rowOff>0</xdr:rowOff>
    </xdr:from>
    <xdr:to>
      <xdr:col>25</xdr:col>
      <xdr:colOff>457200</xdr:colOff>
      <xdr:row>20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8"/>
        </a:graphicData>
      </a:graphic>
    </xdr:graphicFrame>
    <xdr:clientData/>
  </xdr:twoCellAnchor>
  <xdr:twoCellAnchor>
    <xdr:from>
      <xdr:col>16</xdr:col>
      <xdr:colOff>0</xdr:colOff>
      <xdr:row>21</xdr:row>
      <xdr:rowOff>0</xdr:rowOff>
    </xdr:from>
    <xdr:to>
      <xdr:col>25</xdr:col>
      <xdr:colOff>457200</xdr:colOff>
      <xdr:row>36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9"/>
        </a:graphicData>
      </a:graphic>
    </xdr:graphicFrame>
    <xdr:clientData/>
  </xdr:twoCellAnchor>
  <xdr:twoCellAnchor>
    <xdr:from>
      <xdr:col>16</xdr:col>
      <xdr:colOff>0</xdr:colOff>
      <xdr:row>37</xdr:row>
      <xdr:rowOff>0</xdr:rowOff>
    </xdr:from>
    <xdr:to>
      <xdr:col>25</xdr:col>
      <xdr:colOff>457200</xdr:colOff>
      <xdr:row>52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0"/>
        </a:graphicData>
      </a:graphic>
    </xdr:graphicFrame>
    <xdr:clientData/>
  </xdr:twoCellAnchor>
  <xdr:twoCellAnchor>
    <xdr:from>
      <xdr:col>26</xdr:col>
      <xdr:colOff>0</xdr:colOff>
      <xdr:row>5</xdr:row>
      <xdr:rowOff>0</xdr:rowOff>
    </xdr:from>
    <xdr:to>
      <xdr:col>35</xdr:col>
      <xdr:colOff>457200</xdr:colOff>
      <xdr:row>20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1"/>
        </a:graphicData>
      </a:graphic>
    </xdr:graphicFrame>
    <xdr:clientData/>
  </xdr:twoCellAnchor>
  <xdr:twoCellAnchor>
    <xdr:from>
      <xdr:col>26</xdr:col>
      <xdr:colOff>0</xdr:colOff>
      <xdr:row>21</xdr:row>
      <xdr:rowOff>0</xdr:rowOff>
    </xdr:from>
    <xdr:to>
      <xdr:col>35</xdr:col>
      <xdr:colOff>457200</xdr:colOff>
      <xdr:row>36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2"/>
        </a:graphicData>
      </a:graphic>
    </xdr:graphicFrame>
    <xdr:clientData/>
  </xdr:twoCellAnchor>
  <xdr:twoCellAnchor>
    <xdr:from>
      <xdr:col>26</xdr:col>
      <xdr:colOff>0</xdr:colOff>
      <xdr:row>37</xdr:row>
      <xdr:rowOff>0</xdr:rowOff>
    </xdr:from>
    <xdr:to>
      <xdr:col>35</xdr:col>
      <xdr:colOff>457200</xdr:colOff>
      <xdr:row>52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3"/>
        </a:graphicData>
      </a:graphic>
    </xdr:graphicFrame>
    <xdr:clientData/>
  </xdr:twoCellAnchor>
  <xdr:twoCellAnchor>
    <xdr:from>
      <xdr:col>3</xdr:col>
      <xdr:colOff>601980</xdr:colOff>
      <xdr:row>0</xdr:row>
      <xdr:rowOff>60960</xdr:rowOff>
    </xdr:from>
    <xdr:to>
      <xdr:col>5</xdr:col>
      <xdr:colOff>0</xdr:colOff>
      <xdr:row>2</xdr:row>
      <xdr:rowOff>20800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8741" y="60960"/>
          <a:ext cx="1224427" cy="3395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13</xdr:row>
      <xdr:rowOff>163830</xdr:rowOff>
    </xdr:from>
    <xdr:to>
      <xdr:col>4</xdr:col>
      <xdr:colOff>861060</xdr:colOff>
      <xdr:row>30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175260</xdr:colOff>
      <xdr:row>31</xdr:row>
      <xdr:rowOff>7620</xdr:rowOff>
    </xdr:from>
    <xdr:to>
      <xdr:col>1</xdr:col>
      <xdr:colOff>464820</xdr:colOff>
      <xdr:row>47</xdr:row>
      <xdr:rowOff>68580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1</xdr:col>
      <xdr:colOff>601980</xdr:colOff>
      <xdr:row>31</xdr:row>
      <xdr:rowOff>0</xdr:rowOff>
    </xdr:from>
    <xdr:to>
      <xdr:col>4</xdr:col>
      <xdr:colOff>716280</xdr:colOff>
      <xdr:row>47</xdr:row>
      <xdr:rowOff>60960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152400</xdr:colOff>
      <xdr:row>48</xdr:row>
      <xdr:rowOff>0</xdr:rowOff>
    </xdr:from>
    <xdr:to>
      <xdr:col>1</xdr:col>
      <xdr:colOff>441960</xdr:colOff>
      <xdr:row>64</xdr:row>
      <xdr:rowOff>60960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1</xdr:col>
      <xdr:colOff>594360</xdr:colOff>
      <xdr:row>48</xdr:row>
      <xdr:rowOff>0</xdr:rowOff>
    </xdr:from>
    <xdr:to>
      <xdr:col>4</xdr:col>
      <xdr:colOff>708660</xdr:colOff>
      <xdr:row>64</xdr:row>
      <xdr:rowOff>60960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hyperlink" Target="https://www.spirent.com/-/media/images/gifs/01_notcomplex_girl.gif" TargetMode="External" /><Relationship Id="rId2" Type="http://schemas.openxmlformats.org/officeDocument/2006/relationships/hyperlink" Target="https://www.spirent.com/-/media/images/gifs/02_belowaveragecomplexity_park.gif" TargetMode="External" /><Relationship Id="rId3" Type="http://schemas.openxmlformats.org/officeDocument/2006/relationships/hyperlink" Target="https://www.spirent.com/-/media/images/gifs/03_averagecomplexity_kick.gif" TargetMode="External" /><Relationship Id="rId4" Type="http://schemas.openxmlformats.org/officeDocument/2006/relationships/hyperlink" Target="https://www.spirent.com/-/media/images/gifs/04_aboveaveragecomplexity_dogs.gif" TargetMode="External" /><Relationship Id="rId5" Type="http://schemas.openxmlformats.org/officeDocument/2006/relationships/hyperlink" Target="https://www.spirent.com/-/media/images/gifs/05_extremelycomplex_grenade.gif" TargetMode="External" /><Relationship Id="rId6" Type="http://schemas.openxmlformats.org/officeDocument/2006/relationships/drawing" Target="../drawings/drawing5.x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5"/>
  <sheetViews>
    <sheetView topLeftCell="A2" workbookViewId="0">
      <selection activeCell="E33" sqref="E33"/>
    </sheetView>
  </sheetViews>
  <sheetFormatPr defaultColWidth="9" defaultRowHeight="14.95"/>
  <cols>
    <col min="1" max="1" width="9.26171875" style="114" customWidth="1"/>
    <col min="2" max="2" width="37.5234375" style="114" customWidth="1"/>
    <col min="3" max="3" width="23.5234375" style="114" customWidth="1"/>
    <col min="4" max="4" width="24.26171875" style="114" customWidth="1"/>
    <col min="5" max="5" width="21.5234375" style="114" customWidth="1"/>
    <col min="6" max="6" width="22" style="114" customWidth="1"/>
    <col min="7" max="8" width="6" style="114" customWidth="1"/>
    <col min="9" max="16384" width="9" style="114"/>
  </cols>
  <sheetData>
    <row ht="19.5" customHeight="1">
      <c s="158" t="s">
        <v>136</v>
      </c>
      <c s="58"/>
      <c s="58"/>
      <c s="58"/>
      <c s="58"/>
      <c s="58"/>
      <c s="58"/>
      <c s="203"/>
    </row>
    <row ht="18.75" customHeight="1">
      <c s="187"/>
      <c s="66"/>
      <c s="66"/>
      <c s="66"/>
      <c s="66"/>
      <c s="66"/>
      <c s="66"/>
      <c s="162"/>
    </row>
    <row ht="19.5" customHeight="1">
      <c s="187"/>
      <c s="66"/>
      <c s="66"/>
      <c s="66"/>
      <c s="66"/>
      <c s="66"/>
      <c s="66"/>
      <c s="162"/>
    </row>
    <row ht="15" customHeight="1">
      <c s="187"/>
      <c s="66"/>
      <c s="66"/>
      <c s="66"/>
      <c s="66"/>
      <c s="66"/>
      <c s="66"/>
      <c s="162"/>
    </row>
    <row ht="31.5" customHeight="1">
      <c s="187"/>
      <c s="66"/>
      <c s="66"/>
      <c s="66"/>
      <c s="66"/>
      <c s="66"/>
      <c s="66"/>
      <c s="162"/>
    </row>
    <row ht="24.75" customHeight="1">
      <c s="192"/>
      <c s="59"/>
      <c s="59"/>
      <c s="59"/>
      <c s="59"/>
      <c s="59"/>
      <c s="59"/>
      <c s="168"/>
    </row>
    <row>
      <c s="19"/>
      <c s="19"/>
      <c s="19"/>
      <c s="19"/>
      <c s="19"/>
      <c s="19"/>
      <c s="19"/>
      <c s="19"/>
    </row>
    <row ht="48" customHeight="1">
      <c s="19"/>
      <c s="19"/>
      <c s="190" t="s">
        <v>230</v>
      </c>
      <c s="135" t="s">
        <v>342</v>
      </c>
      <c s="135"/>
      <c s="169"/>
      <c s="19"/>
      <c s="19"/>
    </row>
    <row>
      <c s="19"/>
      <c s="127" t="s">
        <v>237</v>
      </c>
      <c s="108">
        <f>_xlfn.IFERROR(AVERAGE('Raw Data 1'!C:C),"")</f>
        <v>4.4881861198738031</v>
      </c>
      <c s="108">
        <f>_xlfn.IFERROR(AVERAGE('Raw Data 2'!C:C),"")</f>
        <v>4.4199575163398661</v>
      </c>
      <c s="108" t="str">
        <f>_xlfn.IFERROR(AVERAGE('Raw Data 3'!C:C),"")</f>
        <v/>
      </c>
      <c s="159" t="str">
        <f>_xlfn.IFERROR(AVERAGE('Raw Data 4'!C:C),"")</f>
        <v/>
      </c>
      <c s="19"/>
      <c s="19"/>
    </row>
    <row>
      <c s="19"/>
      <c s="176" t="s">
        <v>411</v>
      </c>
      <c s="117">
        <f>_xlfn.IFERROR(MAX('Raw Data 1'!C:C),"")</f>
        <v>4.8109999999999999</v>
      </c>
      <c s="117">
        <f>_xlfn.IFERROR(MAX('Raw Data 2'!C:C),"")</f>
        <v>4.806</v>
      </c>
      <c s="117">
        <f>_xlfn.IFERROR(MAX('Raw Data 3'!C:C),"")</f>
        <v>0</v>
      </c>
      <c s="177">
        <f>_xlfn.IFERROR(MAX('Raw Data 4'!C:C),"")</f>
        <v>0</v>
      </c>
      <c s="19"/>
      <c s="19"/>
    </row>
    <row>
      <c s="19"/>
      <c s="176" t="s">
        <v>262</v>
      </c>
      <c s="117">
        <f>_xlfn.IFERROR(MIN('Raw Data 1'!C:C),"")</f>
        <v>3.6269999999999998</v>
      </c>
      <c s="117">
        <f>_xlfn.IFERROR(MIN('Raw Data 2'!C:C),"")</f>
        <v>3.7189999999999999</v>
      </c>
      <c s="117">
        <f>_xlfn.IFERROR(MIN('Raw Data 3'!C:C),"")</f>
        <v>0</v>
      </c>
      <c s="177">
        <f>_xlfn.IFERROR(MIN('Raw Data 4'!C:C),"")</f>
        <v>0</v>
      </c>
      <c s="19"/>
      <c s="19"/>
    </row>
    <row>
      <c s="19"/>
      <c s="180" t="s">
        <v>103</v>
      </c>
      <c s="109">
        <f>_xlfn.IFERROR(_xlfn.STDEV.P('Raw Data 1'!C:C),"")</f>
        <v>0.18082651130032229</v>
      </c>
      <c s="109">
        <f>_xlfn.IFERROR(_xlfn.STDEV.P('Raw Data 2'!C:C),"")</f>
        <v>0.18466359139253283</v>
      </c>
      <c s="109" t="str">
        <f>_xlfn.IFERROR(_xlfn.STDEV.P('Raw Data 3'!C:C),"")</f>
        <v/>
      </c>
      <c s="186" t="str">
        <f>_xlfn.IFERROR(_xlfn.STDEV.P('Raw Data 4'!C:C),"")</f>
        <v/>
      </c>
      <c s="19"/>
      <c s="19"/>
    </row>
    <row ht="5.25" customHeight="1">
      <c s="19"/>
      <c s="19"/>
      <c s="19"/>
      <c s="19"/>
      <c s="19"/>
      <c s="19"/>
      <c s="19"/>
      <c s="19"/>
    </row>
    <row>
      <c s="19"/>
      <c s="127" t="s">
        <v>412</v>
      </c>
      <c s="201">
        <f>_xlfn.IFERROR(AVERAGE('Raw Data 1'!D:D),"")</f>
        <v>85.515485804416556</v>
      </c>
      <c s="139">
        <f>_xlfn.IFERROR(AVERAGE('Raw Data 2'!D:D),"")</f>
        <v>82.16343464052288</v>
      </c>
      <c s="139" t="str">
        <f>_xlfn.IFERROR(AVERAGE('Raw Data 3'!D:D),"")</f>
        <v/>
      </c>
      <c s="170" t="str">
        <f>_xlfn.IFERROR(AVERAGE('Raw Data 4'!D:D),"")</f>
        <v/>
      </c>
      <c s="19"/>
      <c s="19"/>
    </row>
    <row>
      <c s="19"/>
      <c s="138" t="s">
        <v>105</v>
      </c>
      <c s="111">
        <v>0.075999999999999998</v>
      </c>
      <c s="61">
        <v>0</v>
      </c>
      <c s="61"/>
      <c s="107"/>
      <c s="19"/>
      <c s="19"/>
    </row>
    <row>
      <c s="19"/>
      <c s="138" t="s">
        <v>104</v>
      </c>
      <c s="5">
        <v>1</v>
      </c>
      <c s="5">
        <v>0</v>
      </c>
      <c s="5"/>
      <c s="5"/>
      <c s="19"/>
      <c s="19"/>
    </row>
    <row>
      <c s="19"/>
      <c s="138" t="s">
        <v>160</v>
      </c>
      <c s="116">
        <v>4.7960000000000003</v>
      </c>
      <c s="60">
        <v>0</v>
      </c>
      <c s="60"/>
      <c s="118"/>
      <c s="19"/>
      <c s="19"/>
    </row>
    <row>
      <c s="19"/>
      <c s="138" t="s">
        <v>25</v>
      </c>
      <c s="111">
        <v>0</v>
      </c>
      <c s="61">
        <v>0</v>
      </c>
      <c s="61"/>
      <c s="107"/>
      <c s="19"/>
      <c s="19"/>
    </row>
    <row>
      <c s="19"/>
      <c s="138" t="s">
        <v>413</v>
      </c>
      <c s="5">
        <v>0</v>
      </c>
      <c s="5">
        <v>0</v>
      </c>
      <c s="5"/>
      <c s="5"/>
      <c s="19"/>
      <c s="19"/>
    </row>
    <row>
      <c s="19"/>
      <c s="129" t="s">
        <v>72</v>
      </c>
      <c s="116">
        <v>0</v>
      </c>
      <c s="60">
        <v>0</v>
      </c>
      <c s="60"/>
      <c s="118"/>
      <c s="19"/>
      <c s="19"/>
    </row>
    <row>
      <c s="19"/>
      <c s="19"/>
      <c s="19"/>
      <c s="19"/>
      <c s="19"/>
      <c s="19"/>
      <c s="19"/>
      <c s="19"/>
    </row>
    <row>
      <c s="19"/>
      <c s="212" t="s">
        <v>352</v>
      </c>
      <c s="167" t="s">
        <v>341</v>
      </c>
      <c s="150" t="s">
        <v>184</v>
      </c>
      <c s="150"/>
      <c s="193"/>
      <c s="19"/>
      <c s="19"/>
    </row>
    <row>
      <c s="19"/>
      <c s="164" t="s">
        <v>26</v>
      </c>
      <c s="110">
        <f>MAX('Raw Data 1'!A:A) -MIN('Raw Data 1'!A:A)</f>
        <v>63.197000000000003</v>
      </c>
      <c s="110">
        <f>MAX('Raw Data 2'!A:A) - MIN('Raw Data 2'!A:A)</f>
        <v>61.002000000000002</v>
      </c>
      <c s="110">
        <f>MAX('Raw Data 3'!A:A) - MIN('Raw Data 3'!A:A)</f>
        <v>0</v>
      </c>
      <c s="183">
        <f>MAX('Raw Data 4'!A:A) - MIN('Raw Data 4'!A:A)</f>
        <v>0</v>
      </c>
      <c s="19"/>
      <c s="19"/>
    </row>
    <row>
      <c s="19"/>
      <c s="164" t="s">
        <v>382</v>
      </c>
      <c s="103">
        <f>_xlfn.IFERROR(COUNT('Raw Data 1'!B:B),"")</f>
        <v>317</v>
      </c>
      <c s="103">
        <f>_xlfn.IFERROR(COUNT('Raw Data 2'!B:B),"")</f>
        <v>306</v>
      </c>
      <c s="103">
        <f>_xlfn.IFERROR(COUNT('Raw Data 3'!B:B),"")</f>
        <v>0</v>
      </c>
      <c s="166">
        <f>_xlfn.IFERROR(COUNT('Raw Data 4'!B:B),"")</f>
        <v>0</v>
      </c>
      <c s="19"/>
      <c s="19"/>
    </row>
    <row>
      <c s="19"/>
      <c s="152" t="s">
        <v>159</v>
      </c>
      <c s="65">
        <f t="array" ref="C25">_xlfn.IFERROR(MAX('Raw Data 1'!B:B)/MAX('Raw Data 1'!A:A),"")</f>
        <v>5.0000788655972492</v>
      </c>
      <c s="65">
        <f>_xlfn.IFERROR(MAX('Raw Data 2'!B:B)/MAX('Raw Data 2'!A:A),"")</f>
        <v>5.0013892747985551</v>
      </c>
      <c s="65" t="str">
        <f>_xlfn.IFERROR(MAX('Raw Data 3'!B:B)/MAX('Raw Data 3'!A:A),"")</f>
        <v/>
      </c>
      <c s="144" t="str">
        <f>_xlfn.IFERROR(MAX('Raw Data 4'!B:B)/MAX('Raw Data 4'!A:A),"")</f>
        <v/>
      </c>
      <c s="19"/>
      <c s="19"/>
    </row>
    <row ht="15" customHeight="1">
      <c s="19"/>
      <c s="179" t="s">
        <v>171</v>
      </c>
      <c s="191" t="s">
        <v>340</v>
      </c>
      <c s="115"/>
      <c s="115"/>
      <c s="115"/>
      <c s="19"/>
      <c s="19"/>
    </row>
    <row ht="15" customHeight="1">
      <c s="19"/>
      <c s="152" t="s">
        <v>429</v>
      </c>
      <c s="65">
        <v>4.149</v>
      </c>
      <c s="65">
        <v>4.4199999999999999</v>
      </c>
      <c s="65" t="str">
        <f>_xlfn.IFERROR(MAX('Raw Data 3'!B:B)/MAX('Raw Data 3'!A:A),"")</f>
        <v/>
      </c>
      <c s="144" t="str">
        <f>_xlfn.IFERROR(MAX('Raw Data 4'!B:B)/MAX('Raw Data 4'!A:A),"")</f>
        <v/>
      </c>
      <c s="19"/>
      <c s="19"/>
    </row>
    <row ht="15" customHeight="1">
      <c s="19"/>
      <c s="138" t="s">
        <v>282</v>
      </c>
      <c s="111"/>
      <c s="61"/>
      <c s="61"/>
      <c s="107"/>
      <c s="19"/>
      <c s="19"/>
    </row>
    <row ht="15" customHeight="1">
      <c s="19"/>
      <c s="138" t="s">
        <v>252</v>
      </c>
      <c s="5"/>
      <c s="5"/>
      <c s="5"/>
      <c s="5"/>
      <c s="19"/>
      <c s="19"/>
    </row>
    <row ht="15" customHeight="1">
      <c s="19"/>
      <c s="129" t="s">
        <v>34</v>
      </c>
      <c s="116"/>
      <c s="60"/>
      <c s="60"/>
      <c s="118"/>
      <c s="19"/>
      <c s="19"/>
    </row>
    <row ht="15" customHeight="1">
      <c s="19"/>
      <c s="129" t="s">
        <v>283</v>
      </c>
      <c s="116"/>
      <c s="60"/>
      <c s="60"/>
      <c s="118"/>
      <c s="19"/>
      <c s="19"/>
    </row>
    <row ht="15" customHeight="1">
      <c s="19"/>
      <c s="129" t="s">
        <v>201</v>
      </c>
      <c s="116"/>
      <c s="60"/>
      <c s="60"/>
      <c s="118"/>
      <c s="19"/>
      <c s="19"/>
    </row>
    <row ht="15" customHeight="1">
      <c s="19"/>
      <c s="129" t="s">
        <v>365</v>
      </c>
      <c s="178"/>
      <c s="128"/>
      <c s="128"/>
      <c s="188"/>
      <c s="19"/>
      <c s="19"/>
    </row>
    <row ht="15" customHeight="1">
      <c s="19"/>
      <c s="129" t="s">
        <v>129</v>
      </c>
      <c s="178"/>
      <c s="128"/>
      <c s="128"/>
      <c s="188"/>
      <c s="19"/>
      <c s="19"/>
    </row>
    <row ht="15" customHeight="1">
      <c s="19"/>
      <c s="129" t="s">
        <v>397</v>
      </c>
      <c s="178"/>
      <c s="128"/>
      <c s="128"/>
      <c s="188"/>
      <c s="19"/>
      <c s="19"/>
    </row>
    <row>
      <c s="19"/>
      <c s="19"/>
      <c s="19"/>
      <c s="19"/>
      <c s="19"/>
      <c s="19"/>
      <c s="19"/>
      <c s="19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</sheetData>
  <mergeCells count="1">
    <mergeCell ref="A1:H6"/>
  </mergeCells>
  <printOptions horizontalCentered="1"/>
  <pageMargins left="0.7" right="0.7" top="0.75" bottom="0.75" header="0.3" footer="0.3"/>
  <pageSetup scale="62" orientation="portrait"/>
  <headerFooter>
    <oddFooter>&amp;C&amp;10© 2015 Spirent Communications.  All rights reserved.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C68"/>
  <sheetViews>
    <sheetView workbookViewId="0">
      <selection activeCell="K4" sqref="K4"/>
    </sheetView>
  </sheetViews>
  <sheetFormatPr defaultColWidth="9" defaultRowHeight="12.3"/>
  <cols>
    <col min="1" max="1" width="19" style="15" bestFit="1" customWidth="1"/>
    <col min="2" max="2" width="15.5234375" style="15" customWidth="1"/>
    <col min="3" max="6" width="9" style="15"/>
    <col min="7" max="7" width="12.26171875" style="15" bestFit="1" customWidth="1"/>
    <col min="8" max="12" width="9" style="15"/>
    <col min="13" max="13" width="22.5234375" style="15" bestFit="1" customWidth="1"/>
    <col min="14" max="17" width="9.26171875" style="15" bestFit="1" customWidth="1"/>
    <col min="18" max="18" width="9" style="15"/>
    <col min="19" max="19" width="22.5234375" style="15" customWidth="1"/>
    <col min="20" max="24" width="9" style="15"/>
    <col min="25" max="25" width="23" style="15" bestFit="1" customWidth="1"/>
    <col min="26" max="29" width="15.26171875" style="15" bestFit="1" customWidth="1"/>
    <col min="30" max="16384" width="9" style="15"/>
  </cols>
  <sheetData>
    <row ht="14.4">
      <c s="76" t="s">
        <v>383</v>
      </c>
      <c s="31"/>
      <c s="31"/>
      <c s="31"/>
      <c s="69"/>
      <c r="G1" s="76" t="s">
        <v>187</v>
      </c>
      <c s="31"/>
      <c s="31"/>
      <c s="31"/>
      <c s="69"/>
      <c r="M1" s="76" t="s">
        <v>107</v>
      </c>
      <c s="31"/>
      <c s="31"/>
      <c s="31"/>
      <c s="69"/>
      <c r="S1" s="76" t="s">
        <v>322</v>
      </c>
      <c s="31"/>
      <c s="31"/>
      <c s="31"/>
      <c s="69"/>
      <c r="Y1" s="76" t="s">
        <v>75</v>
      </c>
      <c s="31"/>
      <c s="31"/>
      <c s="31"/>
      <c s="69"/>
    </row>
    <row>
      <c s="48"/>
      <c r="E2" s="36"/>
      <c r="G2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  <c r="M2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  <c r="S2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  <c r="Y2" s="48"/>
      <c s="47" t="str">
        <f>'Game Scorecard'!$B$5</f>
        <v>Channel A</v>
      </c>
      <c s="47" t="str">
        <f>'Game Scorecard'!$C$5</f>
        <v>Channel B</v>
      </c>
      <c s="47" t="str">
        <f>'Game Scorecard'!$D$5</f>
        <v/>
      </c>
      <c s="125" t="str">
        <f>'Game Scorecard'!$E$5</f>
        <v/>
      </c>
    </row>
    <row>
      <c s="15" t="s">
        <v>53</v>
      </c>
      <c s="15" t="s">
        <v>276</v>
      </c>
      <c r="E3" s="36"/>
      <c r="G3" s="48" t="s">
        <v>108</v>
      </c>
      <c s="30">
        <f>'Video MOS'!B7</f>
        <v>4.4881861198738031</v>
      </c>
      <c s="30">
        <f>'Video MOS'!C7</f>
        <v>4.4199575163398661</v>
      </c>
      <c s="30" t="str">
        <f>'Video MOS'!D7</f>
        <v/>
      </c>
      <c s="113" t="str">
        <f>'Video MOS'!E7</f>
        <v/>
      </c>
      <c r="M3" s="48" t="s">
        <v>48</v>
      </c>
      <c s="30">
        <f>'Game Scorecard'!B12</f>
        <v>85.515485804416556</v>
      </c>
      <c s="30">
        <f>'Game Scorecard'!C12</f>
        <v>82.16343464052288</v>
      </c>
      <c s="30" t="str">
        <f>'Game Scorecard'!D12</f>
        <v/>
      </c>
      <c s="113" t="str">
        <f>'Game Scorecard'!E12</f>
        <v/>
      </c>
      <c r="S3" s="48" t="s">
        <v>384</v>
      </c>
      <c s="30">
        <f>'Game Scorecard'!B13</f>
        <v>29.859104100946357</v>
      </c>
      <c s="30">
        <f>'Game Scorecard'!C13</f>
        <v>25.21411111111113</v>
      </c>
      <c s="30" t="str">
        <f>'Game Scorecard'!D13</f>
        <v/>
      </c>
      <c s="113" t="str">
        <f>'Game Scorecard'!E13</f>
        <v/>
      </c>
      <c r="Y3" s="48" t="s">
        <v>415</v>
      </c>
      <c s="55">
        <f>'Game Scorecard'!B16</f>
        <v>0</v>
      </c>
      <c s="55">
        <f>'Game Scorecard'!C16</f>
        <v>0</v>
      </c>
      <c s="55" t="str">
        <f>'Game Scorecard'!D16</f>
        <v/>
      </c>
      <c s="147" t="str">
        <f>'Game Scorecard'!E16</f>
        <v/>
      </c>
    </row>
    <row>
      <c s="15" t="s">
        <v>355</v>
      </c>
      <c s="15" t="s">
        <v>170</v>
      </c>
      <c r="E4" s="36"/>
      <c r="G4" s="48" t="s">
        <v>212</v>
      </c>
      <c s="4">
        <f>COUNT('Raw Data 1'!$D:$D)</f>
        <v>317</v>
      </c>
      <c s="4">
        <f>COUNT('Raw Data 2'!$D:$D)</f>
        <v>306</v>
      </c>
      <c s="4">
        <f>COUNT('Raw Data 3'!$D:$D)</f>
        <v>0</v>
      </c>
      <c s="104">
        <f>COUNT('Raw Data 4'!$D:$D)</f>
        <v>0</v>
      </c>
      <c r="M4" s="48" t="s">
        <v>212</v>
      </c>
      <c s="4">
        <f>COUNT('Raw Data 1'!$D:$D)</f>
        <v>317</v>
      </c>
      <c s="4">
        <f>COUNT('Raw Data 2'!$D:$D)</f>
        <v>306</v>
      </c>
      <c s="4">
        <f>COUNT('Raw Data 3'!$D:$D)</f>
        <v>0</v>
      </c>
      <c s="104">
        <f>COUNT('Raw Data 4'!$D:$D)</f>
        <v>0</v>
      </c>
      <c r="S4" s="48" t="s">
        <v>212</v>
      </c>
      <c s="4">
        <f>COUNT('Raw Data 1'!$E:$E)</f>
        <v>317</v>
      </c>
      <c s="4">
        <f>COUNT('Raw Data 2'!$E:$E)</f>
        <v>306</v>
      </c>
      <c s="4">
        <f>COUNT('Raw Data 3'!$E:$E)</f>
        <v>0</v>
      </c>
      <c s="104">
        <f>COUNT('Raw Data 4'!$E:$E)</f>
        <v>0</v>
      </c>
      <c r="Y4" s="48" t="s">
        <v>385</v>
      </c>
      <c s="55">
        <f>'Game Scorecard'!B22</f>
        <v>0.075999999999999998</v>
      </c>
      <c s="55">
        <f>'Game Scorecard'!C22</f>
        <v>0</v>
      </c>
      <c s="55" t="str">
        <f>'Game Scorecard'!D22</f>
        <v/>
      </c>
      <c s="147" t="str">
        <f>'Game Scorecard'!E22</f>
        <v/>
      </c>
    </row>
    <row>
      <c s="15" t="s">
        <v>188</v>
      </c>
      <c s="15" t="s">
        <v>146</v>
      </c>
      <c r="E5" s="36"/>
      <c r="G5" s="48"/>
      <c r="K5" s="36"/>
      <c r="M5" s="48"/>
      <c r="Q5" s="36"/>
      <c r="S5" s="48"/>
      <c r="W5" s="36"/>
      <c r="Y5" s="48"/>
      <c s="47"/>
      <c s="47"/>
      <c s="47"/>
      <c s="125"/>
    </row>
    <row>
      <c s="15" t="s">
        <v>189</v>
      </c>
      <c s="15" t="s">
        <v>250</v>
      </c>
      <c r="E6" s="36"/>
      <c r="G6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  <c r="M6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  <c r="S6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  <c r="Y6" s="189"/>
      <c s="121" t="str">
        <f>CONCATENATE("Operation Mode - ", 'Game Scorecard'!$B$5)</f>
        <v>Operation Mode - Channel A</v>
      </c>
      <c s="121" t="str">
        <f>CONCATENATE("Operation Mode - ", 'Game Scorecard'!$C$5)</f>
        <v>Operation Mode - Channel B</v>
      </c>
      <c s="121" t="str">
        <f>CONCATENATE("Operation Mode - ", 'Game Scorecard'!$D$5)</f>
        <v xml:space="preserve">Operation Mode - </v>
      </c>
      <c s="200" t="str">
        <f>CONCATENATE("Operation Mode - ", 'Game Scorecard'!$E$5)</f>
        <v xml:space="preserve">Operation Mode - </v>
      </c>
    </row>
    <row>
      <c s="48"/>
      <c r="E7" s="36"/>
      <c r="G7" s="48" t="s">
        <v>239</v>
      </c>
      <c s="26">
        <f>COUNTIF('Raw Data 1'!$C:$C,"&gt;=4.8")/$H$4</f>
        <v>3.1545741324921135E-03</v>
      </c>
      <c s="26">
        <f>COUNTIF('Raw Data 2'!$C:$C,"&gt;=4.8")/$I$4</f>
        <v>6.5359477124183009E-03</v>
      </c>
      <c s="26" t="e">
        <f>COUNTIF('Raw Data 3'!$C:$C,"&gt;=4.8")/$J$4</f>
        <v>#DIV/0!</v>
      </c>
      <c s="57" t="e">
        <f>COUNTIF('Raw Data 4'!$C:$C,"&gt;=4.8")/$K$4</f>
        <v>#DIV/0!</v>
      </c>
      <c r="M7" s="48" t="s">
        <v>138</v>
      </c>
      <c s="26">
        <f>COUNTIF('Raw Data 1'!$D:$D,"&lt;15")/$N$4</f>
        <v>0</v>
      </c>
      <c s="26">
        <f>COUNTIF('Raw Data 2'!$D:$D,"&lt;15")/$O$4</f>
        <v>0</v>
      </c>
      <c s="26" t="e">
        <f>COUNTIF('Raw Data 3'!$D:$D,"&lt;15")/$P$4</f>
        <v>#DIV/0!</v>
      </c>
      <c s="57" t="e">
        <f>COUNTIF('Raw Data 4'!$D:$D,"&lt;15")/$Q$4</f>
        <v>#DIV/0!</v>
      </c>
      <c r="S7" s="48" t="s">
        <v>138</v>
      </c>
      <c s="26">
        <f>COUNTIF('Raw Data 1'!$E:$E,"&lt;15")/$T$4</f>
        <v>0.1167192429022082</v>
      </c>
      <c s="26">
        <f>COUNTIF('Raw Data 2'!$E:$E,"&lt;15")/$U$4</f>
        <v>0.13398692810457516</v>
      </c>
      <c s="26" t="e">
        <f>COUNTIF('Raw Data 3'!$E:$E,"&lt;15")/$V$4</f>
        <v>#DIV/0!</v>
      </c>
      <c s="57" t="e">
        <f>COUNTIF('Raw Data 4'!$E:$E,"&lt;15")/$W$4</f>
        <v>#DIV/0!</v>
      </c>
      <c r="Y7" s="48" t="s">
        <v>356</v>
      </c>
      <c s="55">
        <f t="shared" si="0" ref="Z7:AC8">Z3</f>
        <v>0</v>
      </c>
      <c s="55">
        <f t="shared" si="0"/>
        <v>0</v>
      </c>
      <c s="55" t="str">
        <f t="shared" si="0"/>
        <v/>
      </c>
      <c s="147" t="str">
        <f t="shared" si="0"/>
        <v/>
      </c>
    </row>
    <row>
      <c s="48" t="s">
        <v>386</v>
      </c>
      <c r="E8" s="36"/>
      <c r="G8" s="48" t="s">
        <v>2</v>
      </c>
      <c s="26">
        <f>COUNTIF('Raw Data 1'!$C:$C,"&lt;4.8")/$H$4</f>
        <v>0.99684542586750791</v>
      </c>
      <c s="26">
        <f>COUNTIF('Raw Data 2'!$C:$C,"&lt;4.8")/$I$4</f>
        <v>0.99346405228758172</v>
      </c>
      <c s="26" t="e">
        <f>COUNTIF('Raw Data 3'!$C:$C,"&lt;4.8")/$J$4</f>
        <v>#DIV/0!</v>
      </c>
      <c s="57" t="e">
        <f>COUNTIF('Raw Data 4'!$C:$C,"&lt;4.8")/$K$4</f>
        <v>#DIV/0!</v>
      </c>
      <c r="M8" s="48" t="s">
        <v>240</v>
      </c>
      <c s="26">
        <f>COUNTIF('Raw Data 1'!$D:$D,"&lt;30")/$N$4</f>
        <v>0</v>
      </c>
      <c s="26">
        <f>COUNTIF('Raw Data 2'!$D:$D,"&lt;30")/$O$4</f>
        <v>0</v>
      </c>
      <c s="26" t="e">
        <f>COUNTIF('Raw Data 3'!$D:$D,"&lt;30")/$P$4</f>
        <v>#DIV/0!</v>
      </c>
      <c s="57" t="e">
        <f>COUNTIF('Raw Data 4'!$D:$D,"&lt;30")/$Q$4</f>
        <v>#DIV/0!</v>
      </c>
      <c r="S8" s="48" t="s">
        <v>240</v>
      </c>
      <c s="26">
        <f>COUNTIF('Raw Data 1'!$E:$E,"&lt;30")/$T$4</f>
        <v>0.41009463722397477</v>
      </c>
      <c s="26">
        <f>COUNTIF('Raw Data 2'!$E:$E,"&lt;30")/$U$4</f>
        <v>0.62418300653594772</v>
      </c>
      <c s="26" t="e">
        <f>COUNTIF('Raw Data 3'!$E:$E,"&lt;30")/$V$4</f>
        <v>#DIV/0!</v>
      </c>
      <c s="57" t="e">
        <f>COUNTIF('Raw Data 4'!$E:$E,"&lt;30")/$W$4</f>
        <v>#DIV/0!</v>
      </c>
      <c r="Y8" s="48" t="s">
        <v>241</v>
      </c>
      <c s="55">
        <f t="shared" si="0"/>
        <v>0.075999999999999998</v>
      </c>
      <c s="55">
        <f t="shared" si="0"/>
        <v>0</v>
      </c>
      <c s="55" t="str">
        <f t="shared" si="0"/>
        <v/>
      </c>
      <c s="147" t="str">
        <f t="shared" si="0"/>
        <v/>
      </c>
    </row>
    <row ht="12.6" thickBot="1">
      <c s="48" t="s">
        <v>416</v>
      </c>
      <c r="E9" s="36"/>
      <c r="G9" s="48" t="s">
        <v>323</v>
      </c>
      <c s="26">
        <f>COUNTIF('Raw Data 1'!$C:$C,"&lt;4.7")/$H$4</f>
        <v>0.917981072555205</v>
      </c>
      <c s="26">
        <f>COUNTIF('Raw Data 2'!$C:$C,"&lt;4.7")/$I$4</f>
        <v>0.97712418300653592</v>
      </c>
      <c s="26" t="e">
        <f>COUNTIF('Raw Data 3'!$C:$C,"&lt;4.7")/$J$4</f>
        <v>#DIV/0!</v>
      </c>
      <c s="57" t="e">
        <f>COUNTIF('Raw Data 4'!$C:$C,"&lt;4.7")/$K$4</f>
        <v>#DIV/0!</v>
      </c>
      <c r="M9" s="48" t="s">
        <v>242</v>
      </c>
      <c s="26">
        <f>COUNTIF('Raw Data 1'!$D:$D,"&lt;45")/$N$4</f>
        <v>0</v>
      </c>
      <c s="26">
        <f>COUNTIF('Raw Data 2'!$D:$D,"&lt;45")/$O$4</f>
        <v>0</v>
      </c>
      <c s="26" t="e">
        <f>COUNTIF('Raw Data 3'!$D:$D,"&lt;45")/$P$4</f>
        <v>#DIV/0!</v>
      </c>
      <c s="57" t="e">
        <f>COUNTIF('Raw Data 4'!$D:$D,"&lt;45")/$Q$4</f>
        <v>#DIV/0!</v>
      </c>
      <c r="S9" s="48" t="s">
        <v>242</v>
      </c>
      <c s="26">
        <f>COUNTIF('Raw Data 1'!$E:$E,"&lt;45")/$T$4</f>
        <v>0.9274447949526814</v>
      </c>
      <c s="26">
        <f>COUNTIF('Raw Data 2'!$E:$E,"&lt;45")/$U$4</f>
        <v>0.9836601307189542</v>
      </c>
      <c s="26" t="e">
        <f>COUNTIF('Raw Data 3'!$E:$E,"&lt;45")/$V$4</f>
        <v>#DIV/0!</v>
      </c>
      <c s="57" t="e">
        <f>COUNTIF('Raw Data 4'!$E:$E,"&lt;45")/$W$4</f>
        <v>#DIV/0!</v>
      </c>
      <c r="Y9" s="124" t="s">
        <v>243</v>
      </c>
      <c s="106">
        <f t="shared" si="1" ref="Z9:AC9">1-SUM(Z7:Z8)</f>
        <v>0.92400000000000004</v>
      </c>
      <c s="106">
        <f t="shared" si="1"/>
        <v>1</v>
      </c>
      <c s="106">
        <f t="shared" si="1"/>
        <v>1</v>
      </c>
      <c s="184">
        <f t="shared" si="1"/>
        <v>1</v>
      </c>
    </row>
    <row>
      <c s="15" t="s">
        <v>417</v>
      </c>
      <c r="E10" s="36"/>
      <c r="G10" s="48" t="s">
        <v>213</v>
      </c>
      <c s="26">
        <f>COUNTIF('Raw Data 1'!$C:$C,"&lt;4.6")/$H$4</f>
        <v>0.66246056782334384</v>
      </c>
      <c s="26">
        <f>COUNTIF('Raw Data 2'!$C:$C,"&lt;4.6")/$I$4</f>
        <v>0.87581699346405228</v>
      </c>
      <c s="26" t="e">
        <f>COUNTIF('Raw Data 3'!$C:$C,"&lt;4.6")/$J$4</f>
        <v>#DIV/0!</v>
      </c>
      <c s="57" t="e">
        <f>COUNTIF('Raw Data 4'!$C:$C,"&lt;4.6")/$K$4</f>
        <v>#DIV/0!</v>
      </c>
      <c r="M10" s="48" t="s">
        <v>357</v>
      </c>
      <c s="26">
        <f>COUNTIF('Raw Data 1'!$D:$D,"&lt;60")/$N$4</f>
        <v>0</v>
      </c>
      <c s="26" t="e">
        <f>COUNTIF('Raw Data 2'!#REF!,"&lt;60")/$O$4</f>
        <v>#REF!</v>
      </c>
      <c s="26" t="e">
        <f>COUNTIF('Raw Data 3'!$D:$D,"&lt;60")/$P$4</f>
        <v>#DIV/0!</v>
      </c>
      <c s="57" t="e">
        <f>COUNTIF('Raw Data 4'!$D:$D,"&lt;60")/$Q$4</f>
        <v>#DIV/0!</v>
      </c>
      <c r="S10" s="48" t="s">
        <v>357</v>
      </c>
      <c s="26">
        <f>COUNTIF('Raw Data 1'!$E:$E,"&lt;60")/$T$4</f>
        <v>1</v>
      </c>
      <c s="26">
        <f>COUNTIF('Raw Data 2'!$E:$E,"&lt;60")/$U$4</f>
        <v>1</v>
      </c>
      <c s="26" t="e">
        <f>COUNTIF('Raw Data 3'!$E:$E,"&lt;60")/$V$4</f>
        <v>#DIV/0!</v>
      </c>
      <c s="57" t="e">
        <f>COUNTIF('Raw Data 4'!$E:$E,"&lt;60")/$W$4</f>
        <v>#DIV/0!</v>
      </c>
    </row>
    <row>
      <c r="E11" s="36"/>
      <c r="G11" s="48" t="s">
        <v>109</v>
      </c>
      <c s="26">
        <f>COUNTIF('Raw Data 1'!$C:$C,"&lt;4.5")/$H$4</f>
        <v>0.45741324921135645</v>
      </c>
      <c s="26">
        <f>COUNTIF('Raw Data 2'!$C:$C,"&lt;4.5")/$I$4</f>
        <v>0.61764705882352944</v>
      </c>
      <c s="26" t="e">
        <f>COUNTIF('Raw Data 3'!$C:$C,"&lt;4.5")/$J$4</f>
        <v>#DIV/0!</v>
      </c>
      <c s="57" t="e">
        <f>COUNTIF('Raw Data 4'!$C:$C,"&lt;4.5")/$K$4</f>
        <v>#DIV/0!</v>
      </c>
      <c r="M11" s="48" t="s">
        <v>162</v>
      </c>
      <c s="26">
        <f>COUNTIF('Raw Data 1'!$D:$D,"&gt;=60")/$N$4</f>
        <v>1</v>
      </c>
      <c s="26">
        <f>COUNTIF('Raw Data 2'!$D:$D,"&gt;=60")/$O$4</f>
        <v>1</v>
      </c>
      <c s="26" t="e">
        <f>COUNTIF('Raw Data 3'!$D:$D,"&gt;=60")/$P$4</f>
        <v>#DIV/0!</v>
      </c>
      <c s="57" t="e">
        <f>COUNTIF('Raw Data 4'!$D:$D,"&gt;=60")/$Q$4</f>
        <v>#DIV/0!</v>
      </c>
      <c r="S11" s="48" t="s">
        <v>162</v>
      </c>
      <c s="26">
        <f>COUNTIF('Raw Data 1'!$E:$E,"&gt;=60")/$T$4</f>
        <v>0</v>
      </c>
      <c s="26">
        <f>COUNTIF('Raw Data 2'!$E:$E,"&gt;=60")/$U$4</f>
        <v>0</v>
      </c>
      <c s="26" t="e">
        <f>COUNTIF('Raw Data 3'!$E:$E,"&gt;=60")/$V$4</f>
        <v>#DIV/0!</v>
      </c>
      <c s="57" t="e">
        <f>COUNTIF('Raw Data 4'!$E:$E,"&gt;=60")/$W$4</f>
        <v>#DIV/0!</v>
      </c>
    </row>
    <row>
      <c s="15" t="s">
        <v>3</v>
      </c>
      <c r="E12" s="36"/>
      <c r="G12" s="48" t="s">
        <v>418</v>
      </c>
      <c s="26">
        <f>COUNTIF('Raw Data 1'!$C:$C,"&lt;4.4")/$H$4</f>
        <v>0.2302839116719243</v>
      </c>
      <c s="26">
        <f>COUNTIF('Raw Data 2'!$C:$C,"&lt;4.4")/$I$4</f>
        <v>0.38562091503267976</v>
      </c>
      <c s="26" t="e">
        <f>COUNTIF('Raw Data 3'!$C:$C,"&lt;4.4")/$J$4</f>
        <v>#DIV/0!</v>
      </c>
      <c s="57" t="e">
        <f>COUNTIF('Raw Data 4'!$C:$C,"&lt;4.4")/$K$4</f>
        <v>#DIV/0!</v>
      </c>
      <c r="M12" s="48"/>
      <c r="Q12" s="36"/>
      <c r="S12" s="48"/>
      <c r="W12" s="36"/>
    </row>
    <row>
      <c s="15" t="s">
        <v>416</v>
      </c>
      <c r="E13" s="36"/>
      <c r="G13" s="48" t="s">
        <v>296</v>
      </c>
      <c s="26">
        <f>COUNTIF('Raw Data 1'!$C:$C,"&lt;4.3")/$H$4</f>
        <v>0.13880126182965299</v>
      </c>
      <c s="26">
        <f>COUNTIF('Raw Data 2'!$C:$C,"&lt;4.3")/$I$4</f>
        <v>0.18627450980392157</v>
      </c>
      <c s="26" t="e">
        <f>COUNTIF('Raw Data 3'!$C:$C,"&lt;4.3")/$J$4</f>
        <v>#DIV/0!</v>
      </c>
      <c s="57" t="e">
        <f>COUNTIF('Raw Data 4'!$C:$C,"&lt;4.3")/$K$4</f>
        <v>#DIV/0!</v>
      </c>
      <c r="M13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  <c r="S13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</row>
    <row ht="24.6">
      <c s="15" t="s">
        <v>139</v>
      </c>
      <c r="E14" s="36"/>
      <c r="G14" s="48" t="s">
        <v>190</v>
      </c>
      <c s="26">
        <f>COUNTIF('Raw Data 1'!$C:$C,"&lt;4.2")/$H$4</f>
        <v>0.091482649842271294</v>
      </c>
      <c s="26">
        <f>COUNTIF('Raw Data 2'!$C:$C,"&lt;4.2")/$I$4</f>
        <v>0.12091503267973856</v>
      </c>
      <c s="26" t="e">
        <f>COUNTIF('Raw Data 3'!$C:$C,"&lt;4.2")/$J$4</f>
        <v>#DIV/0!</v>
      </c>
      <c s="57" t="e">
        <f>COUNTIF('Raw Data 4'!$C:$C,"&lt;4.2")/$K$4</f>
        <v>#DIV/0!</v>
      </c>
      <c r="M14" s="82" t="s">
        <v>324</v>
      </c>
      <c s="26">
        <f t="shared" si="2" ref="N14:Q14">N7</f>
        <v>0</v>
      </c>
      <c s="26">
        <f t="shared" si="2"/>
        <v>0</v>
      </c>
      <c s="26" t="e">
        <f t="shared" si="2"/>
        <v>#DIV/0!</v>
      </c>
      <c s="57" t="e">
        <f t="shared" si="2"/>
        <v>#DIV/0!</v>
      </c>
      <c r="S14" s="82" t="s">
        <v>324</v>
      </c>
      <c s="26">
        <f t="shared" si="3" ref="T14:W14">T7</f>
        <v>0.1167192429022082</v>
      </c>
      <c s="26">
        <f t="shared" si="3"/>
        <v>0.13398692810457516</v>
      </c>
      <c s="26" t="e">
        <f t="shared" si="3"/>
        <v>#DIV/0!</v>
      </c>
      <c s="57" t="e">
        <f t="shared" si="3"/>
        <v>#DIV/0!</v>
      </c>
    </row>
    <row ht="24.6">
      <c s="15" t="s">
        <v>140</v>
      </c>
      <c r="E15" s="36"/>
      <c r="G15" s="48" t="s">
        <v>76</v>
      </c>
      <c s="26">
        <f>COUNTIF('Raw Data 1'!$C:$C,"&lt;4.1")/$H$4</f>
        <v>0.047318611987381701</v>
      </c>
      <c s="26">
        <f>COUNTIF('Raw Data 2'!$C:$C,"&lt;4.1")/$I$4</f>
        <v>0.071895424836601302</v>
      </c>
      <c s="26" t="e">
        <f>COUNTIF('Raw Data 3'!$C:$C,"&lt;4.1")/$J$4</f>
        <v>#DIV/0!</v>
      </c>
      <c s="57" t="e">
        <f>COUNTIF('Raw Data 4'!$C:$C,"&lt;4.1")/$K$4</f>
        <v>#DIV/0!</v>
      </c>
      <c r="M15" s="82" t="s">
        <v>49</v>
      </c>
      <c s="26">
        <f t="shared" si="4" ref="N15:Q17">N8-N7</f>
        <v>0</v>
      </c>
      <c s="26">
        <f t="shared" si="4"/>
        <v>0</v>
      </c>
      <c s="26" t="e">
        <f t="shared" si="4"/>
        <v>#DIV/0!</v>
      </c>
      <c s="57" t="e">
        <f t="shared" si="4"/>
        <v>#DIV/0!</v>
      </c>
      <c r="S15" s="82" t="s">
        <v>49</v>
      </c>
      <c s="26">
        <f t="shared" si="5" ref="T15:W17">T8-T7</f>
        <v>0.29337539432176657</v>
      </c>
      <c s="26">
        <f t="shared" si="5"/>
        <v>0.49019607843137258</v>
      </c>
      <c s="26" t="e">
        <f t="shared" si="5"/>
        <v>#DIV/0!</v>
      </c>
      <c s="57" t="e">
        <f t="shared" si="5"/>
        <v>#DIV/0!</v>
      </c>
    </row>
    <row ht="24.6">
      <c s="15" t="s">
        <v>417</v>
      </c>
      <c r="E16" s="36"/>
      <c r="G16" s="48" t="s">
        <v>419</v>
      </c>
      <c s="26">
        <f>COUNTIF('Raw Data 1'!$C:$C,"&lt;4.0")/$H$4</f>
        <v>0.015772870662460567</v>
      </c>
      <c s="26">
        <f>COUNTIF('Raw Data 2'!$C:$C,"&lt;4.0")/$I$4</f>
        <v>0.052287581699346407</v>
      </c>
      <c s="26" t="e">
        <f>COUNTIF('Raw Data 3'!$C:$C,"&lt;4.0")/$J$4</f>
        <v>#DIV/0!</v>
      </c>
      <c s="57" t="e">
        <f>COUNTIF('Raw Data 4'!$C:$C,"&lt;4.0")/$K$4</f>
        <v>#DIV/0!</v>
      </c>
      <c r="M16" s="82" t="s">
        <v>325</v>
      </c>
      <c s="26">
        <f t="shared" si="4"/>
        <v>0</v>
      </c>
      <c s="26">
        <f t="shared" si="4"/>
        <v>0</v>
      </c>
      <c s="26" t="e">
        <f t="shared" si="4"/>
        <v>#DIV/0!</v>
      </c>
      <c s="57" t="e">
        <f t="shared" si="4"/>
        <v>#DIV/0!</v>
      </c>
      <c r="S16" s="82" t="s">
        <v>325</v>
      </c>
      <c s="26">
        <f t="shared" si="5"/>
        <v>0.51735015772870663</v>
      </c>
      <c s="26">
        <f t="shared" si="5"/>
        <v>0.35947712418300648</v>
      </c>
      <c s="26" t="e">
        <f t="shared" si="5"/>
        <v>#DIV/0!</v>
      </c>
      <c s="57" t="e">
        <f t="shared" si="5"/>
        <v>#DIV/0!</v>
      </c>
    </row>
    <row ht="24.6">
      <c r="E17" s="36"/>
      <c r="G17" s="48" t="s">
        <v>326</v>
      </c>
      <c s="26">
        <f>COUNTIF('Raw Data 1'!$C:$C,"&lt;3.9")/$H$4</f>
        <v>6.3091482649842269E-03</v>
      </c>
      <c s="26">
        <f>COUNTIF('Raw Data 2'!$C:$C,"&lt;3.9")/$I$4</f>
        <v>9.8039215686274508E-03</v>
      </c>
      <c s="26" t="e">
        <f>COUNTIF('Raw Data 3'!$C:$C,"&lt;3.9")/$J$4</f>
        <v>#DIV/0!</v>
      </c>
      <c s="57" t="e">
        <f>COUNTIF('Raw Data 4'!$C:$C,"&lt;3.9")/$K$4</f>
        <v>#DIV/0!</v>
      </c>
      <c r="M17" s="82" t="s">
        <v>141</v>
      </c>
      <c s="26">
        <f t="shared" si="4"/>
        <v>0</v>
      </c>
      <c s="26" t="e">
        <f t="shared" si="4"/>
        <v>#REF!</v>
      </c>
      <c s="26" t="e">
        <f t="shared" si="4"/>
        <v>#DIV/0!</v>
      </c>
      <c s="57" t="e">
        <f t="shared" si="4"/>
        <v>#DIV/0!</v>
      </c>
      <c r="S17" s="82" t="s">
        <v>141</v>
      </c>
      <c s="26">
        <f t="shared" si="5"/>
        <v>0.072555205047318605</v>
      </c>
      <c s="26">
        <f t="shared" si="5"/>
        <v>0.016339869281045805</v>
      </c>
      <c s="26" t="e">
        <f t="shared" si="5"/>
        <v>#DIV/0!</v>
      </c>
      <c s="57" t="e">
        <f t="shared" si="5"/>
        <v>#DIV/0!</v>
      </c>
    </row>
    <row ht="24.6">
      <c s="15" t="s">
        <v>77</v>
      </c>
      <c r="E18" s="36"/>
      <c r="G18" s="48" t="s">
        <v>214</v>
      </c>
      <c s="26">
        <f>COUNTIF('Raw Data 1'!$C:$C,"&lt;3.8")/$H$4</f>
        <v>3.1545741324921135E-03</v>
      </c>
      <c s="26">
        <f>COUNTIF('Raw Data 2'!$C:$C,"&lt;3.8")/$I$4</f>
        <v>3.2679738562091504E-03</v>
      </c>
      <c s="26" t="e">
        <f>COUNTIF('Raw Data 3'!$C:$C,"&lt;3.8")/$J$4</f>
        <v>#DIV/0!</v>
      </c>
      <c s="57" t="e">
        <f>COUNTIF('Raw Data 4'!$C:$C,"&lt;3.8")/$K$4</f>
        <v>#DIV/0!</v>
      </c>
      <c r="M18" s="82" t="s">
        <v>244</v>
      </c>
      <c s="26">
        <f t="shared" si="6" ref="N18:Q18">N11</f>
        <v>1</v>
      </c>
      <c s="26">
        <f t="shared" si="6"/>
        <v>1</v>
      </c>
      <c s="26" t="e">
        <f t="shared" si="6"/>
        <v>#DIV/0!</v>
      </c>
      <c s="57" t="e">
        <f t="shared" si="6"/>
        <v>#DIV/0!</v>
      </c>
      <c r="S18" s="82" t="s">
        <v>244</v>
      </c>
      <c s="26">
        <f t="shared" si="7" ref="T18:W18">T11</f>
        <v>0</v>
      </c>
      <c s="26">
        <f t="shared" si="7"/>
        <v>0</v>
      </c>
      <c s="26" t="e">
        <f t="shared" si="7"/>
        <v>#DIV/0!</v>
      </c>
      <c s="57" t="e">
        <f t="shared" si="7"/>
        <v>#DIV/0!</v>
      </c>
    </row>
    <row>
      <c s="15" t="s">
        <v>215</v>
      </c>
      <c r="E19" s="36"/>
      <c r="G19" s="48" t="s">
        <v>110</v>
      </c>
      <c s="26">
        <f>COUNTIF('Raw Data 1'!$C:$C,"&lt;3.7")/$H$4</f>
        <v>3.1545741324921135E-03</v>
      </c>
      <c s="26">
        <f>COUNTIF('Raw Data 2'!$C:$C,"&lt;3.7")/$I$4</f>
        <v>0</v>
      </c>
      <c s="26" t="e">
        <f>COUNTIF('Raw Data 3'!$C:$C,"&lt;3.7")/$J$4</f>
        <v>#DIV/0!</v>
      </c>
      <c s="57" t="e">
        <f>COUNTIF('Raw Data 4'!$C:$C,"&lt;3.7")/$K$4</f>
        <v>#DIV/0!</v>
      </c>
      <c r="M19" s="142"/>
      <c s="26"/>
      <c s="26"/>
      <c s="26"/>
      <c s="57"/>
      <c r="S19" s="142"/>
      <c s="26"/>
      <c s="26"/>
      <c s="26"/>
      <c s="57"/>
    </row>
    <row>
      <c s="15" t="s">
        <v>50</v>
      </c>
      <c r="E20" s="36"/>
      <c r="G20" s="48" t="s">
        <v>4</v>
      </c>
      <c s="26">
        <f>COUNTIF('Raw Data 1'!$C:$C,"&lt;3.6")/$H$4</f>
        <v>0</v>
      </c>
      <c s="26">
        <f>COUNTIF('Raw Data 2'!$C:$C,"&lt;3.6")/$I$4</f>
        <v>0</v>
      </c>
      <c s="26" t="e">
        <f>COUNTIF('Raw Data 3'!$C:$C,"&lt;3.6")/$J$4</f>
        <v>#DIV/0!</v>
      </c>
      <c s="57" t="e">
        <f>COUNTIF('Raw Data 4'!$C:$C,"&lt;3.6")/$K$4</f>
        <v>#DIV/0!</v>
      </c>
      <c r="M20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  <c r="S20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</row>
    <row ht="24.6">
      <c s="15" t="s">
        <v>78</v>
      </c>
      <c r="E21" s="36"/>
      <c r="G21" s="48" t="s">
        <v>297</v>
      </c>
      <c s="26">
        <f>COUNTIF('Raw Data 1'!$C:$C,"&lt;3.5")/$H$4</f>
        <v>0</v>
      </c>
      <c s="26">
        <f>COUNTIF('Raw Data 2'!$C:$C,"&lt;3.5")/$I$4</f>
        <v>0</v>
      </c>
      <c s="26" t="e">
        <f>COUNTIF('Raw Data 3'!$C:$C,"&lt;3.5")/$J$4</f>
        <v>#DIV/0!</v>
      </c>
      <c s="57" t="e">
        <f>COUNTIF('Raw Data 4'!$C:$C,"&lt;3.5")/$K$4</f>
        <v>#DIV/0!</v>
      </c>
      <c r="M21" s="82" t="s">
        <v>324</v>
      </c>
      <c s="42" t="str">
        <f>_xlfn.IFERROR(_xlfn.AVERAGEIFS('Raw Data 1'!$C:$C,'Raw Data 1'!$D:$D,"&lt;15"),"")</f>
        <v/>
      </c>
      <c s="42" t="str">
        <f>_xlfn.IFERROR(_xlfn.AVERAGEIFS('Raw Data 2'!$C:$C,'Raw Data 1'!$D:$D,"&lt;15"),"")</f>
        <v/>
      </c>
      <c s="42" t="str">
        <f>_xlfn.IFERROR(_xlfn.AVERAGEIFS('Raw Data 3'!$C:$C,'Raw Data 3'!$D:$D,"&lt;15"),"")</f>
        <v/>
      </c>
      <c s="151" t="str">
        <f>_xlfn.IFERROR(_xlfn.AVERAGEIFS('Raw Data 4'!$C:$C,'Raw Data 4'!$D:$D,"&lt;15"),"")</f>
        <v/>
      </c>
      <c r="S21" s="82" t="s">
        <v>324</v>
      </c>
      <c s="42">
        <f>_xlfn.IFERROR(_xlfn.AVERAGEIFS('Raw Data 1'!$C:$C,'Raw Data 1'!$E:$E,"&lt;15"),"")</f>
        <v>4.5854594594594591</v>
      </c>
      <c s="42">
        <f>_xlfn.IFERROR(_xlfn.AVERAGEIFS('Raw Data 2'!$C:$C,'Raw Data 2'!$E:$E,"&lt;15"),"")</f>
        <v>4.4779024390243913</v>
      </c>
      <c s="42" t="str">
        <f>_xlfn.IFERROR(_xlfn.AVERAGEIFS('Raw Data 3'!$C:$C,'Raw Data 3'!$E:$E,"&lt;15"),"")</f>
        <v/>
      </c>
      <c s="151" t="str">
        <f>_xlfn.IFERROR(_xlfn.AVERAGEIFS('Raw Data 4'!$C:$C,'Raw Data 4'!$E:$E,"&lt;15"),"")</f>
        <v/>
      </c>
    </row>
    <row ht="24.9" thickBot="1">
      <c s="15" t="s">
        <v>51</v>
      </c>
      <c s="105"/>
      <c s="105"/>
      <c s="105"/>
      <c s="172"/>
      <c r="G22" s="48" t="s">
        <v>191</v>
      </c>
      <c s="26">
        <f>COUNTIF('Raw Data 1'!$C:$C,"&lt;3.4")/$H$4</f>
        <v>0</v>
      </c>
      <c s="26">
        <f>COUNTIF('Raw Data 2'!$C:$C,"&lt;3.4")/$I$4</f>
        <v>0</v>
      </c>
      <c s="26" t="e">
        <f>COUNTIF('Raw Data 3'!$C:$C,"&lt;3.4")/$J$4</f>
        <v>#DIV/0!</v>
      </c>
      <c s="57" t="e">
        <f>COUNTIF('Raw Data 4'!$C:$C,"&lt;3.4")/$K$4</f>
        <v>#DIV/0!</v>
      </c>
      <c r="M22" s="82" t="s">
        <v>49</v>
      </c>
      <c s="42" t="str">
        <f>_xlfn.IFERROR(_xlfn.AVERAGEIFS('Raw Data 1'!$C:$C,'Raw Data 1'!$D:$D,"&gt;=15",'Raw Data 1'!$D:$D,"&lt;30"),"")</f>
        <v/>
      </c>
      <c s="42" t="str">
        <f>_xlfn.IFERROR(_xlfn.AVERAGEIFS('Raw Data 2'!$C:$C,'Raw Data 2'!$D:$D,"&gt;=15",'Raw Data 2'!$D:$D,"&lt;30"),"")</f>
        <v/>
      </c>
      <c s="42" t="str">
        <f>_xlfn.IFERROR(_xlfn.AVERAGEIFS('Raw Data 3'!$C:$C,'Raw Data 3'!$D:$D,"&gt;=15",'Raw Data 3'!$D:$D,"&lt;30"),"")</f>
        <v/>
      </c>
      <c s="151" t="str">
        <f>_xlfn.IFERROR(_xlfn.AVERAGEIFS('Raw Data 4'!$C:$C,'Raw Data 4'!$D:$D,"&gt;=15",'Raw Data 4'!$D:$D,"&lt;30"),"")</f>
        <v/>
      </c>
      <c r="S22" s="82" t="s">
        <v>49</v>
      </c>
      <c s="42">
        <f>_xlfn.IFERROR(_xlfn.AVERAGEIFS('Raw Data 1'!$C:$C,'Raw Data 1'!$E:$E,"&gt;=15",'Raw Data 1'!$E:$E,"&lt;30"),"")</f>
        <v>4.4324516129032281</v>
      </c>
      <c s="42">
        <f>_xlfn.IFERROR(_xlfn.AVERAGEIFS('Raw Data 2'!$C:$C,'Raw Data 2'!$E:$E,"&gt;=15",'Raw Data 2'!$E:$E,"&lt;30"),"")</f>
        <v>4.3999799999999993</v>
      </c>
      <c s="42" t="str">
        <f>_xlfn.IFERROR(_xlfn.AVERAGEIFS('Raw Data 3'!$C:$C,'Raw Data 3'!$E:$E,"&gt;=15",'Raw Data 3'!$E:$E,"&lt;30"),"")</f>
        <v/>
      </c>
      <c s="151" t="str">
        <f>_xlfn.IFERROR(_xlfn.AVERAGEIFS('Raw Data 4'!$C:$C,'Raw Data 4'!$E:$E,"&gt;=15",'Raw Data 4'!$E:$E,"&lt;30"),"")</f>
        <v/>
      </c>
    </row>
    <row ht="24.6">
      <c r="G23" s="48" t="s">
        <v>79</v>
      </c>
      <c s="26">
        <f>COUNTIF('Raw Data 1'!$C:$C,"&lt;3.3")/$H$4</f>
        <v>0</v>
      </c>
      <c s="26">
        <f>COUNTIF('Raw Data 2'!$C:$C,"&lt;3.3")/$I$4</f>
        <v>0</v>
      </c>
      <c s="26" t="e">
        <f>COUNTIF('Raw Data 3'!$C:$C,"&lt;3.3")/$J$4</f>
        <v>#DIV/0!</v>
      </c>
      <c s="57" t="e">
        <f>COUNTIF('Raw Data 4'!$C:$C,"&lt;3.3")/$K$4</f>
        <v>#DIV/0!</v>
      </c>
      <c r="M23" s="82" t="s">
        <v>325</v>
      </c>
      <c s="42" t="str">
        <f>_xlfn.IFERROR(_xlfn.AVERAGEIFS('Raw Data 1'!$C:$C,'Raw Data 1'!$D:$D,"&gt;=30",'Raw Data 1'!$D:$D,"&lt;45"),"")</f>
        <v/>
      </c>
      <c s="42" t="str">
        <f>_xlfn.IFERROR(_xlfn.AVERAGEIFS('Raw Data 2'!$C:$C,'Raw Data 2'!$D:$D,"&gt;=30",'Raw Data 2'!$D:$D,"&lt;45"),"")</f>
        <v/>
      </c>
      <c s="42" t="str">
        <f>_xlfn.IFERROR(_xlfn.AVERAGEIFS('Raw Data 3'!$C:$C,'Raw Data 3'!$D:$D,"&gt;=30",'Raw Data 3'!$D:$D,"&lt;45"),"")</f>
        <v/>
      </c>
      <c s="151" t="str">
        <f>_xlfn.IFERROR(_xlfn.AVERAGEIFS('Raw Data 4'!$C:$C,'Raw Data 4'!$D:$D,"&gt;=30",'Raw Data 4'!$D:$D,"&lt;45"),"")</f>
        <v/>
      </c>
      <c r="S23" s="82" t="s">
        <v>325</v>
      </c>
      <c s="42">
        <f>_xlfn.IFERROR(_xlfn.AVERAGEIFS('Raw Data 1'!$C:$C,'Raw Data 1'!$E:$E,"&gt;=30",'Raw Data 1'!$E:$E,"&lt;45"),"")</f>
        <v>4.4959451219512196</v>
      </c>
      <c s="42">
        <f>_xlfn.IFERROR(_xlfn.AVERAGEIFS('Raw Data 2'!$C:$C,'Raw Data 2'!$E:$E,"&gt;=30",'Raw Data 2'!$E:$E,"&lt;45"),"")</f>
        <v>4.4278181818181794</v>
      </c>
      <c s="42" t="str">
        <f>_xlfn.IFERROR(_xlfn.AVERAGEIFS('Raw Data 3'!$C:$C,'Raw Data 3'!$E:$E,"&gt;=30",'Raw Data 3'!$E:$E,"&lt;45"),"")</f>
        <v/>
      </c>
      <c s="151" t="str">
        <f>_xlfn.IFERROR(_xlfn.AVERAGEIFS('Raw Data 4'!$C:$C,'Raw Data 4'!$E:$E,"&gt;=30",'Raw Data 4'!$E:$E,"&lt;45"),"")</f>
        <v/>
      </c>
    </row>
    <row ht="24.6">
      <c r="G24" s="48" t="s">
        <v>420</v>
      </c>
      <c s="26">
        <f>COUNTIF('Raw Data 1'!$C:$C,"&lt;3.2")/$H$4</f>
        <v>0</v>
      </c>
      <c s="26">
        <f>COUNTIF('Raw Data 2'!$C:$C,"&lt;3.2")/$I$4</f>
        <v>0</v>
      </c>
      <c s="26" t="e">
        <f>COUNTIF('Raw Data 3'!$C:$C,"&lt;3.2")/$J$4</f>
        <v>#DIV/0!</v>
      </c>
      <c s="57" t="e">
        <f>COUNTIF('Raw Data 4'!$C:$C,"&lt;3.2")/$K$4</f>
        <v>#DIV/0!</v>
      </c>
      <c r="M24" s="82" t="s">
        <v>141</v>
      </c>
      <c s="42" t="str">
        <f>_xlfn.IFERROR(_xlfn.AVERAGEIFS('Raw Data 1'!$C:$C,'Raw Data 1'!$D:$D,"&gt;=45",'Raw Data 1'!$D:$D,"&lt;60"),"")</f>
        <v/>
      </c>
      <c s="42" t="str">
        <f>_xlfn.IFERROR(_xlfn.AVERAGEIFS('Raw Data 2'!$C:$C,'Raw Data 2'!$D:$D,"&gt;=45",'Raw Data 2'!$D:$D,"&lt;60"),"")</f>
        <v/>
      </c>
      <c s="42" t="str">
        <f>_xlfn.IFERROR(_xlfn.AVERAGEIFS('Raw Data 3'!$C:$C,'Raw Data 3'!$D:$D,"&gt;=45",'Raw Data 3'!$D:$D,"&lt;60"),"")</f>
        <v/>
      </c>
      <c s="151" t="str">
        <f>_xlfn.IFERROR(_xlfn.AVERAGEIFS('Raw Data 4'!$C:$C,'Raw Data 4'!$D:$D,"&gt;=45",'Raw Data 4'!$D:$D,"&lt;60"),"")</f>
        <v/>
      </c>
      <c r="S24" s="82" t="s">
        <v>141</v>
      </c>
      <c s="42">
        <f>_xlfn.IFERROR(_xlfn.AVERAGEIFS('Raw Data 1'!$C:$C,'Raw Data 1'!$E:$E,"&gt;=45",'Raw Data 1'!$E:$E,"&lt;60"),"")</f>
        <v>4.5017391304347827</v>
      </c>
      <c s="42">
        <f>_xlfn.IFERROR(_xlfn.AVERAGEIFS('Raw Data 2'!$C:$C,'Raw Data 2'!$E:$E,"&gt;=45",'Raw Data 2'!$E:$E,"&lt;60"),"")</f>
        <v>4.3712</v>
      </c>
      <c s="42" t="str">
        <f>_xlfn.IFERROR(_xlfn.AVERAGEIFS('Raw Data 3'!$C:$C,'Raw Data 3'!$E:$E,"&gt;=45",'Raw Data 3'!$E:$E,"&lt;60"),"")</f>
        <v/>
      </c>
      <c s="151" t="str">
        <f>_xlfn.IFERROR(_xlfn.AVERAGEIFS('Raw Data 4'!$C:$C,'Raw Data 4'!$E:$E,"&gt;=45",'Raw Data 4'!$E:$E,"&lt;60"),"")</f>
        <v/>
      </c>
    </row>
    <row ht="24.9" thickBot="1">
      <c r="G25" s="48" t="s">
        <v>298</v>
      </c>
      <c s="26">
        <f>COUNTIF('Raw Data 1'!$C:$C,"&lt;3.1")/$H$4</f>
        <v>0</v>
      </c>
      <c s="26">
        <f>COUNTIF('Raw Data 2'!$C:$C,"&lt;3.1")/$I$4</f>
        <v>0</v>
      </c>
      <c s="26" t="e">
        <f>COUNTIF('Raw Data 3'!$C:$C,"&lt;3.1")/$J$4</f>
        <v>#DIV/0!</v>
      </c>
      <c s="57" t="e">
        <f>COUNTIF('Raw Data 4'!$C:$C,"&lt;3.1")/$K$4</f>
        <v>#DIV/0!</v>
      </c>
      <c r="M25" s="143" t="s">
        <v>244</v>
      </c>
      <c s="62">
        <f>_xlfn.IFERROR(_xlfn.AVERAGEIFS('Raw Data 1'!$C:$C,'Raw Data 1'!$D:$D,"&gt;=60"),"")</f>
        <v>4.4881861198738031</v>
      </c>
      <c s="62">
        <f>_xlfn.IFERROR(_xlfn.AVERAGEIFS('Raw Data 2'!$C:$C,'Raw Data 2'!$D:$D,"&gt;=60"),"")</f>
        <v>4.4199575163398661</v>
      </c>
      <c s="62" t="str">
        <f>_xlfn.IFERROR(_xlfn.AVERAGEIFS('Raw Data 3'!$C:$C,'Raw Data 3'!$D:$D,"&gt;=60"),"")</f>
        <v/>
      </c>
      <c s="133" t="str">
        <f>_xlfn.IFERROR(_xlfn.AVERAGEIFS('Raw Data 4'!$C:$C,'Raw Data 4'!$D:$D,"&gt;=60"),"")</f>
        <v/>
      </c>
      <c r="S25" s="143" t="s">
        <v>244</v>
      </c>
      <c s="62" t="str">
        <f>_xlfn.IFERROR(_xlfn.AVERAGEIFS('Raw Data 1'!$C:$C,'Raw Data 1'!$E:$E,"&gt;=60"),"")</f>
        <v/>
      </c>
      <c s="62" t="str">
        <f>_xlfn.IFERROR(_xlfn.AVERAGEIFS('Raw Data 2'!$C:$C,'Raw Data 2'!$E:$E,"&gt;=60"),"")</f>
        <v/>
      </c>
      <c s="62" t="str">
        <f>_xlfn.IFERROR(_xlfn.AVERAGEIFS('Raw Data 3'!$C:$C,'Raw Data 3'!$E:$E,"&gt;=60"),"")</f>
        <v/>
      </c>
      <c s="133" t="str">
        <f>_xlfn.IFERROR(_xlfn.AVERAGEIFS('Raw Data 4'!$C:$C,'Raw Data 4'!$E:$E,"&gt;=60"),"")</f>
        <v/>
      </c>
    </row>
    <row>
      <c r="G26" s="48" t="s">
        <v>192</v>
      </c>
      <c s="26">
        <f>COUNTIF('Raw Data 1'!$C:$C,"&lt;3.0")/$H$4</f>
        <v>0</v>
      </c>
      <c s="26">
        <f>COUNTIF('Raw Data 2'!$C:$C,"&lt;3.0")/$I$4</f>
        <v>0</v>
      </c>
      <c s="26" t="e">
        <f>COUNTIF('Raw Data 3'!$C:$C,"&lt;3.0")/$J$4</f>
        <v>#DIV/0!</v>
      </c>
      <c s="57" t="e">
        <f>COUNTIF('Raw Data 4'!$C:$C,"&lt;3.0")/$K$4</f>
        <v>#DIV/0!</v>
      </c>
    </row>
    <row>
      <c r="G27" s="48" t="s">
        <v>111</v>
      </c>
      <c s="26">
        <f>COUNTIF('Raw Data 1'!$C:$C,"&lt;2.9")/$H$4</f>
        <v>0</v>
      </c>
      <c s="26">
        <f>COUNTIF('Raw Data 2'!$C:$C,"&lt;2.9")/$I$4</f>
        <v>0</v>
      </c>
      <c s="26" t="e">
        <f>COUNTIF('Raw Data 3'!$C:$C,"&lt;2.9")/$J$4</f>
        <v>#DIV/0!</v>
      </c>
      <c s="57" t="e">
        <f>COUNTIF('Raw Data 4'!$C:$C,"&lt;2.9")/$K$4</f>
        <v>#DIV/0!</v>
      </c>
    </row>
    <row>
      <c r="G28" s="48" t="s">
        <v>5</v>
      </c>
      <c s="26">
        <f>COUNTIF('Raw Data 1'!$C:$C,"&lt;2.8")/$H$4</f>
        <v>0</v>
      </c>
      <c s="26">
        <f>COUNTIF('Raw Data 2'!$C:$C,"&lt;2.8")/$I$4</f>
        <v>0</v>
      </c>
      <c s="26" t="e">
        <f>COUNTIF('Raw Data 3'!$C:$C,"&lt;2.8")/$J$4</f>
        <v>#DIV/0!</v>
      </c>
      <c s="57" t="e">
        <f>COUNTIF('Raw Data 4'!$C:$C,"&lt;2.8")/$K$4</f>
        <v>#DIV/0!</v>
      </c>
    </row>
    <row>
      <c r="G29" s="48" t="s">
        <v>327</v>
      </c>
      <c s="26">
        <f>COUNTIF('Raw Data 1'!$C:$C,"&lt;2.7")/$H$4</f>
        <v>0</v>
      </c>
      <c s="26">
        <f>COUNTIF('Raw Data 2'!$C:$C,"&lt;2.7")/$I$4</f>
        <v>0</v>
      </c>
      <c s="26" t="e">
        <f>COUNTIF('Raw Data 3'!$C:$C,"&lt;2.7")/$J$4</f>
        <v>#DIV/0!</v>
      </c>
      <c s="57" t="e">
        <f>COUNTIF('Raw Data 4'!$C:$C,"&lt;2.7")/$K$4</f>
        <v>#DIV/0!</v>
      </c>
    </row>
    <row>
      <c r="G30" s="48" t="s">
        <v>216</v>
      </c>
      <c s="26">
        <f>COUNTIF('Raw Data 1'!$C:$C,"&lt;2.6")/$H$4</f>
        <v>0</v>
      </c>
      <c s="26">
        <f>COUNTIF('Raw Data 2'!$C:$C,"&lt;2.6")/$I$4</f>
        <v>0</v>
      </c>
      <c s="26" t="e">
        <f>COUNTIF('Raw Data 3'!$C:$C,"&lt;2.6")/$J$4</f>
        <v>#DIV/0!</v>
      </c>
      <c s="57" t="e">
        <f>COUNTIF('Raw Data 4'!$C:$C,"&lt;2.6")/$K$4</f>
        <v>#DIV/0!</v>
      </c>
    </row>
    <row>
      <c r="G31" s="48" t="s">
        <v>80</v>
      </c>
      <c s="26">
        <f>COUNTIF('Raw Data 1'!$C:$C,"&lt;2.5")/$H$4</f>
        <v>0</v>
      </c>
      <c s="26">
        <f>COUNTIF('Raw Data 2'!$C:$C,"&lt;2.5")/$I$4</f>
        <v>0</v>
      </c>
      <c s="26" t="e">
        <f>COUNTIF('Raw Data 3'!$C:$C,"&lt;2.5")/$J$4</f>
        <v>#DIV/0!</v>
      </c>
      <c s="57" t="e">
        <f>COUNTIF('Raw Data 4'!$C:$C,"&lt;2.5")/$K$4</f>
        <v>#DIV/0!</v>
      </c>
    </row>
    <row>
      <c r="G32" s="48" t="s">
        <v>421</v>
      </c>
      <c s="26">
        <f>COUNTIF('Raw Data 1'!$C:$C,"&lt;2.4")/$H$4</f>
        <v>0</v>
      </c>
      <c s="26">
        <f>COUNTIF('Raw Data 2'!$C:$C,"&lt;2.4")/$I$4</f>
        <v>0</v>
      </c>
      <c s="26" t="e">
        <f>COUNTIF('Raw Data 3'!$C:$C,"&lt;2.4")/$J$4</f>
        <v>#DIV/0!</v>
      </c>
      <c s="57" t="e">
        <f>COUNTIF('Raw Data 4'!$C:$C,"&lt;2.4")/$K$4</f>
        <v>#DIV/0!</v>
      </c>
    </row>
    <row>
      <c r="G33" s="48" t="s">
        <v>299</v>
      </c>
      <c s="26">
        <f>COUNTIF('Raw Data 1'!$C:$C,"&lt;2.3")/$H$4</f>
        <v>0</v>
      </c>
      <c s="26">
        <f>COUNTIF('Raw Data 2'!$C:$C,"&lt;2.3")/$I$4</f>
        <v>0</v>
      </c>
      <c s="26" t="e">
        <f>COUNTIF('Raw Data 3'!$C:$C,"&lt;2.3")/$J$4</f>
        <v>#DIV/0!</v>
      </c>
      <c s="57" t="e">
        <f>COUNTIF('Raw Data 4'!$C:$C,"&lt;2.3")/$K$4</f>
        <v>#DIV/0!</v>
      </c>
    </row>
    <row>
      <c r="G34" s="48" t="s">
        <v>193</v>
      </c>
      <c s="26">
        <f>COUNTIF('Raw Data 1'!$C:$C,"&lt;2.2")/$H$4</f>
        <v>0</v>
      </c>
      <c s="26">
        <f>COUNTIF('Raw Data 2'!$C:$C,"&lt;2.2")/$I$4</f>
        <v>0</v>
      </c>
      <c s="26" t="e">
        <f>COUNTIF('Raw Data 3'!$C:$C,"&lt;2.2")/$J$4</f>
        <v>#DIV/0!</v>
      </c>
      <c s="57" t="e">
        <f>COUNTIF('Raw Data 4'!$C:$C,"&lt;2.2")/$K$4</f>
        <v>#DIV/0!</v>
      </c>
    </row>
    <row>
      <c r="G35" s="48" t="s">
        <v>81</v>
      </c>
      <c s="26">
        <f>COUNTIF('Raw Data 1'!$C:$C,"&lt;2.1")/$H$4</f>
        <v>0</v>
      </c>
      <c s="26">
        <f>COUNTIF('Raw Data 2'!$C:$C,"&lt;2.1")/$I$4</f>
        <v>0</v>
      </c>
      <c s="26" t="e">
        <f>COUNTIF('Raw Data 3'!$C:$C,"&lt;2.1")/$J$4</f>
        <v>#DIV/0!</v>
      </c>
      <c s="57" t="e">
        <f>COUNTIF('Raw Data 4'!$C:$C,"&lt;2.1")/$K$4</f>
        <v>#DIV/0!</v>
      </c>
    </row>
    <row>
      <c r="G36" s="48" t="s">
        <v>300</v>
      </c>
      <c s="26">
        <f>COUNTIF('Raw Data 1'!$C:$C,"&lt;2.0")/$H$4</f>
        <v>0</v>
      </c>
      <c s="26">
        <f>COUNTIF('Raw Data 2'!$C:$C,"&lt;2.0")/$I$4</f>
        <v>0</v>
      </c>
      <c s="26" t="e">
        <f>COUNTIF('Raw Data 3'!$C:$C,"&lt;2.0")/$J$4</f>
        <v>#DIV/0!</v>
      </c>
      <c s="57" t="e">
        <f>COUNTIF('Raw Data 4'!$C:$C,"&lt;2.0")/$K$4</f>
        <v>#DIV/0!</v>
      </c>
    </row>
    <row>
      <c r="G37" s="48"/>
      <c r="K37" s="36"/>
    </row>
    <row>
      <c r="G38" s="48"/>
      <c s="15" t="str">
        <f>'Game Scorecard'!B5</f>
        <v>Channel A</v>
      </c>
      <c s="15" t="str">
        <f>'Game Scorecard'!C5</f>
        <v>Channel B</v>
      </c>
      <c s="15" t="str">
        <f>'Game Scorecard'!D5</f>
        <v/>
      </c>
      <c s="36" t="str">
        <f>'Game Scorecard'!E5</f>
        <v/>
      </c>
    </row>
    <row>
      <c r="G39" s="48" t="s">
        <v>239</v>
      </c>
      <c s="26">
        <f t="shared" si="8" ref="H39:K39">H7</f>
        <v>3.1545741324921135E-03</v>
      </c>
      <c s="26">
        <f t="shared" si="8"/>
        <v>6.5359477124183009E-03</v>
      </c>
      <c s="26" t="e">
        <f t="shared" si="8"/>
        <v>#DIV/0!</v>
      </c>
      <c s="57" t="e">
        <f t="shared" si="8"/>
        <v>#DIV/0!</v>
      </c>
    </row>
    <row>
      <c r="G40" s="48" t="s">
        <v>245</v>
      </c>
      <c s="26">
        <f t="shared" si="9" ref="H40:K67">H8-H9</f>
        <v>0.078864353312302904</v>
      </c>
      <c s="26">
        <f t="shared" si="9"/>
        <v>0.016339869281045805</v>
      </c>
      <c s="26" t="e">
        <f t="shared" si="9"/>
        <v>#DIV/0!</v>
      </c>
      <c s="57" t="e">
        <f t="shared" si="9"/>
        <v>#DIV/0!</v>
      </c>
    </row>
    <row>
      <c r="G41" s="48" t="s">
        <v>163</v>
      </c>
      <c s="26">
        <f t="shared" si="9"/>
        <v>0.25552050473186116</v>
      </c>
      <c s="26">
        <f t="shared" si="9"/>
        <v>0.10130718954248363</v>
      </c>
      <c s="26" t="e">
        <f t="shared" si="9"/>
        <v>#DIV/0!</v>
      </c>
      <c s="57" t="e">
        <f t="shared" si="9"/>
        <v>#DIV/0!</v>
      </c>
    </row>
    <row>
      <c r="G42" s="48" t="s">
        <v>82</v>
      </c>
      <c s="26">
        <f t="shared" si="9"/>
        <v>0.20504731861198738</v>
      </c>
      <c s="26">
        <f t="shared" si="9"/>
        <v>0.25816993464052285</v>
      </c>
      <c s="26" t="e">
        <f t="shared" si="9"/>
        <v>#DIV/0!</v>
      </c>
      <c s="57" t="e">
        <f t="shared" si="9"/>
        <v>#DIV/0!</v>
      </c>
    </row>
    <row>
      <c r="G43" s="48" t="s">
        <v>6</v>
      </c>
      <c s="26">
        <f t="shared" si="9"/>
        <v>0.22712933753943215</v>
      </c>
      <c s="26">
        <f t="shared" si="9"/>
        <v>0.23202614379084968</v>
      </c>
      <c s="26" t="e">
        <f t="shared" si="9"/>
        <v>#DIV/0!</v>
      </c>
      <c s="57" t="e">
        <f t="shared" si="9"/>
        <v>#DIV/0!</v>
      </c>
    </row>
    <row>
      <c r="G44" s="48" t="s">
        <v>358</v>
      </c>
      <c s="26">
        <f t="shared" si="9"/>
        <v>0.091482649842271307</v>
      </c>
      <c s="26">
        <f t="shared" si="9"/>
        <v>0.19934640522875818</v>
      </c>
      <c s="26" t="e">
        <f t="shared" si="9"/>
        <v>#DIV/0!</v>
      </c>
      <c s="57" t="e">
        <f t="shared" si="9"/>
        <v>#DIV/0!</v>
      </c>
    </row>
    <row>
      <c r="G45" s="48" t="s">
        <v>265</v>
      </c>
      <c s="26">
        <f t="shared" si="9"/>
        <v>0.047318611987381701</v>
      </c>
      <c s="26">
        <f t="shared" si="9"/>
        <v>0.06535947712418301</v>
      </c>
      <c s="26" t="e">
        <f t="shared" si="9"/>
        <v>#DIV/0!</v>
      </c>
      <c s="57" t="e">
        <f t="shared" si="9"/>
        <v>#DIV/0!</v>
      </c>
    </row>
    <row>
      <c r="G46" s="48" t="s">
        <v>217</v>
      </c>
      <c s="26">
        <f t="shared" si="9"/>
        <v>0.044164037854889593</v>
      </c>
      <c s="26">
        <f t="shared" si="9"/>
        <v>0.049019607843137261</v>
      </c>
      <c s="26" t="e">
        <f t="shared" si="9"/>
        <v>#DIV/0!</v>
      </c>
      <c s="57" t="e">
        <f t="shared" si="9"/>
        <v>#DIV/0!</v>
      </c>
    </row>
    <row>
      <c r="G47" s="48" t="s">
        <v>142</v>
      </c>
      <c s="26">
        <f t="shared" si="9"/>
        <v>0.031545741324921134</v>
      </c>
      <c s="26">
        <f t="shared" si="9"/>
        <v>0.019607843137254895</v>
      </c>
      <c s="26" t="e">
        <f t="shared" si="9"/>
        <v>#DIV/0!</v>
      </c>
      <c s="57" t="e">
        <f t="shared" si="9"/>
        <v>#DIV/0!</v>
      </c>
    </row>
    <row>
      <c r="G48" s="48" t="s">
        <v>301</v>
      </c>
      <c s="26">
        <f t="shared" si="9"/>
        <v>9.4637223974763408E-03</v>
      </c>
      <c s="26">
        <f t="shared" si="9"/>
        <v>0.042483660130718956</v>
      </c>
      <c s="26" t="e">
        <f t="shared" si="9"/>
        <v>#DIV/0!</v>
      </c>
      <c s="57" t="e">
        <f t="shared" si="9"/>
        <v>#DIV/0!</v>
      </c>
    </row>
    <row>
      <c r="G49" s="48" t="s">
        <v>266</v>
      </c>
      <c s="26">
        <f t="shared" si="9"/>
        <v>3.1545741324921135E-03</v>
      </c>
      <c s="26">
        <f t="shared" si="9"/>
        <v>0.0065359477124183</v>
      </c>
      <c s="26" t="e">
        <f t="shared" si="9"/>
        <v>#DIV/0!</v>
      </c>
      <c s="57" t="e">
        <f t="shared" si="9"/>
        <v>#DIV/0!</v>
      </c>
    </row>
    <row>
      <c r="G50" s="48" t="s">
        <v>194</v>
      </c>
      <c s="26">
        <f t="shared" si="9"/>
        <v>0</v>
      </c>
      <c s="26">
        <f t="shared" si="9"/>
        <v>3.2679738562091504E-03</v>
      </c>
      <c s="26" t="e">
        <f t="shared" si="9"/>
        <v>#DIV/0!</v>
      </c>
      <c s="57" t="e">
        <f t="shared" si="9"/>
        <v>#DIV/0!</v>
      </c>
    </row>
    <row>
      <c r="G51" s="48" t="s">
        <v>112</v>
      </c>
      <c s="26">
        <f t="shared" si="9"/>
        <v>3.1545741324921135E-03</v>
      </c>
      <c s="26">
        <f t="shared" si="9"/>
        <v>0</v>
      </c>
      <c s="26" t="e">
        <f t="shared" si="9"/>
        <v>#DIV/0!</v>
      </c>
      <c s="57" t="e">
        <f t="shared" si="9"/>
        <v>#DIV/0!</v>
      </c>
    </row>
    <row>
      <c r="G52" s="48" t="s">
        <v>30</v>
      </c>
      <c s="26">
        <f t="shared" si="9"/>
        <v>0</v>
      </c>
      <c s="26">
        <f t="shared" si="9"/>
        <v>0</v>
      </c>
      <c s="26" t="e">
        <f t="shared" si="9"/>
        <v>#DIV/0!</v>
      </c>
      <c s="57" t="e">
        <f t="shared" si="9"/>
        <v>#DIV/0!</v>
      </c>
    </row>
    <row>
      <c r="G53" s="48" t="s">
        <v>387</v>
      </c>
      <c s="26">
        <f t="shared" si="9"/>
        <v>0</v>
      </c>
      <c s="26">
        <f t="shared" si="9"/>
        <v>0</v>
      </c>
      <c s="26" t="e">
        <f t="shared" si="9"/>
        <v>#DIV/0!</v>
      </c>
      <c s="57" t="e">
        <f t="shared" si="9"/>
        <v>#DIV/0!</v>
      </c>
    </row>
    <row>
      <c r="G54" s="48" t="s">
        <v>302</v>
      </c>
      <c s="26">
        <f t="shared" si="9"/>
        <v>0</v>
      </c>
      <c s="26">
        <f t="shared" si="9"/>
        <v>0</v>
      </c>
      <c s="26" t="e">
        <f t="shared" si="9"/>
        <v>#DIV/0!</v>
      </c>
      <c s="57" t="e">
        <f t="shared" si="9"/>
        <v>#DIV/0!</v>
      </c>
    </row>
    <row>
      <c r="G55" s="48" t="s">
        <v>246</v>
      </c>
      <c s="26">
        <f t="shared" si="9"/>
        <v>0</v>
      </c>
      <c s="26">
        <f t="shared" si="9"/>
        <v>0</v>
      </c>
      <c s="26" t="e">
        <f t="shared" si="9"/>
        <v>#DIV/0!</v>
      </c>
      <c s="57" t="e">
        <f t="shared" si="9"/>
        <v>#DIV/0!</v>
      </c>
    </row>
    <row>
      <c r="G56" s="48" t="s">
        <v>164</v>
      </c>
      <c s="26">
        <f t="shared" si="9"/>
        <v>0</v>
      </c>
      <c s="26">
        <f t="shared" si="9"/>
        <v>0</v>
      </c>
      <c s="26" t="e">
        <f t="shared" si="9"/>
        <v>#DIV/0!</v>
      </c>
      <c s="57" t="e">
        <f t="shared" si="9"/>
        <v>#DIV/0!</v>
      </c>
    </row>
    <row>
      <c r="G57" s="48" t="s">
        <v>83</v>
      </c>
      <c s="26">
        <f t="shared" si="9"/>
        <v>0</v>
      </c>
      <c s="26">
        <f t="shared" si="9"/>
        <v>0</v>
      </c>
      <c s="26" t="e">
        <f t="shared" si="9"/>
        <v>#DIV/0!</v>
      </c>
      <c s="57" t="e">
        <f t="shared" si="9"/>
        <v>#DIV/0!</v>
      </c>
    </row>
    <row>
      <c r="G58" s="48" t="s">
        <v>267</v>
      </c>
      <c s="26">
        <f t="shared" si="9"/>
        <v>0</v>
      </c>
      <c s="26">
        <f t="shared" si="9"/>
        <v>0</v>
      </c>
      <c s="26" t="e">
        <f t="shared" si="9"/>
        <v>#DIV/0!</v>
      </c>
      <c s="57" t="e">
        <f t="shared" si="9"/>
        <v>#DIV/0!</v>
      </c>
    </row>
    <row>
      <c r="G59" s="48" t="s">
        <v>218</v>
      </c>
      <c s="26">
        <f t="shared" si="9"/>
        <v>0</v>
      </c>
      <c s="26">
        <f t="shared" si="9"/>
        <v>0</v>
      </c>
      <c s="26" t="e">
        <f t="shared" si="9"/>
        <v>#DIV/0!</v>
      </c>
      <c s="57" t="e">
        <f t="shared" si="9"/>
        <v>#DIV/0!</v>
      </c>
    </row>
    <row>
      <c r="G60" s="48" t="s">
        <v>143</v>
      </c>
      <c s="26">
        <f t="shared" si="9"/>
        <v>0</v>
      </c>
      <c s="26">
        <f t="shared" si="9"/>
        <v>0</v>
      </c>
      <c s="26" t="e">
        <f t="shared" si="9"/>
        <v>#DIV/0!</v>
      </c>
      <c s="57" t="e">
        <f t="shared" si="9"/>
        <v>#DIV/0!</v>
      </c>
    </row>
    <row>
      <c r="G61" s="48" t="s">
        <v>52</v>
      </c>
      <c s="26">
        <f t="shared" si="9"/>
        <v>0</v>
      </c>
      <c s="26">
        <f t="shared" si="9"/>
        <v>0</v>
      </c>
      <c s="26" t="e">
        <f t="shared" si="9"/>
        <v>#DIV/0!</v>
      </c>
      <c s="57" t="e">
        <f t="shared" si="9"/>
        <v>#DIV/0!</v>
      </c>
    </row>
    <row>
      <c r="G62" s="48" t="s">
        <v>422</v>
      </c>
      <c s="26">
        <f t="shared" si="9"/>
        <v>0</v>
      </c>
      <c s="26">
        <f t="shared" si="9"/>
        <v>0</v>
      </c>
      <c s="26" t="e">
        <f t="shared" si="9"/>
        <v>#DIV/0!</v>
      </c>
      <c s="57" t="e">
        <f t="shared" si="9"/>
        <v>#DIV/0!</v>
      </c>
    </row>
    <row>
      <c r="G63" s="48" t="s">
        <v>359</v>
      </c>
      <c s="26">
        <f t="shared" si="9"/>
        <v>0</v>
      </c>
      <c s="26">
        <f t="shared" si="9"/>
        <v>0</v>
      </c>
      <c s="26" t="e">
        <f t="shared" si="9"/>
        <v>#DIV/0!</v>
      </c>
      <c s="57" t="e">
        <f t="shared" si="9"/>
        <v>#DIV/0!</v>
      </c>
    </row>
    <row>
      <c r="G64" s="48" t="s">
        <v>268</v>
      </c>
      <c s="26">
        <f t="shared" si="9"/>
        <v>0</v>
      </c>
      <c s="26">
        <f t="shared" si="9"/>
        <v>0</v>
      </c>
      <c s="26" t="e">
        <f t="shared" si="9"/>
        <v>#DIV/0!</v>
      </c>
      <c s="57" t="e">
        <f t="shared" si="9"/>
        <v>#DIV/0!</v>
      </c>
    </row>
    <row>
      <c r="G65" s="48" t="s">
        <v>195</v>
      </c>
      <c s="26">
        <f t="shared" si="9"/>
        <v>0</v>
      </c>
      <c s="26">
        <f t="shared" si="9"/>
        <v>0</v>
      </c>
      <c s="26" t="e">
        <f t="shared" si="9"/>
        <v>#DIV/0!</v>
      </c>
      <c s="57" t="e">
        <f t="shared" si="9"/>
        <v>#DIV/0!</v>
      </c>
    </row>
    <row>
      <c r="G66" s="48" t="s">
        <v>113</v>
      </c>
      <c s="26">
        <f t="shared" si="9"/>
        <v>0</v>
      </c>
      <c s="26">
        <f t="shared" si="9"/>
        <v>0</v>
      </c>
      <c s="26" t="e">
        <f t="shared" si="9"/>
        <v>#DIV/0!</v>
      </c>
      <c s="57" t="e">
        <f t="shared" si="9"/>
        <v>#DIV/0!</v>
      </c>
    </row>
    <row>
      <c r="G67" s="48" t="s">
        <v>31</v>
      </c>
      <c s="26">
        <f t="shared" si="9"/>
        <v>0</v>
      </c>
      <c s="26">
        <f t="shared" si="9"/>
        <v>0</v>
      </c>
      <c s="26" t="e">
        <f t="shared" si="9"/>
        <v>#DIV/0!</v>
      </c>
      <c s="57" t="e">
        <f t="shared" si="9"/>
        <v>#DIV/0!</v>
      </c>
    </row>
    <row ht="12.6" thickBot="1">
      <c r="G68" s="124" t="s">
        <v>423</v>
      </c>
      <c s="120">
        <f t="shared" si="10" ref="H68:K68">H36</f>
        <v>0</v>
      </c>
      <c s="120">
        <f t="shared" si="10"/>
        <v>0</v>
      </c>
      <c s="120" t="e">
        <f t="shared" si="10"/>
        <v>#DIV/0!</v>
      </c>
      <c s="215" t="e">
        <f t="shared" si="10"/>
        <v>#DIV/0!</v>
      </c>
    </row>
  </sheetData>
  <mergeCells count="5">
    <mergeCell ref="A1:E1"/>
    <mergeCell ref="G1:K1"/>
    <mergeCell ref="M1:Q1"/>
    <mergeCell ref="S1:W1"/>
    <mergeCell ref="Y1:AC1"/>
  </mergeCell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W318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0" customWidth="1"/>
    <col min="2" max="2" width="11" style="20" customWidth="1"/>
    <col min="3" max="3" width="11" style="100" customWidth="1"/>
    <col min="4" max="4" width="12" style="100" customWidth="1"/>
    <col min="5" max="5" width="12" style="78" customWidth="1"/>
    <col min="6" max="6" width="14" style="98" customWidth="1"/>
    <col min="7" max="7" width="13.5234375" style="98" customWidth="1"/>
    <col min="8" max="8" width="16.5234375" style="98" hidden="1" customWidth="1"/>
    <col min="9" max="9" width="15" style="86" customWidth="1"/>
    <col min="10" max="10" width="14" style="86" customWidth="1"/>
    <col min="11" max="11" width="26" style="85" customWidth="1"/>
    <col min="12" max="12" width="17" style="20" customWidth="1"/>
    <col min="13" max="13" width="14" style="20" customWidth="1"/>
    <col min="14" max="14" width="13.5234375" style="20" customWidth="1"/>
    <col min="15" max="15" width="13.26171875" style="20" customWidth="1"/>
    <col min="16" max="16" width="13.47265625" style="32" customWidth="1"/>
    <col min="17" max="17" width="14" style="32" customWidth="1"/>
    <col min="18" max="16384" width="8.5234375" style="32"/>
  </cols>
  <sheetData>
    <row>
      <c s="50" t="s">
        <v>209</v>
      </c>
      <c s="20" t="s">
        <v>131</v>
      </c>
      <c s="50" t="s">
        <v>166</v>
      </c>
      <c s="100" t="s">
        <v>20</v>
      </c>
      <c s="81" t="s">
        <v>343</v>
      </c>
      <c s="20" t="s">
        <v>356</v>
      </c>
      <c s="20" t="s">
        <v>406</v>
      </c>
      <c s="20" t="s">
        <v>176</v>
      </c>
      <c s="86" t="s">
        <v>314</v>
      </c>
      <c s="86" t="s">
        <v>393</v>
      </c>
      <c s="85" t="s">
        <v>43</v>
      </c>
      <c r="P1" s="20"/>
      <c s="20"/>
      <c s="32" t="s">
        <v>315</v>
      </c>
      <c s="32" t="s">
        <v>277</v>
      </c>
      <c s="32" t="s">
        <v>99</v>
      </c>
      <c s="32" t="s">
        <v>55</v>
      </c>
      <c s="32" t="s">
        <v>231</v>
      </c>
      <c s="32" t="s">
        <v>54</v>
      </c>
      <c s="32" t="s">
        <v>200</v>
      </c>
      <c s="32" t="s">
        <v>174</v>
      </c>
      <c s="32" t="s">
        <v>9</v>
      </c>
      <c s="32" t="s">
        <v>232</v>
      </c>
      <c s="32" t="s">
        <v>8</v>
      </c>
      <c s="32" t="s">
        <v>438</v>
      </c>
      <c s="32" t="s">
        <v>21</v>
      </c>
      <c s="32" t="s">
        <v>362</v>
      </c>
      <c s="32" t="s">
        <v>374</v>
      </c>
      <c s="32" t="s">
        <v>68</v>
      </c>
      <c s="32" t="s">
        <v>292</v>
      </c>
      <c s="32" t="s">
        <v>22</v>
      </c>
      <c s="32" t="s">
        <v>293</v>
      </c>
      <c s="32" t="s">
        <v>23</v>
      </c>
      <c s="32" t="s">
        <v>375</v>
      </c>
      <c s="32" t="s">
        <v>173</v>
      </c>
      <c s="32" t="s">
        <v>294</v>
      </c>
      <c s="32" t="s">
        <v>157</v>
      </c>
      <c s="32" t="s">
        <v>44</v>
      </c>
      <c s="32" t="s">
        <v>407</v>
      </c>
      <c s="32" t="s">
        <v>210</v>
      </c>
      <c s="32" t="s">
        <v>316</v>
      </c>
      <c s="32" t="s">
        <v>211</v>
      </c>
      <c s="32" t="s">
        <v>344</v>
      </c>
      <c s="32" t="s">
        <v>376</v>
      </c>
      <c s="32" t="s">
        <v>158</v>
      </c>
    </row>
    <row>
      <c s="50">
        <v>0.20200000000000001</v>
      </c>
      <c s="20">
        <v>1</v>
      </c>
      <c s="100">
        <v>4.5019999999999998</v>
      </c>
      <c s="100">
        <v>87.801000000000002</v>
      </c>
      <c s="81">
        <v>57.735999999999997</v>
      </c>
      <c s="20">
        <v>0</v>
      </c>
      <c s="20">
        <v>0</v>
      </c>
      <c/>
      <c r="K2" s="126">
        <v>45509.096777256942</v>
      </c>
      <c r="R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0.41499999999999998</v>
      </c>
      <c s="20">
        <v>2</v>
      </c>
      <c s="100">
        <v>4.4960000000000004</v>
      </c>
      <c s="100">
        <v>88.004000000000005</v>
      </c>
      <c s="81">
        <v>29.074999999999999</v>
      </c>
      <c s="20">
        <v>0</v>
      </c>
      <c s="20">
        <v>0</v>
      </c>
      <c/>
      <c r="K3" s="126">
        <v>45509.096779722226</v>
      </c>
      <c r="R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0.59699999999999998</v>
      </c>
      <c s="20">
        <v>3</v>
      </c>
      <c s="100">
        <v>4.5839999999999996</v>
      </c>
      <c s="100">
        <v>87.753</v>
      </c>
      <c s="81">
        <v>18.841999999999999</v>
      </c>
      <c s="20">
        <v>0</v>
      </c>
      <c s="20">
        <v>0</v>
      </c>
      <c/>
      <c r="K4" s="126">
        <v>45509.096781828703</v>
      </c>
      <c r="R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0.81399999999999995</v>
      </c>
      <c s="20">
        <v>4</v>
      </c>
      <c s="100">
        <v>4.5899999999999999</v>
      </c>
      <c s="100">
        <v>88.418999999999997</v>
      </c>
      <c s="81">
        <v>23.803000000000001</v>
      </c>
      <c s="20">
        <v>0</v>
      </c>
      <c s="20">
        <v>0</v>
      </c>
      <c/>
      <c r="K5" s="126">
        <v>45509.096784340276</v>
      </c>
      <c r="R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0.999</v>
      </c>
      <c s="20">
        <v>5</v>
      </c>
      <c s="100">
        <v>4.5819999999999999</v>
      </c>
      <c s="100">
        <v>87.715999999999994</v>
      </c>
      <c s="81">
        <v>20.065000000000001</v>
      </c>
      <c s="20">
        <v>0</v>
      </c>
      <c s="20">
        <v>0</v>
      </c>
      <c/>
      <c r="K6" s="126">
        <v>45509.096786481481</v>
      </c>
      <c r="R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1.2150000000000001</v>
      </c>
      <c s="20">
        <v>6</v>
      </c>
      <c s="100">
        <v>4.5620000000000003</v>
      </c>
      <c s="100">
        <v>88.152000000000001</v>
      </c>
      <c s="81">
        <v>21.247</v>
      </c>
      <c s="20">
        <v>0</v>
      </c>
      <c s="20">
        <v>0</v>
      </c>
      <c/>
      <c r="K7" s="126">
        <v>45509.09678896991</v>
      </c>
      <c r="R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1.415</v>
      </c>
      <c s="20">
        <v>7</v>
      </c>
      <c s="100">
        <v>4.5439999999999996</v>
      </c>
      <c s="100">
        <v>88.085999999999999</v>
      </c>
      <c s="81">
        <v>25.693999999999999</v>
      </c>
      <c s="20">
        <v>0</v>
      </c>
      <c s="20">
        <v>0</v>
      </c>
      <c/>
      <c r="K8" s="126">
        <v>45509.096791296295</v>
      </c>
      <c r="R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1.6060000000000001</v>
      </c>
      <c s="20">
        <v>8</v>
      </c>
      <c s="100">
        <v>4.6029999999999998</v>
      </c>
      <c s="100">
        <v>87.488</v>
      </c>
      <c s="81">
        <v>30.172000000000001</v>
      </c>
      <c s="20">
        <v>0</v>
      </c>
      <c s="20">
        <v>0</v>
      </c>
      <c/>
      <c r="K9" s="126">
        <v>45509.096793495373</v>
      </c>
      <c r="R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1.8220000000000001</v>
      </c>
      <c s="20">
        <v>9</v>
      </c>
      <c s="100">
        <v>4.2110000000000003</v>
      </c>
      <c s="100">
        <v>88.697999999999993</v>
      </c>
      <c s="81">
        <v>26.206</v>
      </c>
      <c s="20">
        <v>0</v>
      </c>
      <c s="20">
        <v>0</v>
      </c>
      <c/>
      <c r="K10" s="126">
        <v>45509.096796006947</v>
      </c>
      <c r="R1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2.0019999999999998</v>
      </c>
      <c s="20">
        <v>10</v>
      </c>
      <c s="100">
        <v>4.3979999999999997</v>
      </c>
      <c s="100">
        <v>88.302000000000007</v>
      </c>
      <c s="81">
        <v>29.667999999999999</v>
      </c>
      <c s="20">
        <v>0</v>
      </c>
      <c s="20">
        <v>0</v>
      </c>
      <c/>
      <c r="K11" s="126">
        <v>45509.096798090279</v>
      </c>
      <c r="R1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2.206</v>
      </c>
      <c s="20">
        <v>11</v>
      </c>
      <c s="100">
        <v>4.7060000000000004</v>
      </c>
      <c s="100">
        <v>87.137</v>
      </c>
      <c s="81">
        <v>31.876000000000001</v>
      </c>
      <c s="20">
        <v>0</v>
      </c>
      <c s="20">
        <v>0</v>
      </c>
      <c/>
      <c r="K12" s="126">
        <v>45509.096800439816</v>
      </c>
      <c r="R1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2.4239999999999999</v>
      </c>
      <c s="20">
        <v>12</v>
      </c>
      <c s="100">
        <v>4.7220000000000004</v>
      </c>
      <c s="100">
        <v>87.183000000000007</v>
      </c>
      <c s="81">
        <v>29.010000000000002</v>
      </c>
      <c s="20">
        <v>0</v>
      </c>
      <c s="20">
        <v>0</v>
      </c>
      <c/>
      <c r="K13" s="126">
        <v>45509.096802962966</v>
      </c>
      <c r="R1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2.609</v>
      </c>
      <c s="20">
        <v>13</v>
      </c>
      <c s="100">
        <v>4.3220000000000001</v>
      </c>
      <c s="100">
        <v>87.567999999999998</v>
      </c>
      <c s="81">
        <v>21.739999999999998</v>
      </c>
      <c s="20">
        <v>0</v>
      </c>
      <c s="20">
        <v>0</v>
      </c>
      <c/>
      <c r="K14" s="126">
        <v>45509.096805104164</v>
      </c>
      <c r="R1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2.8109999999999999</v>
      </c>
      <c s="20">
        <v>14</v>
      </c>
      <c s="100">
        <v>4.476</v>
      </c>
      <c s="100">
        <v>87.239000000000004</v>
      </c>
      <c s="81">
        <v>23.917999999999999</v>
      </c>
      <c s="20">
        <v>0</v>
      </c>
      <c s="20">
        <v>0</v>
      </c>
      <c/>
      <c r="K15" s="126">
        <v>45509.096807453701</v>
      </c>
      <c r="R1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3.0049999999999999</v>
      </c>
      <c s="20">
        <v>15</v>
      </c>
      <c s="100">
        <v>4.8109999999999999</v>
      </c>
      <c s="100">
        <v>84.212999999999994</v>
      </c>
      <c s="81">
        <v>36.063000000000002</v>
      </c>
      <c s="20">
        <v>0</v>
      </c>
      <c s="20">
        <v>0</v>
      </c>
      <c/>
      <c r="K16" s="126">
        <v>45509.096809699076</v>
      </c>
      <c r="R1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3.2330000000000001</v>
      </c>
      <c s="20">
        <v>16</v>
      </c>
      <c s="100">
        <v>3.6269999999999998</v>
      </c>
      <c s="100">
        <v>84.756</v>
      </c>
      <c s="81">
        <v>21.286000000000001</v>
      </c>
      <c s="20">
        <v>0</v>
      </c>
      <c s="20">
        <v>0</v>
      </c>
      <c/>
      <c r="K17" s="126">
        <v>45509.096812337964</v>
      </c>
      <c r="R1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3.4039999999999999</v>
      </c>
      <c s="20">
        <v>17</v>
      </c>
      <c s="100">
        <v>4.492</v>
      </c>
      <c s="100">
        <v>84.049000000000007</v>
      </c>
      <c s="81">
        <v>32.375999999999998</v>
      </c>
      <c s="20">
        <v>0</v>
      </c>
      <c s="20">
        <v>0</v>
      </c>
      <c/>
      <c r="K18" s="126">
        <v>45509.096814317127</v>
      </c>
      <c r="R1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3.625</v>
      </c>
      <c s="20">
        <v>18</v>
      </c>
      <c s="100">
        <v>4.4939999999999998</v>
      </c>
      <c s="100">
        <v>84.549000000000007</v>
      </c>
      <c s="81">
        <v>19.780999999999999</v>
      </c>
      <c s="20">
        <v>0</v>
      </c>
      <c s="20">
        <v>0</v>
      </c>
      <c/>
      <c r="K19" s="126">
        <v>45509.096816874997</v>
      </c>
      <c r="R1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3.8100000000000001</v>
      </c>
      <c s="20">
        <v>19</v>
      </c>
      <c s="100">
        <v>4.4109999999999996</v>
      </c>
      <c s="100">
        <v>85.043000000000006</v>
      </c>
      <c s="81">
        <v>32.203000000000003</v>
      </c>
      <c s="20">
        <v>0</v>
      </c>
      <c s="20">
        <v>0</v>
      </c>
      <c/>
      <c r="K20" s="126">
        <v>45509.096819016202</v>
      </c>
      <c r="R2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4.0359999999999996</v>
      </c>
      <c s="20">
        <v>20</v>
      </c>
      <c s="100">
        <v>4.3979999999999997</v>
      </c>
      <c s="100">
        <v>84.947000000000003</v>
      </c>
      <c s="81">
        <v>11.858000000000001</v>
      </c>
      <c s="20">
        <v>0</v>
      </c>
      <c s="20">
        <v>0</v>
      </c>
      <c/>
      <c r="K21" s="126">
        <v>45509.096821620369</v>
      </c>
      <c r="R2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4.2320000000000002</v>
      </c>
      <c s="20">
        <v>21</v>
      </c>
      <c s="100">
        <v>4.1929999999999996</v>
      </c>
      <c s="100">
        <v>85.626000000000005</v>
      </c>
      <c s="81">
        <v>38.127000000000002</v>
      </c>
      <c s="20">
        <v>0</v>
      </c>
      <c s="20">
        <v>0</v>
      </c>
      <c/>
      <c r="K22" s="126">
        <v>45509.096823900465</v>
      </c>
      <c r="R2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4.3959999999999999</v>
      </c>
      <c s="20">
        <v>22</v>
      </c>
      <c s="100">
        <v>4.0339999999999998</v>
      </c>
      <c s="100">
        <v>86.619</v>
      </c>
      <c s="81">
        <v>30.085000000000001</v>
      </c>
      <c s="20">
        <v>0</v>
      </c>
      <c s="20">
        <v>0</v>
      </c>
      <c/>
      <c r="K23" s="126">
        <v>45509.09682579861</v>
      </c>
      <c r="R2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4.5940000000000003</v>
      </c>
      <c s="20">
        <v>23</v>
      </c>
      <c s="100">
        <v>4.1200000000000001</v>
      </c>
      <c s="100">
        <v>89.427999999999997</v>
      </c>
      <c s="81">
        <v>26.602</v>
      </c>
      <c s="20">
        <v>0</v>
      </c>
      <c s="20">
        <v>0</v>
      </c>
      <c/>
      <c r="K24" s="126">
        <v>45509.096828090274</v>
      </c>
      <c r="R2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4.8070000000000004</v>
      </c>
      <c s="20">
        <v>24</v>
      </c>
      <c s="100">
        <v>4.141</v>
      </c>
      <c s="100">
        <v>92.165000000000006</v>
      </c>
      <c s="81">
        <v>31.256</v>
      </c>
      <c s="20">
        <v>0</v>
      </c>
      <c s="20">
        <v>0</v>
      </c>
      <c/>
      <c r="K25" s="126">
        <v>45509.096830555558</v>
      </c>
      <c r="R2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5.032</v>
      </c>
      <c s="20">
        <v>25</v>
      </c>
      <c s="100">
        <v>4.0819999999999999</v>
      </c>
      <c s="100">
        <v>90.864999999999995</v>
      </c>
      <c s="81">
        <v>56.195</v>
      </c>
      <c s="20">
        <v>0</v>
      </c>
      <c s="20">
        <v>0</v>
      </c>
      <c/>
      <c r="K26" s="126">
        <v>45509.096833159725</v>
      </c>
      <c r="R2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5.2240000000000002</v>
      </c>
      <c s="20">
        <v>26</v>
      </c>
      <c s="100">
        <v>4.282</v>
      </c>
      <c s="100">
        <v>89.807000000000002</v>
      </c>
      <c s="81">
        <v>20.969000000000001</v>
      </c>
      <c s="20">
        <v>0</v>
      </c>
      <c s="20">
        <v>0</v>
      </c>
      <c/>
      <c r="K27" s="126">
        <v>45509.096835381948</v>
      </c>
      <c r="R2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5.4180000000000001</v>
      </c>
      <c s="20">
        <v>27</v>
      </c>
      <c s="100">
        <v>4.1879999999999997</v>
      </c>
      <c s="100">
        <v>91.474999999999994</v>
      </c>
      <c s="81">
        <v>17.431000000000001</v>
      </c>
      <c s="20">
        <v>0</v>
      </c>
      <c s="20">
        <v>0</v>
      </c>
      <c/>
      <c r="K28" s="126">
        <v>45509.096837627316</v>
      </c>
      <c r="R2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5.6180000000000003</v>
      </c>
      <c s="20">
        <v>28</v>
      </c>
      <c s="100">
        <v>4.3739999999999997</v>
      </c>
      <c s="100">
        <v>92.983999999999995</v>
      </c>
      <c s="81">
        <v>37.975999999999999</v>
      </c>
      <c s="20">
        <v>0</v>
      </c>
      <c s="20">
        <v>0</v>
      </c>
      <c/>
      <c r="K29" s="126">
        <v>45509.096839930557</v>
      </c>
      <c r="R2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5.7910000000000004</v>
      </c>
      <c s="20">
        <v>29</v>
      </c>
      <c s="100">
        <v>4.415</v>
      </c>
      <c s="100">
        <v>88.896000000000001</v>
      </c>
      <c s="81">
        <v>40.795000000000002</v>
      </c>
      <c s="20">
        <v>0</v>
      </c>
      <c s="20">
        <v>0</v>
      </c>
      <c/>
      <c r="K30" s="126">
        <v>45509.096841944447</v>
      </c>
      <c r="R3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6.0220000000000002</v>
      </c>
      <c s="20">
        <v>30</v>
      </c>
      <c s="100">
        <v>4.3449999999999998</v>
      </c>
      <c s="100">
        <v>86.697999999999993</v>
      </c>
      <c s="81">
        <v>40.234000000000002</v>
      </c>
      <c s="20">
        <v>0</v>
      </c>
      <c s="20">
        <v>0</v>
      </c>
      <c/>
      <c r="K31" s="126">
        <v>45509.096844618056</v>
      </c>
      <c r="R3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6.1900000000000004</v>
      </c>
      <c s="20">
        <v>31</v>
      </c>
      <c s="100">
        <v>4.1829999999999998</v>
      </c>
      <c s="100">
        <v>88.546000000000006</v>
      </c>
      <c s="78">
        <v>22.457999999999998</v>
      </c>
      <c s="98">
        <v>0</v>
      </c>
      <c s="98">
        <v>0</v>
      </c>
      <c/>
      <c r="K32" s="126">
        <v>45509.096846550929</v>
      </c>
      <c r="R3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6.3899999999999997</v>
      </c>
      <c s="20">
        <v>32</v>
      </c>
      <c s="100">
        <v>4.0190000000000001</v>
      </c>
      <c s="100">
        <v>89.384</v>
      </c>
      <c s="78">
        <v>32.125999999999998</v>
      </c>
      <c s="98">
        <v>0</v>
      </c>
      <c s="98">
        <v>0</v>
      </c>
      <c/>
      <c r="K33" s="126">
        <v>45509.096848877314</v>
      </c>
      <c r="R3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6.6070000000000002</v>
      </c>
      <c s="20">
        <v>33</v>
      </c>
      <c s="100">
        <v>4.0190000000000001</v>
      </c>
      <c s="100">
        <v>90.201999999999998</v>
      </c>
      <c s="78">
        <v>26.783999999999999</v>
      </c>
      <c s="98">
        <v>0</v>
      </c>
      <c s="98">
        <v>0</v>
      </c>
      <c/>
      <c r="K34" s="126">
        <v>45509.096851377311</v>
      </c>
      <c r="R3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6.8099999999999996</v>
      </c>
      <c s="20">
        <v>34</v>
      </c>
      <c s="100">
        <v>4.0190000000000001</v>
      </c>
      <c s="100">
        <v>89.183000000000007</v>
      </c>
      <c s="78">
        <v>45.500999999999998</v>
      </c>
      <c s="98">
        <v>0</v>
      </c>
      <c s="98">
        <v>0</v>
      </c>
      <c/>
      <c r="K35" s="126">
        <v>45509.096853738425</v>
      </c>
      <c r="R3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7.0179999999999998</v>
      </c>
      <c s="20">
        <v>35</v>
      </c>
      <c s="100">
        <v>4.2439999999999998</v>
      </c>
      <c s="100">
        <v>88.563000000000002</v>
      </c>
      <c s="78">
        <v>34.295999999999999</v>
      </c>
      <c s="98">
        <v>0</v>
      </c>
      <c s="98">
        <v>0</v>
      </c>
      <c/>
      <c r="K36" s="126">
        <v>45509.09685613426</v>
      </c>
      <c r="R3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7.202</v>
      </c>
      <c s="20">
        <v>36</v>
      </c>
      <c s="100">
        <v>4.431</v>
      </c>
      <c s="100">
        <v>88.251000000000005</v>
      </c>
      <c s="78">
        <v>38.585999999999999</v>
      </c>
      <c s="98">
        <v>0</v>
      </c>
      <c s="98">
        <v>0</v>
      </c>
      <c/>
      <c r="K37" s="126">
        <v>45509.096858275465</v>
      </c>
      <c r="R3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7.444</v>
      </c>
      <c s="20">
        <v>37</v>
      </c>
      <c s="100">
        <v>4.3360000000000003</v>
      </c>
      <c s="100">
        <v>82.933999999999998</v>
      </c>
      <c s="78">
        <v>35.875999999999998</v>
      </c>
      <c s="98">
        <v>0</v>
      </c>
      <c s="98">
        <v>0</v>
      </c>
      <c/>
      <c r="K38" s="126">
        <v>45509.096861076388</v>
      </c>
      <c r="R3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7.7130000000000001</v>
      </c>
      <c s="20">
        <v>38</v>
      </c>
      <c s="100">
        <v>4.5259999999999998</v>
      </c>
      <c s="100">
        <v>82.960999999999999</v>
      </c>
      <c s="78">
        <v>37.619999999999997</v>
      </c>
      <c s="98">
        <v>0</v>
      </c>
      <c s="98">
        <v>0</v>
      </c>
      <c/>
      <c r="K39" s="126">
        <v>45509.096864189814</v>
      </c>
      <c r="R3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7.9359999999999999</v>
      </c>
      <c s="20">
        <v>39</v>
      </c>
      <c s="100">
        <v>4.7359999999999998</v>
      </c>
      <c s="100">
        <v>85.067999999999998</v>
      </c>
      <c s="78">
        <v>32.722000000000001</v>
      </c>
      <c s="98">
        <v>0</v>
      </c>
      <c s="98">
        <v>0</v>
      </c>
      <c/>
      <c r="K40" s="126">
        <v>45509.096866759261</v>
      </c>
      <c r="R4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8.1059999999999999</v>
      </c>
      <c s="20">
        <v>40</v>
      </c>
      <c s="100">
        <v>4.6360000000000001</v>
      </c>
      <c s="100">
        <v>86.408000000000001</v>
      </c>
      <c s="78">
        <v>31.908999999999999</v>
      </c>
      <c s="98">
        <v>0</v>
      </c>
      <c s="98">
        <v>0</v>
      </c>
      <c/>
      <c r="K41" s="126">
        <v>45509.096868738423</v>
      </c>
      <c r="R4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8.3420000000000005</v>
      </c>
      <c s="20">
        <v>41</v>
      </c>
      <c s="100">
        <v>4.6909999999999998</v>
      </c>
      <c s="100">
        <v>87.412000000000006</v>
      </c>
      <c s="78">
        <v>13.300000000000001</v>
      </c>
      <c s="98">
        <v>0</v>
      </c>
      <c s="98">
        <v>0</v>
      </c>
      <c/>
      <c r="K42" s="126">
        <v>45509.096871469905</v>
      </c>
      <c r="R4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8.5489999999999995</v>
      </c>
      <c s="20">
        <v>42</v>
      </c>
      <c s="100">
        <v>4.6529999999999996</v>
      </c>
      <c s="100">
        <v>87.515000000000001</v>
      </c>
      <c s="78">
        <v>14.544</v>
      </c>
      <c s="98">
        <v>0</v>
      </c>
      <c s="98">
        <v>0</v>
      </c>
      <c/>
      <c r="K43" s="126">
        <v>45509.096873865739</v>
      </c>
      <c r="R4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8.7349999999999994</v>
      </c>
      <c s="20">
        <v>43</v>
      </c>
      <c s="100">
        <v>4.7039999999999997</v>
      </c>
      <c s="100">
        <v>82.378</v>
      </c>
      <c s="78">
        <v>44.423000000000002</v>
      </c>
      <c s="98">
        <v>0</v>
      </c>
      <c s="98">
        <v>0</v>
      </c>
      <c/>
      <c r="K44" s="126">
        <v>45509.096876018521</v>
      </c>
      <c r="R4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8.8320000000000007</v>
      </c>
      <c s="20">
        <v>44</v>
      </c>
      <c s="100">
        <v>4.758</v>
      </c>
      <c s="100">
        <v>82.378</v>
      </c>
      <c s="78">
        <v>0</v>
      </c>
      <c s="98">
        <v>0</v>
      </c>
      <c s="98">
        <v>0</v>
      </c>
      <c/>
      <c r="K45" s="126">
        <v>45509.096877141201</v>
      </c>
      <c r="R4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9.0190000000000001</v>
      </c>
      <c s="20">
        <v>45</v>
      </c>
      <c s="100">
        <v>4.7329999999999997</v>
      </c>
      <c s="100">
        <v>82.378</v>
      </c>
      <c s="78">
        <v>0</v>
      </c>
      <c s="98">
        <v>0</v>
      </c>
      <c s="98">
        <v>0</v>
      </c>
      <c/>
      <c r="K46" s="126">
        <v>45509.096879305558</v>
      </c>
      <c r="R4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9.2200000000000006</v>
      </c>
      <c s="20">
        <v>46</v>
      </c>
      <c s="100">
        <v>4.5439999999999996</v>
      </c>
      <c s="100">
        <v>83.674000000000007</v>
      </c>
      <c s="78">
        <v>38.603000000000002</v>
      </c>
      <c s="98">
        <v>0</v>
      </c>
      <c s="98">
        <v>0</v>
      </c>
      <c/>
      <c r="K47" s="126">
        <v>45509.096881631944</v>
      </c>
      <c r="R4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9.4399999999999995</v>
      </c>
      <c s="20">
        <v>47</v>
      </c>
      <c s="100">
        <v>4.5810000000000004</v>
      </c>
      <c s="100">
        <v>84.061999999999998</v>
      </c>
      <c s="78">
        <v>25.289999999999999</v>
      </c>
      <c s="98">
        <v>0</v>
      </c>
      <c s="98">
        <v>0</v>
      </c>
      <c/>
      <c r="K48" s="126">
        <v>45509.096884178238</v>
      </c>
      <c r="R4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9.5909999999999993</v>
      </c>
      <c s="20">
        <v>48</v>
      </c>
      <c s="100">
        <v>4.5880000000000001</v>
      </c>
      <c s="100">
        <v>83.566000000000003</v>
      </c>
      <c s="78">
        <v>25.847000000000001</v>
      </c>
      <c s="98">
        <v>0</v>
      </c>
      <c s="98">
        <v>0</v>
      </c>
      <c/>
      <c r="K49" s="126">
        <v>45509.096885925923</v>
      </c>
      <c r="R4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9.8309999999999995</v>
      </c>
      <c s="20">
        <v>49</v>
      </c>
      <c s="100">
        <v>3.9420000000000002</v>
      </c>
      <c s="100">
        <v>83.436000000000007</v>
      </c>
      <c s="78">
        <v>25.515000000000001</v>
      </c>
      <c s="98">
        <v>0</v>
      </c>
      <c s="98">
        <v>0</v>
      </c>
      <c/>
      <c r="K50" s="126">
        <v>45509.096888703702</v>
      </c>
      <c r="R5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10.01</v>
      </c>
      <c s="20">
        <v>50</v>
      </c>
      <c s="100">
        <v>4.2789999999999999</v>
      </c>
      <c s="100">
        <v>83.546000000000006</v>
      </c>
      <c s="78">
        <v>10.760999999999999</v>
      </c>
      <c s="98">
        <v>0</v>
      </c>
      <c s="98">
        <v>0</v>
      </c>
      <c/>
      <c r="K51" s="126">
        <v>45509.096890763889</v>
      </c>
      <c r="R5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10.208</v>
      </c>
      <c s="20">
        <v>51</v>
      </c>
      <c s="100">
        <v>4.4189999999999996</v>
      </c>
      <c s="100">
        <v>84.965999999999994</v>
      </c>
      <c s="78">
        <v>37.872999999999998</v>
      </c>
      <c s="98">
        <v>0</v>
      </c>
      <c s="98">
        <v>0</v>
      </c>
      <c/>
      <c r="K52" s="126">
        <v>45509.09689306713</v>
      </c>
      <c r="R5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10.398999999999999</v>
      </c>
      <c s="20">
        <v>52</v>
      </c>
      <c s="100">
        <v>4.1239999999999997</v>
      </c>
      <c s="100">
        <v>85.667000000000002</v>
      </c>
      <c s="78">
        <v>35.439</v>
      </c>
      <c s="98">
        <v>0</v>
      </c>
      <c s="98">
        <v>0</v>
      </c>
      <c/>
      <c r="K53" s="126">
        <v>45509.096895266201</v>
      </c>
      <c r="R5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10.595000000000001</v>
      </c>
      <c s="20">
        <v>53</v>
      </c>
      <c s="100">
        <v>4.2690000000000001</v>
      </c>
      <c s="100">
        <v>85.725999999999999</v>
      </c>
      <c s="78">
        <v>29.239999999999998</v>
      </c>
      <c s="98">
        <v>0</v>
      </c>
      <c s="98">
        <v>0</v>
      </c>
      <c/>
      <c r="K54" s="126">
        <v>45509.096897546297</v>
      </c>
      <c r="R5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10.804</v>
      </c>
      <c s="20">
        <v>54</v>
      </c>
      <c s="100">
        <v>4.4210000000000003</v>
      </c>
      <c s="100">
        <v>86.021000000000001</v>
      </c>
      <c s="78">
        <v>26.818999999999999</v>
      </c>
      <c s="98">
        <v>0</v>
      </c>
      <c s="98">
        <v>0</v>
      </c>
      <c/>
      <c r="K55" s="126">
        <v>45509.096899965276</v>
      </c>
      <c r="R5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11.012</v>
      </c>
      <c s="20">
        <v>55</v>
      </c>
      <c s="100">
        <v>4.5449999999999999</v>
      </c>
      <c s="100">
        <v>86.072999999999993</v>
      </c>
      <c s="78">
        <v>24.244</v>
      </c>
      <c s="98">
        <v>0</v>
      </c>
      <c s="98">
        <v>0</v>
      </c>
      <c/>
      <c r="K56" s="126">
        <v>45509.096902361111</v>
      </c>
      <c r="R5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11.202</v>
      </c>
      <c s="20">
        <v>56</v>
      </c>
      <c s="100">
        <v>4.4619999999999997</v>
      </c>
      <c s="100">
        <v>84.436000000000007</v>
      </c>
      <c s="78">
        <v>35.189</v>
      </c>
      <c s="98">
        <v>0</v>
      </c>
      <c s="98">
        <v>0</v>
      </c>
      <c/>
      <c r="K57" s="126">
        <v>45509.096904571757</v>
      </c>
      <c r="R5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11.417999999999999</v>
      </c>
      <c s="20">
        <v>57</v>
      </c>
      <c s="100">
        <v>4.3620000000000001</v>
      </c>
      <c s="100">
        <v>81.043999999999997</v>
      </c>
      <c s="78">
        <v>34.646000000000001</v>
      </c>
      <c s="98">
        <v>0</v>
      </c>
      <c s="98">
        <v>0</v>
      </c>
      <c/>
      <c r="K58" s="126">
        <v>45509.096907060186</v>
      </c>
      <c r="R5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11.601000000000001</v>
      </c>
      <c s="20">
        <v>58</v>
      </c>
      <c s="100">
        <v>4.0869999999999997</v>
      </c>
      <c s="100">
        <v>81.364000000000004</v>
      </c>
      <c s="78">
        <v>27.635999999999999</v>
      </c>
      <c s="98">
        <v>0</v>
      </c>
      <c s="98">
        <v>0</v>
      </c>
      <c/>
      <c r="K59" s="126">
        <v>45509.096909189815</v>
      </c>
      <c r="R5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11.83</v>
      </c>
      <c s="20">
        <v>59</v>
      </c>
      <c s="100">
        <v>4.3899999999999997</v>
      </c>
      <c s="100">
        <v>81.072000000000003</v>
      </c>
      <c s="78">
        <v>28.873000000000001</v>
      </c>
      <c s="98">
        <v>0</v>
      </c>
      <c s="98">
        <v>0</v>
      </c>
      <c/>
      <c r="K60" s="126">
        <v>45509.096911840279</v>
      </c>
      <c r="R6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12.004</v>
      </c>
      <c s="20">
        <v>60</v>
      </c>
      <c s="100">
        <v>4.4900000000000002</v>
      </c>
      <c s="100">
        <v>82.524000000000001</v>
      </c>
      <c s="78">
        <v>34.040999999999997</v>
      </c>
      <c s="98">
        <v>0</v>
      </c>
      <c s="98">
        <v>0</v>
      </c>
      <c/>
      <c r="K61" s="126">
        <v>45509.09691385417</v>
      </c>
      <c r="R6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12.199999999999999</v>
      </c>
      <c s="20">
        <v>61</v>
      </c>
      <c s="100">
        <v>4.4189999999999996</v>
      </c>
      <c s="100">
        <v>84.028999999999996</v>
      </c>
      <c s="78">
        <v>35.454000000000001</v>
      </c>
      <c s="98">
        <v>0</v>
      </c>
      <c s="98">
        <v>0</v>
      </c>
      <c/>
      <c r="K62" s="126">
        <v>45509.096916122682</v>
      </c>
      <c r="R6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12.391999999999999</v>
      </c>
      <c s="20">
        <v>62</v>
      </c>
      <c s="100">
        <v>4.484</v>
      </c>
      <c s="100">
        <v>85.051000000000002</v>
      </c>
      <c s="78">
        <v>33.411000000000001</v>
      </c>
      <c s="98">
        <v>0</v>
      </c>
      <c s="98">
        <v>0</v>
      </c>
      <c/>
      <c r="K63" s="126">
        <v>45509.096918344905</v>
      </c>
      <c r="R6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12.603</v>
      </c>
      <c s="20">
        <v>63</v>
      </c>
      <c s="100">
        <v>4.383</v>
      </c>
      <c s="100">
        <v>85.710999999999999</v>
      </c>
      <c s="78">
        <v>29.597000000000001</v>
      </c>
      <c s="98">
        <v>0</v>
      </c>
      <c s="98">
        <v>0</v>
      </c>
      <c/>
      <c r="K64" s="126">
        <v>45509.096920775461</v>
      </c>
      <c r="R6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12.814</v>
      </c>
      <c s="20">
        <v>64</v>
      </c>
      <c s="100">
        <v>4.5149999999999997</v>
      </c>
      <c s="100">
        <v>86.569000000000003</v>
      </c>
      <c s="78">
        <v>29.701000000000001</v>
      </c>
      <c s="98">
        <v>0</v>
      </c>
      <c s="98">
        <v>0</v>
      </c>
      <c/>
      <c r="K65" s="126">
        <v>45509.096923229168</v>
      </c>
      <c r="R6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12.991</v>
      </c>
      <c s="20">
        <v>65</v>
      </c>
      <c s="100">
        <v>4.5999999999999996</v>
      </c>
      <c s="100">
        <v>87.137</v>
      </c>
      <c s="78">
        <v>30.893999999999998</v>
      </c>
      <c s="98">
        <v>0</v>
      </c>
      <c s="98">
        <v>0</v>
      </c>
      <c/>
      <c r="K66" s="126">
        <v>45509.096925266203</v>
      </c>
      <c r="R6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13.204000000000001</v>
      </c>
      <c s="20">
        <v>66</v>
      </c>
      <c s="100">
        <v>4.4180000000000001</v>
      </c>
      <c s="100">
        <v>87.219999999999999</v>
      </c>
      <c s="78">
        <v>32.109000000000002</v>
      </c>
      <c s="98">
        <v>0</v>
      </c>
      <c s="98">
        <v>0</v>
      </c>
      <c/>
      <c r="K67" s="126">
        <v>45509.09692773148</v>
      </c>
      <c r="R6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13.417</v>
      </c>
      <c s="20">
        <v>67</v>
      </c>
      <c s="100">
        <v>4.4180000000000001</v>
      </c>
      <c s="100">
        <v>84.834999999999994</v>
      </c>
      <c s="78">
        <v>38.601999999999997</v>
      </c>
      <c s="98">
        <v>0</v>
      </c>
      <c s="98">
        <v>0</v>
      </c>
      <c/>
      <c r="K68" s="126">
        <v>45509.096930208332</v>
      </c>
      <c r="R6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13.606999999999999</v>
      </c>
      <c s="20">
        <v>68</v>
      </c>
      <c s="100">
        <v>4.4800000000000004</v>
      </c>
      <c s="100">
        <v>84.501999999999995</v>
      </c>
      <c s="78">
        <v>39.118000000000002</v>
      </c>
      <c s="98">
        <v>0</v>
      </c>
      <c s="98">
        <v>0</v>
      </c>
      <c/>
      <c r="K69" s="126">
        <v>45509.096932395834</v>
      </c>
      <c r="R6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13.792</v>
      </c>
      <c s="20">
        <v>69</v>
      </c>
      <c s="100">
        <v>4.5199999999999996</v>
      </c>
      <c s="100">
        <v>84.501999999999995</v>
      </c>
      <c s="78">
        <v>0</v>
      </c>
      <c s="98">
        <v>0</v>
      </c>
      <c s="98">
        <v>0</v>
      </c>
      <c/>
      <c r="K70" s="126">
        <v>45509.096934537039</v>
      </c>
      <c r="R7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14.007999999999999</v>
      </c>
      <c s="20">
        <v>70</v>
      </c>
      <c s="100">
        <v>4.4909999999999997</v>
      </c>
      <c s="100">
        <v>84.501999999999995</v>
      </c>
      <c s="78">
        <v>0</v>
      </c>
      <c s="98">
        <v>0</v>
      </c>
      <c s="98">
        <v>0</v>
      </c>
      <c/>
      <c r="K71" s="126">
        <v>45509.096937048613</v>
      </c>
      <c r="R7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14.19</v>
      </c>
      <c s="20">
        <v>71</v>
      </c>
      <c s="100">
        <v>4.5170000000000003</v>
      </c>
      <c s="100">
        <v>84.090999999999994</v>
      </c>
      <c s="78">
        <v>47.709000000000003</v>
      </c>
      <c s="98">
        <v>0</v>
      </c>
      <c s="98">
        <v>0</v>
      </c>
      <c/>
      <c r="K72" s="126">
        <v>45509.09693915509</v>
      </c>
      <c r="R7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14.4</v>
      </c>
      <c s="20">
        <v>72</v>
      </c>
      <c s="100">
        <v>4.5860000000000003</v>
      </c>
      <c s="100">
        <v>84.144000000000005</v>
      </c>
      <c s="78">
        <v>31.896000000000001</v>
      </c>
      <c s="98">
        <v>0</v>
      </c>
      <c s="98">
        <v>0</v>
      </c>
      <c/>
      <c r="K73" s="126">
        <v>45509.096941574076</v>
      </c>
      <c r="R7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14.609</v>
      </c>
      <c s="20">
        <v>73</v>
      </c>
      <c s="100">
        <v>4.5640000000000001</v>
      </c>
      <c s="100">
        <v>84.793000000000006</v>
      </c>
      <c s="78">
        <v>30.074999999999999</v>
      </c>
      <c s="98">
        <v>0</v>
      </c>
      <c s="98">
        <v>0</v>
      </c>
      <c/>
      <c r="K74" s="126">
        <v>45509.096944004632</v>
      </c>
      <c r="R7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14.814</v>
      </c>
      <c s="20">
        <v>74</v>
      </c>
      <c s="100">
        <v>4.6870000000000003</v>
      </c>
      <c s="100">
        <v>85.265000000000001</v>
      </c>
      <c s="78">
        <v>34.020000000000003</v>
      </c>
      <c s="98">
        <v>0</v>
      </c>
      <c s="98">
        <v>0</v>
      </c>
      <c/>
      <c r="K75" s="126">
        <v>45509.096946365738</v>
      </c>
      <c r="R7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15.002000000000001</v>
      </c>
      <c s="20">
        <v>75</v>
      </c>
      <c s="100">
        <v>4.7610000000000001</v>
      </c>
      <c s="100">
        <v>87.769000000000005</v>
      </c>
      <c s="78">
        <v>47.752000000000002</v>
      </c>
      <c s="98">
        <v>0</v>
      </c>
      <c s="98">
        <v>0</v>
      </c>
      <c/>
      <c r="K76" s="126">
        <v>45509.096948553241</v>
      </c>
      <c r="R7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15.196</v>
      </c>
      <c s="20">
        <v>76</v>
      </c>
      <c s="100">
        <v>4.5419999999999998</v>
      </c>
      <c s="100">
        <v>89.876000000000005</v>
      </c>
      <c s="78">
        <v>43.387</v>
      </c>
      <c s="98">
        <v>0</v>
      </c>
      <c s="98">
        <v>0</v>
      </c>
      <c/>
      <c r="K77" s="126">
        <v>45509.096950798608</v>
      </c>
      <c r="R7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15.406000000000001</v>
      </c>
      <c s="20">
        <v>77</v>
      </c>
      <c s="100">
        <v>4.6909999999999998</v>
      </c>
      <c s="100">
        <v>88.441999999999993</v>
      </c>
      <c s="78">
        <v>52.386000000000003</v>
      </c>
      <c s="98">
        <v>0</v>
      </c>
      <c s="98">
        <v>0</v>
      </c>
      <c/>
      <c r="K78" s="126">
        <v>45509.096953229164</v>
      </c>
      <c r="R7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15.614000000000001</v>
      </c>
      <c s="20">
        <v>78</v>
      </c>
      <c s="100">
        <v>4.6539999999999999</v>
      </c>
      <c s="100">
        <v>89.522999999999996</v>
      </c>
      <c s="78">
        <v>38.847999999999999</v>
      </c>
      <c s="98">
        <v>0</v>
      </c>
      <c s="98">
        <v>0</v>
      </c>
      <c/>
      <c r="K79" s="126">
        <v>45509.096955636574</v>
      </c>
      <c r="R7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15.801</v>
      </c>
      <c s="20">
        <v>79</v>
      </c>
      <c s="100">
        <v>4.5730000000000004</v>
      </c>
      <c s="100">
        <v>89.661000000000001</v>
      </c>
      <c s="78">
        <v>34.551000000000002</v>
      </c>
      <c s="98">
        <v>0</v>
      </c>
      <c s="98">
        <v>0</v>
      </c>
      <c/>
      <c r="K80" s="126">
        <v>45509.096957800924</v>
      </c>
      <c r="R8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16.012</v>
      </c>
      <c s="20">
        <v>80</v>
      </c>
      <c s="100">
        <v>4.4859999999999998</v>
      </c>
      <c s="100">
        <v>89.555000000000007</v>
      </c>
      <c s="78">
        <v>30.802</v>
      </c>
      <c s="98">
        <v>0</v>
      </c>
      <c s="98">
        <v>0</v>
      </c>
      <c/>
      <c r="K81" s="126">
        <v>45509.096960243056</v>
      </c>
      <c r="R8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16.190000000000001</v>
      </c>
      <c s="20">
        <v>81</v>
      </c>
      <c s="100">
        <v>4.5700000000000003</v>
      </c>
      <c s="100">
        <v>88.802000000000007</v>
      </c>
      <c s="78">
        <v>34.076000000000001</v>
      </c>
      <c s="98">
        <v>0</v>
      </c>
      <c s="98">
        <v>0</v>
      </c>
      <c/>
      <c r="K82" s="126">
        <v>45509.096962303243</v>
      </c>
      <c r="R8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16.395</v>
      </c>
      <c s="20">
        <v>82</v>
      </c>
      <c s="100">
        <v>4.5590000000000002</v>
      </c>
      <c s="100">
        <v>88.863</v>
      </c>
      <c s="78">
        <v>47.311999999999998</v>
      </c>
      <c s="98">
        <v>0</v>
      </c>
      <c s="98">
        <v>0</v>
      </c>
      <c/>
      <c r="K83" s="126">
        <v>45509.096964675926</v>
      </c>
      <c r="R8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16.611000000000001</v>
      </c>
      <c s="20">
        <v>83</v>
      </c>
      <c s="100">
        <v>4.5339999999999998</v>
      </c>
      <c s="100">
        <v>87.847999999999999</v>
      </c>
      <c s="78">
        <v>36.902999999999999</v>
      </c>
      <c s="98">
        <v>0</v>
      </c>
      <c s="98">
        <v>0</v>
      </c>
      <c/>
      <c r="K84" s="126">
        <v>45509.096967164354</v>
      </c>
      <c r="R8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16.811</v>
      </c>
      <c s="20">
        <v>84</v>
      </c>
      <c s="100">
        <v>4.5529999999999999</v>
      </c>
      <c s="100">
        <v>87.948999999999998</v>
      </c>
      <c s="78">
        <v>43.232999999999997</v>
      </c>
      <c s="98">
        <v>0</v>
      </c>
      <c s="98">
        <v>0</v>
      </c>
      <c/>
      <c r="K85" s="126">
        <v>45509.09696949074</v>
      </c>
      <c r="R8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17.004000000000001</v>
      </c>
      <c s="20">
        <v>85</v>
      </c>
      <c s="100">
        <v>4.4779999999999998</v>
      </c>
      <c s="100">
        <v>87.164000000000001</v>
      </c>
      <c s="78">
        <v>42.552999999999997</v>
      </c>
      <c s="98">
        <v>0</v>
      </c>
      <c s="98">
        <v>0</v>
      </c>
      <c/>
      <c r="K86" s="126">
        <v>45509.096971724539</v>
      </c>
      <c r="R8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17.207000000000001</v>
      </c>
      <c s="20">
        <v>86</v>
      </c>
      <c s="100">
        <v>4.3470000000000004</v>
      </c>
      <c s="100">
        <v>87.143000000000001</v>
      </c>
      <c s="78">
        <v>41.667999999999999</v>
      </c>
      <c s="98">
        <v>0</v>
      </c>
      <c s="98">
        <v>0</v>
      </c>
      <c/>
      <c r="K87" s="126">
        <v>45509.096974074077</v>
      </c>
      <c r="R8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17.402999999999999</v>
      </c>
      <c s="20">
        <v>87</v>
      </c>
      <c s="100">
        <v>4.5149999999999997</v>
      </c>
      <c s="100">
        <v>87.031999999999996</v>
      </c>
      <c s="78">
        <v>36.954999999999998</v>
      </c>
      <c s="98">
        <v>0</v>
      </c>
      <c s="98">
        <v>0</v>
      </c>
      <c/>
      <c r="K88" s="126">
        <v>45509.096976342589</v>
      </c>
      <c r="R8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17.620000000000001</v>
      </c>
      <c s="20">
        <v>88</v>
      </c>
      <c s="100">
        <v>4.3929999999999998</v>
      </c>
      <c s="100">
        <v>84.146000000000001</v>
      </c>
      <c s="78">
        <v>42.207000000000001</v>
      </c>
      <c s="98">
        <v>0</v>
      </c>
      <c s="98">
        <v>0</v>
      </c>
      <c/>
      <c r="K89" s="126">
        <v>45509.096978842594</v>
      </c>
      <c r="R8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17.798999999999999</v>
      </c>
      <c s="20">
        <v>89</v>
      </c>
      <c s="100">
        <v>4.4630000000000001</v>
      </c>
      <c s="100">
        <v>87.185000000000002</v>
      </c>
      <c s="78">
        <v>45.023000000000003</v>
      </c>
      <c s="98">
        <v>0</v>
      </c>
      <c s="98">
        <v>0</v>
      </c>
      <c/>
      <c r="K90" s="126">
        <v>45509.096980925926</v>
      </c>
      <c r="R9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18.001000000000001</v>
      </c>
      <c s="20">
        <v>90</v>
      </c>
      <c s="100">
        <v>4.3390000000000004</v>
      </c>
      <c s="100">
        <v>87.631</v>
      </c>
      <c s="78">
        <v>27.109999999999999</v>
      </c>
      <c s="98">
        <v>0</v>
      </c>
      <c s="98">
        <v>0</v>
      </c>
      <c/>
      <c r="K91" s="126">
        <v>45509.096983252311</v>
      </c>
      <c r="R9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18.204999999999998</v>
      </c>
      <c s="20">
        <v>91</v>
      </c>
      <c s="100">
        <v>4.4530000000000003</v>
      </c>
      <c s="100">
        <v>84.793000000000006</v>
      </c>
      <c s="78">
        <v>44.509</v>
      </c>
      <c s="98">
        <v>0</v>
      </c>
      <c s="98">
        <v>0</v>
      </c>
      <c/>
      <c r="K92" s="126">
        <v>45509.096985625001</v>
      </c>
      <c r="R9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18.407</v>
      </c>
      <c s="20">
        <v>92</v>
      </c>
      <c s="100">
        <v>4.5250000000000004</v>
      </c>
      <c s="100">
        <v>84.194000000000003</v>
      </c>
      <c s="78">
        <v>38.177999999999997</v>
      </c>
      <c s="98">
        <v>0</v>
      </c>
      <c s="98">
        <v>0</v>
      </c>
      <c/>
      <c r="K93" s="126">
        <v>45509.096987962963</v>
      </c>
      <c r="R9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18.600000000000001</v>
      </c>
      <c s="20">
        <v>93</v>
      </c>
      <c s="100">
        <v>4.4299999999999997</v>
      </c>
      <c s="100">
        <v>83.575999999999993</v>
      </c>
      <c s="78">
        <v>48.375999999999998</v>
      </c>
      <c s="98">
        <v>0</v>
      </c>
      <c s="98">
        <v>0</v>
      </c>
      <c/>
      <c r="K94" s="126">
        <v>45509.096990185186</v>
      </c>
      <c r="R9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18.806000000000001</v>
      </c>
      <c s="20">
        <v>94</v>
      </c>
      <c s="100">
        <v>4.415</v>
      </c>
      <c s="100">
        <v>84.722999999999999</v>
      </c>
      <c s="78">
        <v>54.354999999999997</v>
      </c>
      <c s="98">
        <v>0</v>
      </c>
      <c s="98">
        <v>0</v>
      </c>
      <c/>
      <c r="K95" s="126">
        <v>45509.09699258102</v>
      </c>
      <c r="R9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19.013999999999999</v>
      </c>
      <c s="20">
        <v>95</v>
      </c>
      <c s="100">
        <v>4.5119999999999996</v>
      </c>
      <c s="100">
        <v>86.129999999999995</v>
      </c>
      <c s="78">
        <v>32.594000000000001</v>
      </c>
      <c s="98">
        <v>0</v>
      </c>
      <c s="98">
        <v>0</v>
      </c>
      <c/>
      <c r="K96" s="126">
        <v>45509.096994988424</v>
      </c>
      <c r="R9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19.209</v>
      </c>
      <c s="20">
        <v>96</v>
      </c>
      <c s="100">
        <v>4.4820000000000002</v>
      </c>
      <c s="100">
        <v>85.162999999999997</v>
      </c>
      <c s="78">
        <v>40.523000000000003</v>
      </c>
      <c s="98">
        <v>0</v>
      </c>
      <c s="98">
        <v>0</v>
      </c>
      <c/>
      <c r="K97" s="126">
        <v>45509.096997245368</v>
      </c>
      <c r="R9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19.411000000000001</v>
      </c>
      <c s="20">
        <v>97</v>
      </c>
      <c s="100">
        <v>4.5259999999999998</v>
      </c>
      <c s="100">
        <v>82.206999999999994</v>
      </c>
      <c s="78">
        <v>42.067999999999998</v>
      </c>
      <c s="98">
        <v>0</v>
      </c>
      <c s="98">
        <v>0</v>
      </c>
      <c/>
      <c r="K98" s="126">
        <v>45509.096999583337</v>
      </c>
      <c r="R9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19.603000000000002</v>
      </c>
      <c s="20">
        <v>98</v>
      </c>
      <c s="100">
        <v>4.6440000000000001</v>
      </c>
      <c s="100">
        <v>82.616</v>
      </c>
      <c s="78">
        <v>38.82</v>
      </c>
      <c s="98">
        <v>0</v>
      </c>
      <c s="98">
        <v>0</v>
      </c>
      <c/>
      <c r="K99" s="126">
        <v>45509.097001805552</v>
      </c>
      <c r="R9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19.797000000000001</v>
      </c>
      <c s="20">
        <v>99</v>
      </c>
      <c s="100">
        <v>3.9790000000000001</v>
      </c>
      <c s="100">
        <v>82.058000000000007</v>
      </c>
      <c s="78">
        <v>24.218</v>
      </c>
      <c s="98">
        <v>0</v>
      </c>
      <c s="98">
        <v>0</v>
      </c>
      <c/>
      <c r="K100" s="126">
        <v>45509.097004050927</v>
      </c>
      <c r="R10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19.992999999999999</v>
      </c>
      <c s="20">
        <v>100</v>
      </c>
      <c s="100">
        <v>4.1920000000000002</v>
      </c>
      <c s="100">
        <v>81.929000000000002</v>
      </c>
      <c s="78">
        <v>24.625</v>
      </c>
      <c s="98">
        <v>0</v>
      </c>
      <c s="98">
        <v>0</v>
      </c>
      <c/>
      <c r="K101" s="126">
        <v>45509.097006307871</v>
      </c>
      <c r="R10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20.204000000000001</v>
      </c>
      <c s="20">
        <v>101</v>
      </c>
      <c s="100">
        <v>4.4100000000000001</v>
      </c>
      <c s="100">
        <v>82.361000000000004</v>
      </c>
      <c s="78">
        <v>29.488</v>
      </c>
      <c s="98">
        <v>0</v>
      </c>
      <c s="98">
        <v>0</v>
      </c>
      <c/>
      <c r="K102" s="126">
        <v>45509.097008761571</v>
      </c>
      <c r="R10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20.396000000000001</v>
      </c>
      <c s="20">
        <v>102</v>
      </c>
      <c s="100">
        <v>4.2060000000000004</v>
      </c>
      <c s="100">
        <v>83.433000000000007</v>
      </c>
      <c s="78">
        <v>35.402999999999999</v>
      </c>
      <c s="98">
        <v>0</v>
      </c>
      <c s="98">
        <v>0</v>
      </c>
      <c/>
      <c r="K103" s="126">
        <v>45509.097010983794</v>
      </c>
      <c r="R10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20.608000000000001</v>
      </c>
      <c s="20">
        <v>103</v>
      </c>
      <c s="100">
        <v>4.4850000000000003</v>
      </c>
      <c s="100">
        <v>83.620999999999995</v>
      </c>
      <c s="78">
        <v>35.277000000000001</v>
      </c>
      <c s="98">
        <v>0</v>
      </c>
      <c s="98">
        <v>0</v>
      </c>
      <c/>
      <c r="K104" s="126">
        <v>45509.097013425926</v>
      </c>
      <c r="R10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20.818999999999999</v>
      </c>
      <c s="20">
        <v>104</v>
      </c>
      <c s="100">
        <v>4.524</v>
      </c>
      <c s="100">
        <v>84.251999999999995</v>
      </c>
      <c s="78">
        <v>32.770000000000003</v>
      </c>
      <c s="98">
        <v>0</v>
      </c>
      <c s="98">
        <v>0</v>
      </c>
      <c/>
      <c r="K105" s="126">
        <v>45509.097015879626</v>
      </c>
      <c r="R10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20.998999999999999</v>
      </c>
      <c s="20">
        <v>105</v>
      </c>
      <c s="100">
        <v>4.54</v>
      </c>
      <c s="100">
        <v>84.804000000000002</v>
      </c>
      <c s="78">
        <v>29.631</v>
      </c>
      <c s="98">
        <v>0</v>
      </c>
      <c s="98">
        <v>0</v>
      </c>
      <c/>
      <c r="K106" s="126">
        <v>45509.097017962966</v>
      </c>
      <c r="R10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21.196999999999999</v>
      </c>
      <c s="20">
        <v>106</v>
      </c>
      <c s="100">
        <v>4.5110000000000001</v>
      </c>
      <c s="100">
        <v>85.055999999999997</v>
      </c>
      <c s="78">
        <v>48.259</v>
      </c>
      <c s="98">
        <v>0</v>
      </c>
      <c s="98">
        <v>0</v>
      </c>
      <c/>
      <c r="K107" s="126">
        <v>45509.097020243054</v>
      </c>
      <c r="R10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21.399000000000001</v>
      </c>
      <c s="20">
        <v>107</v>
      </c>
      <c s="100">
        <v>4.5309999999999997</v>
      </c>
      <c s="100">
        <v>85.055999999999997</v>
      </c>
      <c s="78">
        <v>0</v>
      </c>
      <c s="98">
        <v>0</v>
      </c>
      <c s="98">
        <v>0</v>
      </c>
      <c/>
      <c r="K108" s="126">
        <v>45509.097022592592</v>
      </c>
      <c r="R10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21.614999999999998</v>
      </c>
      <c s="20">
        <v>108</v>
      </c>
      <c s="100">
        <v>4.4640000000000004</v>
      </c>
      <c s="100">
        <v>83.055000000000007</v>
      </c>
      <c s="78">
        <v>56.246000000000002</v>
      </c>
      <c s="98">
        <v>0</v>
      </c>
      <c s="98">
        <v>0</v>
      </c>
      <c/>
      <c r="K109" s="126">
        <v>45509.097025081021</v>
      </c>
      <c r="R10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21.798999999999999</v>
      </c>
      <c s="20">
        <v>109</v>
      </c>
      <c s="100">
        <v>4.6079999999999997</v>
      </c>
      <c s="100">
        <v>82.129000000000005</v>
      </c>
      <c s="78">
        <v>38.811999999999998</v>
      </c>
      <c s="98">
        <v>0</v>
      </c>
      <c s="98">
        <v>0</v>
      </c>
      <c/>
      <c r="K110" s="126">
        <v>45509.097027222226</v>
      </c>
      <c r="R11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21.992000000000001</v>
      </c>
      <c s="20">
        <v>110</v>
      </c>
      <c s="100">
        <v>4.5350000000000001</v>
      </c>
      <c s="100">
        <v>83.150999999999996</v>
      </c>
      <c s="78">
        <v>34.834000000000003</v>
      </c>
      <c s="98">
        <v>0</v>
      </c>
      <c s="98">
        <v>0</v>
      </c>
      <c/>
      <c r="K111" s="126">
        <v>45509.097029444441</v>
      </c>
      <c r="R11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22.199000000000002</v>
      </c>
      <c s="20">
        <v>111</v>
      </c>
      <c s="100">
        <v>4.5979999999999999</v>
      </c>
      <c s="100">
        <v>83.900999999999996</v>
      </c>
      <c s="78">
        <v>31.042999999999999</v>
      </c>
      <c s="98">
        <v>0</v>
      </c>
      <c s="98">
        <v>0</v>
      </c>
      <c/>
      <c r="K112" s="126">
        <v>45509.097031851852</v>
      </c>
      <c r="R11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22.408000000000001</v>
      </c>
      <c s="20">
        <v>112</v>
      </c>
      <c s="100">
        <v>4.4880000000000004</v>
      </c>
      <c s="100">
        <v>84.346999999999994</v>
      </c>
      <c s="78">
        <v>40.069000000000003</v>
      </c>
      <c s="98">
        <v>0</v>
      </c>
      <c s="98">
        <v>0</v>
      </c>
      <c/>
      <c r="K113" s="126">
        <v>45509.097034270832</v>
      </c>
      <c r="R11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22.600000000000001</v>
      </c>
      <c s="20">
        <v>113</v>
      </c>
      <c s="100">
        <v>4.5659999999999998</v>
      </c>
      <c s="100">
        <v>86.064999999999998</v>
      </c>
      <c s="78">
        <v>29.106000000000002</v>
      </c>
      <c s="98">
        <v>0</v>
      </c>
      <c s="98">
        <v>0</v>
      </c>
      <c/>
      <c r="K114" s="126">
        <v>45509.097036493054</v>
      </c>
      <c r="R11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22.806999999999999</v>
      </c>
      <c s="20">
        <v>114</v>
      </c>
      <c s="100">
        <v>4.5869999999999997</v>
      </c>
      <c s="100">
        <v>86.278000000000006</v>
      </c>
      <c s="78">
        <v>32.999000000000002</v>
      </c>
      <c s="98">
        <v>0</v>
      </c>
      <c s="98">
        <v>0</v>
      </c>
      <c/>
      <c r="K115" s="126">
        <v>45509.097038877313</v>
      </c>
      <c r="R11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23.004000000000001</v>
      </c>
      <c s="20">
        <v>115</v>
      </c>
      <c s="100">
        <v>4.5019999999999998</v>
      </c>
      <c s="100">
        <v>86.799999999999997</v>
      </c>
      <c s="78">
        <v>23.309999999999999</v>
      </c>
      <c s="98">
        <v>0</v>
      </c>
      <c s="98">
        <v>0</v>
      </c>
      <c/>
      <c r="K116" s="126">
        <v>45509.097041168985</v>
      </c>
      <c r="R11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23.190000000000001</v>
      </c>
      <c s="20">
        <v>116</v>
      </c>
      <c s="100">
        <v>4.5250000000000004</v>
      </c>
      <c s="100">
        <v>86.869</v>
      </c>
      <c s="78">
        <v>36.164000000000001</v>
      </c>
      <c s="98">
        <v>0</v>
      </c>
      <c s="98">
        <v>0</v>
      </c>
      <c/>
      <c r="K117" s="126">
        <v>45509.097043321759</v>
      </c>
      <c r="R11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23.402000000000001</v>
      </c>
      <c s="20">
        <v>117</v>
      </c>
      <c s="100">
        <v>4.4560000000000004</v>
      </c>
      <c s="100">
        <v>87.096999999999994</v>
      </c>
      <c s="78">
        <v>30.163</v>
      </c>
      <c s="98">
        <v>0</v>
      </c>
      <c s="98">
        <v>0</v>
      </c>
      <c/>
      <c r="K118" s="126">
        <v>45509.097045775467</v>
      </c>
      <c r="R11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23.599</v>
      </c>
      <c s="20">
        <v>118</v>
      </c>
      <c s="100">
        <v>4.3620000000000001</v>
      </c>
      <c s="100">
        <v>85.483999999999995</v>
      </c>
      <c s="78">
        <v>37.32</v>
      </c>
      <c s="98">
        <v>0</v>
      </c>
      <c s="98">
        <v>0</v>
      </c>
      <c/>
      <c r="K119" s="126">
        <v>45509.097048055555</v>
      </c>
      <c r="R11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23.806999999999999</v>
      </c>
      <c s="20">
        <v>119</v>
      </c>
      <c s="100">
        <v>4.3920000000000003</v>
      </c>
      <c s="100">
        <v>85.870000000000005</v>
      </c>
      <c s="78">
        <v>31.891999999999999</v>
      </c>
      <c s="98">
        <v>0</v>
      </c>
      <c s="98">
        <v>0</v>
      </c>
      <c/>
      <c r="K120" s="126">
        <v>45509.097050462966</v>
      </c>
      <c r="R12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23.991</v>
      </c>
      <c s="20">
        <v>120</v>
      </c>
      <c s="100">
        <v>4.3490000000000002</v>
      </c>
      <c s="100">
        <v>86.248000000000005</v>
      </c>
      <c s="78">
        <v>36.957999999999998</v>
      </c>
      <c s="98">
        <v>0</v>
      </c>
      <c s="98">
        <v>0</v>
      </c>
      <c/>
      <c r="K121" s="126">
        <v>45509.097052592595</v>
      </c>
      <c r="R12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24.212</v>
      </c>
      <c s="20">
        <v>121</v>
      </c>
      <c s="100">
        <v>4.2930000000000001</v>
      </c>
      <c s="100">
        <v>85.805000000000007</v>
      </c>
      <c s="78">
        <v>32.503</v>
      </c>
      <c s="98">
        <v>0</v>
      </c>
      <c s="98">
        <v>0</v>
      </c>
      <c/>
      <c r="K122" s="126">
        <v>45509.097055150465</v>
      </c>
      <c r="R12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24.390999999999998</v>
      </c>
      <c s="20">
        <v>122</v>
      </c>
      <c s="100">
        <v>4.4160000000000004</v>
      </c>
      <c s="100">
        <v>85.561999999999998</v>
      </c>
      <c s="78">
        <v>33.484000000000002</v>
      </c>
      <c s="98">
        <v>0</v>
      </c>
      <c s="98">
        <v>0</v>
      </c>
      <c/>
      <c r="K123" s="126">
        <v>45509.097057222221</v>
      </c>
      <c r="R12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24.614000000000001</v>
      </c>
      <c s="20">
        <v>123</v>
      </c>
      <c s="100">
        <v>4.4199999999999999</v>
      </c>
      <c s="100">
        <v>85.430999999999997</v>
      </c>
      <c s="78">
        <v>32.552999999999997</v>
      </c>
      <c s="98">
        <v>0</v>
      </c>
      <c s="98">
        <v>0</v>
      </c>
      <c/>
      <c r="K124" s="126">
        <v>45509.097059803244</v>
      </c>
      <c r="R12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24.792000000000002</v>
      </c>
      <c s="20">
        <v>124</v>
      </c>
      <c s="100">
        <v>4.4139999999999997</v>
      </c>
      <c s="100">
        <v>85.034000000000006</v>
      </c>
      <c s="78">
        <v>38.057000000000002</v>
      </c>
      <c s="98">
        <v>0</v>
      </c>
      <c s="98">
        <v>0</v>
      </c>
      <c/>
      <c r="K125" s="126">
        <v>45509.097061863424</v>
      </c>
      <c r="R12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24.991</v>
      </c>
      <c s="20">
        <v>125</v>
      </c>
      <c s="100">
        <v>4.6310000000000002</v>
      </c>
      <c s="100">
        <v>84.682000000000002</v>
      </c>
      <c s="78">
        <v>33.183</v>
      </c>
      <c s="98">
        <v>0</v>
      </c>
      <c s="98">
        <v>0</v>
      </c>
      <c/>
      <c r="K126" s="126">
        <v>45509.097064166664</v>
      </c>
      <c r="R12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25.206</v>
      </c>
      <c s="20">
        <v>126</v>
      </c>
      <c s="100">
        <v>4.4699999999999998</v>
      </c>
      <c s="100">
        <v>85.102000000000004</v>
      </c>
      <c s="78">
        <v>36.039000000000001</v>
      </c>
      <c s="98">
        <v>0</v>
      </c>
      <c s="98">
        <v>0</v>
      </c>
      <c/>
      <c r="K127" s="126">
        <v>45509.097066655093</v>
      </c>
      <c r="R12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25.388999999999999</v>
      </c>
      <c s="20">
        <v>127</v>
      </c>
      <c s="100">
        <v>4.641</v>
      </c>
      <c s="100">
        <v>85.103999999999999</v>
      </c>
      <c s="78">
        <v>33.667000000000002</v>
      </c>
      <c s="98">
        <v>0</v>
      </c>
      <c s="98">
        <v>0</v>
      </c>
      <c/>
      <c r="K128" s="126">
        <v>45509.097068773146</v>
      </c>
      <c r="R12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25.606000000000002</v>
      </c>
      <c s="20">
        <v>128</v>
      </c>
      <c s="100">
        <v>4.6509999999999998</v>
      </c>
      <c s="100">
        <v>85.477999999999994</v>
      </c>
      <c s="78">
        <v>29.344000000000001</v>
      </c>
      <c s="98">
        <v>0</v>
      </c>
      <c s="98">
        <v>0</v>
      </c>
      <c/>
      <c r="K129" s="126">
        <v>45509.097071284719</v>
      </c>
      <c r="R12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25.794</v>
      </c>
      <c s="20">
        <v>129</v>
      </c>
      <c s="100">
        <v>4.5869999999999997</v>
      </c>
      <c s="100">
        <v>84.918000000000006</v>
      </c>
      <c s="78">
        <v>35.362000000000002</v>
      </c>
      <c s="98">
        <v>0</v>
      </c>
      <c s="98">
        <v>0</v>
      </c>
      <c/>
      <c r="K130" s="126">
        <v>45509.097073460645</v>
      </c>
      <c r="R13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26.003</v>
      </c>
      <c s="20">
        <v>130</v>
      </c>
      <c s="100">
        <v>4.6239999999999997</v>
      </c>
      <c s="100">
        <v>85.084999999999994</v>
      </c>
      <c s="78">
        <v>21.946000000000002</v>
      </c>
      <c s="98">
        <v>0</v>
      </c>
      <c s="98">
        <v>0</v>
      </c>
      <c/>
      <c r="K131" s="126">
        <v>45509.097075868056</v>
      </c>
      <c r="R13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26.207999999999998</v>
      </c>
      <c s="20">
        <v>131</v>
      </c>
      <c s="100">
        <v>4.4699999999999998</v>
      </c>
      <c s="100">
        <v>85.423000000000002</v>
      </c>
      <c s="78">
        <v>23.888999999999999</v>
      </c>
      <c s="98">
        <v>0</v>
      </c>
      <c s="98">
        <v>0</v>
      </c>
      <c/>
      <c r="K132" s="126">
        <v>45509.097078252315</v>
      </c>
      <c r="R13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26.413</v>
      </c>
      <c s="20">
        <v>132</v>
      </c>
      <c s="100">
        <v>4.6200000000000001</v>
      </c>
      <c s="100">
        <v>85.052000000000007</v>
      </c>
      <c s="78">
        <v>27.484000000000002</v>
      </c>
      <c s="98">
        <v>0</v>
      </c>
      <c s="98">
        <v>0</v>
      </c>
      <c/>
      <c r="K133" s="126">
        <v>45509.097080624997</v>
      </c>
      <c r="R13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26.600000000000001</v>
      </c>
      <c s="20">
        <v>133</v>
      </c>
      <c s="100">
        <v>4.7089999999999996</v>
      </c>
      <c s="100">
        <v>85.370000000000005</v>
      </c>
      <c s="78">
        <v>27.983000000000001</v>
      </c>
      <c s="98">
        <v>0</v>
      </c>
      <c s="98">
        <v>0</v>
      </c>
      <c/>
      <c r="K134" s="126">
        <v>45509.097082789354</v>
      </c>
      <c r="R13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26.794</v>
      </c>
      <c s="20">
        <v>134</v>
      </c>
      <c s="100">
        <v>4.6929999999999996</v>
      </c>
      <c s="100">
        <v>85.784999999999997</v>
      </c>
      <c s="78">
        <v>34.743000000000002</v>
      </c>
      <c s="98">
        <v>0</v>
      </c>
      <c s="98">
        <v>0</v>
      </c>
      <c/>
      <c r="K135" s="126">
        <v>45509.097085034722</v>
      </c>
      <c r="R13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26.992000000000001</v>
      </c>
      <c s="20">
        <v>135</v>
      </c>
      <c s="100">
        <v>4.7569999999999997</v>
      </c>
      <c s="100">
        <v>84.260999999999996</v>
      </c>
      <c s="78">
        <v>33.633000000000003</v>
      </c>
      <c s="98">
        <v>0</v>
      </c>
      <c s="98">
        <v>0</v>
      </c>
      <c/>
      <c r="K136" s="126">
        <v>45509.097087326387</v>
      </c>
      <c r="R13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27.210000000000001</v>
      </c>
      <c s="20">
        <v>136</v>
      </c>
      <c s="100">
        <v>4.6550000000000002</v>
      </c>
      <c s="100">
        <v>84.713999999999999</v>
      </c>
      <c s="78">
        <v>26.265000000000001</v>
      </c>
      <c s="98">
        <v>0</v>
      </c>
      <c s="98">
        <v>0</v>
      </c>
      <c/>
      <c r="K137" s="126">
        <v>45509.097089849536</v>
      </c>
      <c r="R13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27.401</v>
      </c>
      <c s="20">
        <v>137</v>
      </c>
      <c s="100">
        <v>4.2300000000000004</v>
      </c>
      <c s="100">
        <v>82.992000000000004</v>
      </c>
      <c s="78">
        <v>42.753999999999998</v>
      </c>
      <c s="98">
        <v>0</v>
      </c>
      <c s="98">
        <v>0</v>
      </c>
      <c/>
      <c r="K138" s="126">
        <v>45509.097092060183</v>
      </c>
      <c r="R13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27.597000000000001</v>
      </c>
      <c s="20">
        <v>138</v>
      </c>
      <c s="100">
        <v>4.2190000000000003</v>
      </c>
      <c s="100">
        <v>83.225999999999999</v>
      </c>
      <c s="78">
        <v>25.611999999999998</v>
      </c>
      <c s="98">
        <v>0</v>
      </c>
      <c s="98">
        <v>0</v>
      </c>
      <c/>
      <c r="K139" s="126">
        <v>45509.097094328703</v>
      </c>
      <c r="R13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27.798999999999999</v>
      </c>
      <c s="20">
        <v>139</v>
      </c>
      <c s="100">
        <v>4.5609999999999999</v>
      </c>
      <c s="100">
        <v>83.896000000000001</v>
      </c>
      <c s="78">
        <v>21.076000000000001</v>
      </c>
      <c s="98">
        <v>0</v>
      </c>
      <c s="98">
        <v>0</v>
      </c>
      <c/>
      <c r="K140" s="126">
        <v>45509.097096666665</v>
      </c>
      <c r="R14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27.995999999999999</v>
      </c>
      <c s="20">
        <v>140</v>
      </c>
      <c s="100">
        <v>4.6360000000000001</v>
      </c>
      <c s="100">
        <v>83.176000000000002</v>
      </c>
      <c s="78">
        <v>35.753</v>
      </c>
      <c s="98">
        <v>0</v>
      </c>
      <c s="98">
        <v>0</v>
      </c>
      <c/>
      <c r="K141" s="126">
        <v>45509.097098935184</v>
      </c>
      <c r="R14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28.193999999999999</v>
      </c>
      <c s="20">
        <v>141</v>
      </c>
      <c s="100">
        <v>4.7619999999999996</v>
      </c>
      <c s="100">
        <v>83.531000000000006</v>
      </c>
      <c s="78">
        <v>38.298999999999999</v>
      </c>
      <c s="98">
        <v>0</v>
      </c>
      <c s="98">
        <v>0</v>
      </c>
      <c/>
      <c r="K142" s="126">
        <v>45509.097101238425</v>
      </c>
      <c r="R14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28.407</v>
      </c>
      <c s="20">
        <v>142</v>
      </c>
      <c s="100">
        <v>4.3739999999999997</v>
      </c>
      <c s="100">
        <v>83.409000000000006</v>
      </c>
      <c s="78">
        <v>22.844999999999999</v>
      </c>
      <c s="98">
        <v>0</v>
      </c>
      <c s="98">
        <v>0</v>
      </c>
      <c/>
      <c r="K143" s="126">
        <v>45509.097103703702</v>
      </c>
      <c r="R14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28.603999999999999</v>
      </c>
      <c s="20">
        <v>143</v>
      </c>
      <c s="100">
        <v>4.4930000000000003</v>
      </c>
      <c s="100">
        <v>81.988</v>
      </c>
      <c s="78">
        <v>38.802</v>
      </c>
      <c s="98">
        <v>0</v>
      </c>
      <c s="98">
        <v>0</v>
      </c>
      <c/>
      <c r="K144" s="126">
        <v>45509.097105983798</v>
      </c>
      <c r="R14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28.824000000000002</v>
      </c>
      <c s="20">
        <v>144</v>
      </c>
      <c s="100">
        <v>4.4379999999999997</v>
      </c>
      <c s="100">
        <v>82.241</v>
      </c>
      <c s="78">
        <v>30.111999999999998</v>
      </c>
      <c s="98">
        <v>0</v>
      </c>
      <c s="98">
        <v>0</v>
      </c>
      <c/>
      <c r="K145" s="126">
        <v>45509.097108530092</v>
      </c>
      <c r="R14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29.018000000000001</v>
      </c>
      <c s="20">
        <v>145</v>
      </c>
      <c s="100">
        <v>4.5149999999999997</v>
      </c>
      <c s="100">
        <v>82.477999999999994</v>
      </c>
      <c s="78">
        <v>19.922000000000001</v>
      </c>
      <c s="98">
        <v>0</v>
      </c>
      <c s="98">
        <v>0</v>
      </c>
      <c/>
      <c r="K146" s="126">
        <v>45509.097110775459</v>
      </c>
      <c r="R14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29.190999999999999</v>
      </c>
      <c s="20">
        <v>146</v>
      </c>
      <c s="100">
        <v>4.6029999999999998</v>
      </c>
      <c s="100">
        <v>82.375</v>
      </c>
      <c s="78">
        <v>35.811999999999998</v>
      </c>
      <c s="98">
        <v>0</v>
      </c>
      <c s="98">
        <v>0</v>
      </c>
      <c/>
      <c r="K147" s="126">
        <v>45509.097112777781</v>
      </c>
      <c r="R14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29.388999999999999</v>
      </c>
      <c s="20">
        <v>147</v>
      </c>
      <c s="100">
        <v>4.4889999999999999</v>
      </c>
      <c s="100">
        <v>84.329999999999998</v>
      </c>
      <c s="78">
        <v>32.167000000000002</v>
      </c>
      <c s="98">
        <v>0</v>
      </c>
      <c s="98">
        <v>0</v>
      </c>
      <c/>
      <c r="K148" s="126">
        <v>45509.097115069446</v>
      </c>
      <c r="R14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29.613</v>
      </c>
      <c s="20">
        <v>148</v>
      </c>
      <c s="100">
        <v>4.5270000000000001</v>
      </c>
      <c s="100">
        <v>85.558999999999998</v>
      </c>
      <c s="78">
        <v>42.030000000000001</v>
      </c>
      <c s="98">
        <v>0</v>
      </c>
      <c s="98">
        <v>0</v>
      </c>
      <c/>
      <c r="K149" s="126">
        <v>45509.097117662037</v>
      </c>
      <c r="R14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29.802</v>
      </c>
      <c s="20">
        <v>149</v>
      </c>
      <c s="100">
        <v>4.3769999999999998</v>
      </c>
      <c s="100">
        <v>87.962999999999994</v>
      </c>
      <c s="78">
        <v>35.848999999999997</v>
      </c>
      <c s="98">
        <v>0</v>
      </c>
      <c s="98">
        <v>0</v>
      </c>
      <c/>
      <c r="K150" s="126">
        <v>45509.097119837963</v>
      </c>
      <c r="R15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30.007000000000001</v>
      </c>
      <c s="20">
        <v>150</v>
      </c>
      <c s="100">
        <v>4.4459999999999997</v>
      </c>
      <c s="100">
        <v>87.971000000000004</v>
      </c>
      <c s="78">
        <v>27.416</v>
      </c>
      <c s="98">
        <v>0</v>
      </c>
      <c s="98">
        <v>0</v>
      </c>
      <c/>
      <c r="K151" s="126">
        <v>45509.097122222222</v>
      </c>
      <c r="R15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30.204999999999998</v>
      </c>
      <c s="20">
        <v>151</v>
      </c>
      <c s="100">
        <v>4.444</v>
      </c>
      <c s="100">
        <v>88.114000000000004</v>
      </c>
      <c s="78">
        <v>30.646999999999998</v>
      </c>
      <c s="98">
        <v>0</v>
      </c>
      <c s="98">
        <v>0</v>
      </c>
      <c/>
      <c r="K152" s="126">
        <v>45509.097124513886</v>
      </c>
      <c r="R15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30.398</v>
      </c>
      <c s="20">
        <v>152</v>
      </c>
      <c s="100">
        <v>4.3319999999999999</v>
      </c>
      <c s="100">
        <v>87.528000000000006</v>
      </c>
      <c s="78">
        <v>29.797000000000001</v>
      </c>
      <c s="98">
        <v>0</v>
      </c>
      <c s="98">
        <v>0</v>
      </c>
      <c/>
      <c r="K153" s="126">
        <v>45509.097126747685</v>
      </c>
      <c r="R15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30.623000000000001</v>
      </c>
      <c s="20">
        <v>153</v>
      </c>
      <c s="100">
        <v>4.4489999999999998</v>
      </c>
      <c s="100">
        <v>87.802000000000007</v>
      </c>
      <c s="78">
        <v>25.539000000000001</v>
      </c>
      <c s="98">
        <v>0</v>
      </c>
      <c s="98">
        <v>0</v>
      </c>
      <c/>
      <c r="K154" s="126">
        <v>45509.097129351852</v>
      </c>
      <c r="R15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30.803999999999998</v>
      </c>
      <c s="20">
        <v>154</v>
      </c>
      <c s="100">
        <v>4.117</v>
      </c>
      <c s="100">
        <v>88.444000000000003</v>
      </c>
      <c s="78">
        <v>25.689</v>
      </c>
      <c s="98">
        <v>0</v>
      </c>
      <c s="98">
        <v>0</v>
      </c>
      <c/>
      <c r="K155" s="126">
        <v>45509.097131446761</v>
      </c>
      <c r="R15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31.007000000000001</v>
      </c>
      <c s="20">
        <v>155</v>
      </c>
      <c s="100">
        <v>4.0640000000000001</v>
      </c>
      <c s="100">
        <v>87.908000000000001</v>
      </c>
      <c s="78">
        <v>26.221</v>
      </c>
      <c s="98">
        <v>0</v>
      </c>
      <c s="98">
        <v>0</v>
      </c>
      <c/>
      <c r="K156" s="126">
        <v>45509.097133796298</v>
      </c>
      <c r="R15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31.204000000000001</v>
      </c>
      <c s="20">
        <v>156</v>
      </c>
      <c s="100">
        <v>4</v>
      </c>
      <c s="100">
        <v>88.340999999999994</v>
      </c>
      <c s="78">
        <v>23.677</v>
      </c>
      <c s="98">
        <v>0</v>
      </c>
      <c s="98">
        <v>0</v>
      </c>
      <c/>
      <c r="K157" s="126">
        <v>45509.097136076387</v>
      </c>
      <c r="R15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31.395</v>
      </c>
      <c s="20">
        <v>157</v>
      </c>
      <c s="100">
        <v>4.1299999999999999</v>
      </c>
      <c s="100">
        <v>87.962999999999994</v>
      </c>
      <c s="78">
        <v>27.081</v>
      </c>
      <c s="98">
        <v>0</v>
      </c>
      <c s="98">
        <v>0</v>
      </c>
      <c/>
      <c r="K158" s="126">
        <v>45509.097138287034</v>
      </c>
      <c r="R15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31.591999999999999</v>
      </c>
      <c s="20">
        <v>158</v>
      </c>
      <c s="100">
        <v>4.0739999999999998</v>
      </c>
      <c s="100">
        <v>87.474000000000004</v>
      </c>
      <c s="78">
        <v>30.562000000000001</v>
      </c>
      <c s="98">
        <v>0</v>
      </c>
      <c s="98">
        <v>0</v>
      </c>
      <c/>
      <c r="K159" s="126">
        <v>45509.09714056713</v>
      </c>
      <c r="R15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31.812999999999999</v>
      </c>
      <c s="20">
        <v>159</v>
      </c>
      <c s="100">
        <v>4.173</v>
      </c>
      <c s="100">
        <v>88.718999999999994</v>
      </c>
      <c s="78">
        <v>26.207999999999998</v>
      </c>
      <c s="98">
        <v>0</v>
      </c>
      <c s="98">
        <v>0</v>
      </c>
      <c/>
      <c r="K160" s="126">
        <v>45509.097143125</v>
      </c>
      <c r="R16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32.002000000000002</v>
      </c>
      <c s="20">
        <v>160</v>
      </c>
      <c s="100">
        <v>4.1299999999999999</v>
      </c>
      <c s="100">
        <v>88.497</v>
      </c>
      <c s="78">
        <v>29.076000000000001</v>
      </c>
      <c s="98">
        <v>0</v>
      </c>
      <c s="98">
        <v>0</v>
      </c>
      <c/>
      <c r="K161" s="126">
        <v>45509.097145300926</v>
      </c>
      <c r="R16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32.209000000000003</v>
      </c>
      <c s="20">
        <v>161</v>
      </c>
      <c s="100">
        <v>4.4100000000000001</v>
      </c>
      <c s="100">
        <v>86.963999999999999</v>
      </c>
      <c s="78">
        <v>33.493000000000002</v>
      </c>
      <c s="98">
        <v>0</v>
      </c>
      <c s="98">
        <v>0</v>
      </c>
      <c/>
      <c r="K162" s="126">
        <v>45509.097147708337</v>
      </c>
      <c r="R16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32.396000000000001</v>
      </c>
      <c s="20">
        <v>162</v>
      </c>
      <c s="100">
        <v>4.4509999999999996</v>
      </c>
      <c s="100">
        <v>87.281999999999996</v>
      </c>
      <c s="78">
        <v>27.518000000000001</v>
      </c>
      <c s="98">
        <v>0</v>
      </c>
      <c s="98">
        <v>0</v>
      </c>
      <c/>
      <c r="K163" s="126">
        <v>45509.097149872687</v>
      </c>
      <c r="R16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32.613999999999997</v>
      </c>
      <c s="20">
        <v>163</v>
      </c>
      <c s="100">
        <v>4.3399999999999999</v>
      </c>
      <c s="100">
        <v>87.599000000000004</v>
      </c>
      <c s="78">
        <v>21.975999999999999</v>
      </c>
      <c s="98">
        <v>0</v>
      </c>
      <c s="98">
        <v>0</v>
      </c>
      <c/>
      <c r="K164" s="126">
        <v>45509.097152395836</v>
      </c>
      <c r="R16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32.789999999999999</v>
      </c>
      <c s="20">
        <v>164</v>
      </c>
      <c s="100">
        <v>4.1379999999999999</v>
      </c>
      <c s="100">
        <v>86.700000000000003</v>
      </c>
      <c s="78">
        <v>23.734000000000002</v>
      </c>
      <c s="98">
        <v>0</v>
      </c>
      <c s="98">
        <v>0</v>
      </c>
      <c/>
      <c r="K165" s="126">
        <v>45509.097154432871</v>
      </c>
      <c r="R16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33.006999999999998</v>
      </c>
      <c s="20">
        <v>165</v>
      </c>
      <c s="100">
        <v>3.9860000000000002</v>
      </c>
      <c s="100">
        <v>84.838999999999999</v>
      </c>
      <c s="78">
        <v>35.347999999999999</v>
      </c>
      <c s="98">
        <v>0</v>
      </c>
      <c s="98">
        <v>0</v>
      </c>
      <c/>
      <c r="K166" s="126">
        <v>45509.097156944445</v>
      </c>
      <c r="R16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33.195</v>
      </c>
      <c s="20">
        <v>166</v>
      </c>
      <c s="100">
        <v>4.0880000000000001</v>
      </c>
      <c s="100">
        <v>85.144999999999996</v>
      </c>
      <c s="78">
        <v>22.364999999999998</v>
      </c>
      <c s="98">
        <v>0</v>
      </c>
      <c s="98">
        <v>0</v>
      </c>
      <c/>
      <c r="K167" s="126">
        <v>45509.097159120371</v>
      </c>
      <c r="R16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33.414000000000001</v>
      </c>
      <c s="20">
        <v>167</v>
      </c>
      <c s="100">
        <v>4.2169999999999996</v>
      </c>
      <c s="100">
        <v>83.986000000000004</v>
      </c>
      <c s="78">
        <v>32.598999999999997</v>
      </c>
      <c s="98">
        <v>0</v>
      </c>
      <c s="98">
        <v>0</v>
      </c>
      <c/>
      <c r="K168" s="126">
        <v>45509.09716164352</v>
      </c>
      <c r="R16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33.597000000000001</v>
      </c>
      <c s="20">
        <v>168</v>
      </c>
      <c s="100">
        <v>4.2389999999999999</v>
      </c>
      <c s="100">
        <v>84.572999999999993</v>
      </c>
      <c s="78">
        <v>20.231999999999999</v>
      </c>
      <c s="98">
        <v>0</v>
      </c>
      <c s="98">
        <v>0</v>
      </c>
      <c/>
      <c r="K169" s="126">
        <v>45509.097163773149</v>
      </c>
      <c r="R16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33.802</v>
      </c>
      <c s="20">
        <v>169</v>
      </c>
      <c s="100">
        <v>4.274</v>
      </c>
      <c s="100">
        <v>85.209999999999994</v>
      </c>
      <c s="78">
        <v>32.524999999999999</v>
      </c>
      <c s="98">
        <v>0</v>
      </c>
      <c s="98">
        <v>0</v>
      </c>
      <c/>
      <c r="K170" s="126">
        <v>45509.097166145832</v>
      </c>
      <c r="R17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34.014000000000003</v>
      </c>
      <c s="20">
        <v>170</v>
      </c>
      <c s="100">
        <v>4.5439999999999996</v>
      </c>
      <c s="100">
        <v>86.108000000000004</v>
      </c>
      <c s="78">
        <v>23.300999999999998</v>
      </c>
      <c s="98">
        <v>0</v>
      </c>
      <c s="98">
        <v>0</v>
      </c>
      <c/>
      <c r="K171" s="126">
        <v>45509.097168599539</v>
      </c>
      <c r="R17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34.210000000000001</v>
      </c>
      <c s="20">
        <v>171</v>
      </c>
      <c s="100">
        <v>4.726</v>
      </c>
      <c s="100">
        <v>85.171000000000006</v>
      </c>
      <c s="78">
        <v>37.418999999999997</v>
      </c>
      <c s="98">
        <v>0</v>
      </c>
      <c s="98">
        <v>0</v>
      </c>
      <c/>
      <c r="K172" s="126">
        <v>45509.097170868059</v>
      </c>
      <c r="R17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34.395000000000003</v>
      </c>
      <c s="20">
        <v>172</v>
      </c>
      <c s="100">
        <v>4.6360000000000001</v>
      </c>
      <c s="100">
        <v>86.619</v>
      </c>
      <c s="78">
        <v>28.024000000000001</v>
      </c>
      <c s="98">
        <v>0</v>
      </c>
      <c s="98">
        <v>0</v>
      </c>
      <c/>
      <c r="K173" s="126">
        <v>45509.097173009257</v>
      </c>
      <c r="R17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34.609000000000002</v>
      </c>
      <c s="20">
        <v>173</v>
      </c>
      <c s="100">
        <v>4.665</v>
      </c>
      <c s="100">
        <v>89.366</v>
      </c>
      <c s="78">
        <v>35.853000000000002</v>
      </c>
      <c s="98">
        <v>0</v>
      </c>
      <c s="98">
        <v>0</v>
      </c>
      <c/>
      <c r="K174" s="126">
        <v>45509.097175486109</v>
      </c>
      <c r="R17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34.798000000000002</v>
      </c>
      <c s="20">
        <v>174</v>
      </c>
      <c s="100">
        <v>4.6840000000000002</v>
      </c>
      <c s="100">
        <v>92.230000000000004</v>
      </c>
      <c s="78">
        <v>31.837</v>
      </c>
      <c s="98">
        <v>0</v>
      </c>
      <c s="98">
        <v>0</v>
      </c>
      <c/>
      <c r="K175" s="126">
        <v>45509.097177673611</v>
      </c>
      <c r="R17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35.003999999999998</v>
      </c>
      <c s="20">
        <v>175</v>
      </c>
      <c s="100">
        <v>4.7489999999999997</v>
      </c>
      <c s="100">
        <v>90.861000000000004</v>
      </c>
      <c s="78">
        <v>56.127000000000002</v>
      </c>
      <c s="98">
        <v>0</v>
      </c>
      <c s="98">
        <v>0</v>
      </c>
      <c/>
      <c r="K176" s="126">
        <v>45509.09718005787</v>
      </c>
      <c r="R17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35.210999999999999</v>
      </c>
      <c s="20">
        <v>176</v>
      </c>
      <c s="100">
        <v>4.6699999999999999</v>
      </c>
      <c s="100">
        <v>90.950999999999993</v>
      </c>
      <c s="78">
        <v>17.512</v>
      </c>
      <c s="98">
        <v>0</v>
      </c>
      <c s="98">
        <v>0</v>
      </c>
      <c/>
      <c r="K177" s="126">
        <v>45509.097182442129</v>
      </c>
      <c r="R17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35.399999999999999</v>
      </c>
      <c s="20">
        <v>177</v>
      </c>
      <c s="100">
        <v>4.7300000000000004</v>
      </c>
      <c s="100">
        <v>90.590000000000003</v>
      </c>
      <c s="78">
        <v>17.824000000000002</v>
      </c>
      <c s="98">
        <v>0</v>
      </c>
      <c s="98">
        <v>0</v>
      </c>
      <c/>
      <c r="K178" s="126">
        <v>45509.097184641207</v>
      </c>
      <c r="R17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35.613999999999997</v>
      </c>
      <c s="20">
        <v>178</v>
      </c>
      <c s="100">
        <v>4.601</v>
      </c>
      <c s="100">
        <v>92.575999999999993</v>
      </c>
      <c s="78">
        <v>37.857999999999997</v>
      </c>
      <c s="98">
        <v>0</v>
      </c>
      <c s="98">
        <v>0</v>
      </c>
      <c/>
      <c r="K179" s="126">
        <v>45509.097187106483</v>
      </c>
      <c r="R17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35.801000000000002</v>
      </c>
      <c s="20">
        <v>179</v>
      </c>
      <c s="100">
        <v>4.617</v>
      </c>
      <c s="100">
        <v>91.942999999999998</v>
      </c>
      <c s="78">
        <v>38.560000000000002</v>
      </c>
      <c s="98">
        <v>0</v>
      </c>
      <c s="98">
        <v>0</v>
      </c>
      <c/>
      <c r="K180" s="126">
        <v>45509.097189282409</v>
      </c>
      <c r="R18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36.003</v>
      </c>
      <c s="20">
        <v>180</v>
      </c>
      <c s="100">
        <v>4.5099999999999998</v>
      </c>
      <c s="100">
        <v>87.055999999999997</v>
      </c>
      <c s="78">
        <v>41.459000000000003</v>
      </c>
      <c s="98">
        <v>0</v>
      </c>
      <c s="98">
        <v>0</v>
      </c>
      <c/>
      <c r="K181" s="126">
        <v>45509.097191608795</v>
      </c>
      <c r="R18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36.210000000000001</v>
      </c>
      <c s="20">
        <v>181</v>
      </c>
      <c s="100">
        <v>4.6040000000000001</v>
      </c>
      <c s="100">
        <v>88.349000000000004</v>
      </c>
      <c s="78">
        <v>18.209</v>
      </c>
      <c s="98">
        <v>0</v>
      </c>
      <c s="98">
        <v>0</v>
      </c>
      <c/>
      <c r="K182" s="126">
        <v>45509.097194016205</v>
      </c>
      <c r="R18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36.411000000000001</v>
      </c>
      <c s="20">
        <v>182</v>
      </c>
      <c s="100">
        <v>3.8679999999999999</v>
      </c>
      <c s="100">
        <v>89.620000000000005</v>
      </c>
      <c s="78">
        <v>37.805</v>
      </c>
      <c s="98">
        <v>0</v>
      </c>
      <c s="98">
        <v>0</v>
      </c>
      <c/>
      <c r="K183" s="126">
        <v>45509.097196342591</v>
      </c>
      <c r="R18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36.593000000000004</v>
      </c>
      <c s="20">
        <v>183</v>
      </c>
      <c s="100">
        <v>4.2519999999999998</v>
      </c>
      <c s="100">
        <v>89.798000000000002</v>
      </c>
      <c s="78">
        <v>34.604999999999997</v>
      </c>
      <c s="98">
        <v>0</v>
      </c>
      <c s="98">
        <v>0</v>
      </c>
      <c/>
      <c r="K184" s="126">
        <v>45509.097198449075</v>
      </c>
      <c r="R18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36.804000000000002</v>
      </c>
      <c s="20">
        <v>184</v>
      </c>
      <c s="100">
        <v>4.3609999999999998</v>
      </c>
      <c s="100">
        <v>89.311999999999998</v>
      </c>
      <c s="78">
        <v>31.920000000000002</v>
      </c>
      <c s="98">
        <v>0</v>
      </c>
      <c s="98">
        <v>0</v>
      </c>
      <c/>
      <c r="K185" s="126">
        <v>45509.097200879631</v>
      </c>
      <c r="R18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36.999000000000002</v>
      </c>
      <c s="20">
        <v>185</v>
      </c>
      <c s="100">
        <v>4.1479999999999997</v>
      </c>
      <c s="100">
        <v>89.123000000000005</v>
      </c>
      <c s="78">
        <v>32.07</v>
      </c>
      <c s="98">
        <v>0</v>
      </c>
      <c s="98">
        <v>0</v>
      </c>
      <c/>
      <c r="K186" s="126">
        <v>45509.097203148151</v>
      </c>
      <c r="R18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37.189</v>
      </c>
      <c s="20">
        <v>186</v>
      </c>
      <c s="100">
        <v>4.2999999999999998</v>
      </c>
      <c s="100">
        <v>86.474999999999994</v>
      </c>
      <c s="78">
        <v>39.240000000000002</v>
      </c>
      <c s="98">
        <v>0</v>
      </c>
      <c s="98">
        <v>0</v>
      </c>
      <c/>
      <c r="K187" s="126">
        <v>45509.097205347221</v>
      </c>
      <c r="R18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37.399999999999999</v>
      </c>
      <c s="20">
        <v>187</v>
      </c>
      <c s="100">
        <v>4.4089999999999998</v>
      </c>
      <c s="100">
        <v>86.763999999999996</v>
      </c>
      <c s="78">
        <v>36.365000000000002</v>
      </c>
      <c s="98">
        <v>0</v>
      </c>
      <c s="98">
        <v>0</v>
      </c>
      <c/>
      <c r="K188" s="126">
        <v>45509.097207789353</v>
      </c>
      <c r="R18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37.609999999999999</v>
      </c>
      <c s="20">
        <v>188</v>
      </c>
      <c s="100">
        <v>4.351</v>
      </c>
      <c s="100">
        <v>84</v>
      </c>
      <c s="78">
        <v>37.593000000000004</v>
      </c>
      <c s="98">
        <v>0</v>
      </c>
      <c s="98">
        <v>0</v>
      </c>
      <c/>
      <c r="K189" s="126">
        <v>45509.097210219908</v>
      </c>
      <c r="R18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37.811999999999998</v>
      </c>
      <c s="20">
        <v>189</v>
      </c>
      <c s="100">
        <v>4.5389999999999997</v>
      </c>
      <c s="100">
        <v>84.778000000000006</v>
      </c>
      <c s="78">
        <v>31.951000000000001</v>
      </c>
      <c s="98">
        <v>0</v>
      </c>
      <c s="98">
        <v>0</v>
      </c>
      <c/>
      <c r="K190" s="126">
        <v>45509.09721255787</v>
      </c>
      <c r="R19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38.003999999999998</v>
      </c>
      <c s="20">
        <v>190</v>
      </c>
      <c s="100">
        <v>4.3970000000000002</v>
      </c>
      <c s="100">
        <v>85.915000000000006</v>
      </c>
      <c s="78">
        <v>25.545999999999999</v>
      </c>
      <c s="98">
        <v>0</v>
      </c>
      <c s="98">
        <v>0</v>
      </c>
      <c/>
      <c r="K191" s="126">
        <v>45509.097214780093</v>
      </c>
      <c r="R19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38.207000000000001</v>
      </c>
      <c s="20">
        <v>191</v>
      </c>
      <c s="100">
        <v>4.4550000000000001</v>
      </c>
      <c s="100">
        <v>86.730000000000004</v>
      </c>
      <c s="78">
        <v>28.571000000000002</v>
      </c>
      <c s="98">
        <v>0</v>
      </c>
      <c s="98">
        <v>0</v>
      </c>
      <c/>
      <c r="K192" s="126">
        <v>45509.097217129631</v>
      </c>
      <c r="R19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38.414999999999999</v>
      </c>
      <c s="20">
        <v>192</v>
      </c>
      <c s="100">
        <v>4.1440000000000001</v>
      </c>
      <c s="100">
        <v>87.569000000000003</v>
      </c>
      <c s="78">
        <v>13.49</v>
      </c>
      <c s="98">
        <v>0</v>
      </c>
      <c s="98">
        <v>0</v>
      </c>
      <c/>
      <c r="K193" s="126">
        <v>45509.097219537034</v>
      </c>
      <c r="R19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38.609999999999999</v>
      </c>
      <c s="20">
        <v>193</v>
      </c>
      <c s="100">
        <v>4.3979999999999997</v>
      </c>
      <c s="100">
        <v>87.625</v>
      </c>
      <c s="78">
        <v>13.664</v>
      </c>
      <c s="98">
        <v>0</v>
      </c>
      <c s="98">
        <v>0</v>
      </c>
      <c/>
      <c r="K194" s="126">
        <v>45509.097221793978</v>
      </c>
      <c r="R19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38.808</v>
      </c>
      <c s="20">
        <v>194</v>
      </c>
      <c s="100">
        <v>4.4820000000000002</v>
      </c>
      <c s="100">
        <v>84.292000000000002</v>
      </c>
      <c s="78">
        <v>45.481000000000002</v>
      </c>
      <c s="98">
        <v>0</v>
      </c>
      <c s="98">
        <v>0</v>
      </c>
      <c/>
      <c r="K195" s="126">
        <v>45509.097224074074</v>
      </c>
      <c r="R19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38.994</v>
      </c>
      <c s="20">
        <v>195</v>
      </c>
      <c s="100">
        <v>4.3780000000000001</v>
      </c>
      <c s="100">
        <v>83.879999999999995</v>
      </c>
      <c s="78">
        <v>24.423999999999999</v>
      </c>
      <c s="98">
        <v>0</v>
      </c>
      <c s="98">
        <v>0</v>
      </c>
      <c/>
      <c r="K196" s="126">
        <v>45509.097226238424</v>
      </c>
      <c r="R19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39.189999999999998</v>
      </c>
      <c s="20">
        <v>196</v>
      </c>
      <c s="100">
        <v>4.5099999999999998</v>
      </c>
      <c s="100">
        <v>83.418000000000006</v>
      </c>
      <c s="78">
        <v>24.963000000000001</v>
      </c>
      <c s="98">
        <v>0</v>
      </c>
      <c s="98">
        <v>0</v>
      </c>
      <c/>
      <c r="K197" s="126">
        <v>45509.097228506944</v>
      </c>
      <c r="R19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39.401000000000003</v>
      </c>
      <c s="20">
        <v>197</v>
      </c>
      <c s="100">
        <v>4.5880000000000001</v>
      </c>
      <c s="100">
        <v>83.384</v>
      </c>
      <c s="78">
        <v>25.170999999999999</v>
      </c>
      <c s="98">
        <v>0</v>
      </c>
      <c s="98">
        <v>0</v>
      </c>
      <c/>
      <c r="K198" s="126">
        <v>45509.097230937499</v>
      </c>
      <c r="R19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39.598999999999997</v>
      </c>
      <c s="20">
        <v>198</v>
      </c>
      <c s="100">
        <v>4.6059999999999999</v>
      </c>
      <c s="100">
        <v>83.399000000000001</v>
      </c>
      <c s="78">
        <v>25.629999999999999</v>
      </c>
      <c s="98">
        <v>0</v>
      </c>
      <c s="98">
        <v>0</v>
      </c>
      <c/>
      <c r="K199" s="126">
        <v>45509.09723324074</v>
      </c>
      <c r="R19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39.805999999999997</v>
      </c>
      <c s="20">
        <v>199</v>
      </c>
      <c s="100">
        <v>4.4509999999999996</v>
      </c>
      <c s="100">
        <v>82.864000000000004</v>
      </c>
      <c s="78">
        <v>26.541</v>
      </c>
      <c s="98">
        <v>0</v>
      </c>
      <c s="98">
        <v>0</v>
      </c>
      <c/>
      <c r="K200" s="126">
        <v>45509.097235636575</v>
      </c>
      <c r="R20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40.006999999999998</v>
      </c>
      <c s="20">
        <v>200</v>
      </c>
      <c s="100">
        <v>4.5410000000000004</v>
      </c>
      <c s="100">
        <v>83.373000000000005</v>
      </c>
      <c s="78">
        <v>28.992999999999999</v>
      </c>
      <c s="98">
        <v>0</v>
      </c>
      <c s="98">
        <v>0</v>
      </c>
      <c/>
      <c r="K201" s="126">
        <v>45509.09723796296</v>
      </c>
      <c r="R20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40.204000000000001</v>
      </c>
      <c s="20">
        <v>201</v>
      </c>
      <c s="100">
        <v>4.4969999999999999</v>
      </c>
      <c s="100">
        <v>84.090000000000003</v>
      </c>
      <c s="78">
        <v>30.75</v>
      </c>
      <c s="98">
        <v>0</v>
      </c>
      <c s="98">
        <v>0</v>
      </c>
      <c/>
      <c r="K202" s="126">
        <v>45509.09724023148</v>
      </c>
      <c r="R20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40.408000000000001</v>
      </c>
      <c s="20">
        <v>202</v>
      </c>
      <c s="100">
        <v>4.4980000000000002</v>
      </c>
      <c s="100">
        <v>85.021000000000001</v>
      </c>
      <c s="78">
        <v>33.098999999999997</v>
      </c>
      <c s="98">
        <v>0</v>
      </c>
      <c s="98">
        <v>0</v>
      </c>
      <c/>
      <c r="K203" s="126">
        <v>45509.09724260417</v>
      </c>
      <c r="R20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40.606999999999999</v>
      </c>
      <c s="20">
        <v>203</v>
      </c>
      <c s="100">
        <v>4.5259999999999998</v>
      </c>
      <c s="100">
        <v>85.555000000000007</v>
      </c>
      <c s="78">
        <v>29.989000000000001</v>
      </c>
      <c s="98">
        <v>0</v>
      </c>
      <c s="98">
        <v>0</v>
      </c>
      <c/>
      <c r="K204" s="126">
        <v>45509.097244907411</v>
      </c>
      <c r="R20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40.804000000000002</v>
      </c>
      <c s="20">
        <v>204</v>
      </c>
      <c s="100">
        <v>4.5069999999999997</v>
      </c>
      <c s="100">
        <v>85.747</v>
      </c>
      <c s="78">
        <v>28.456</v>
      </c>
      <c s="98">
        <v>0</v>
      </c>
      <c s="98">
        <v>0</v>
      </c>
      <c/>
      <c r="K205" s="126">
        <v>45509.097247187499</v>
      </c>
      <c r="R20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40.997999999999998</v>
      </c>
      <c s="20">
        <v>205</v>
      </c>
      <c s="100">
        <v>4.5979999999999999</v>
      </c>
      <c s="100">
        <v>85.659000000000006</v>
      </c>
      <c s="78">
        <v>24.484000000000002</v>
      </c>
      <c s="98">
        <v>0</v>
      </c>
      <c s="98">
        <v>0</v>
      </c>
      <c/>
      <c r="K206" s="126">
        <v>45509.097249432867</v>
      </c>
      <c r="R20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41.200000000000003</v>
      </c>
      <c s="20">
        <v>206</v>
      </c>
      <c s="100">
        <v>4.71</v>
      </c>
      <c s="100">
        <v>84.385000000000005</v>
      </c>
      <c s="78">
        <v>32.645000000000003</v>
      </c>
      <c s="98">
        <v>0</v>
      </c>
      <c s="98">
        <v>0</v>
      </c>
      <c/>
      <c r="K207" s="126">
        <v>45509.097251770836</v>
      </c>
      <c r="R20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41.405999999999999</v>
      </c>
      <c s="20">
        <v>207</v>
      </c>
      <c s="100">
        <v>4.7240000000000002</v>
      </c>
      <c s="100">
        <v>81.840999999999994</v>
      </c>
      <c s="78">
        <v>36.869999999999997</v>
      </c>
      <c s="98">
        <v>0</v>
      </c>
      <c s="98">
        <v>0</v>
      </c>
      <c/>
      <c r="K208" s="126">
        <v>45509.097254155095</v>
      </c>
      <c r="R20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41.603999999999999</v>
      </c>
      <c s="20">
        <v>208</v>
      </c>
      <c s="100">
        <v>4.7119999999999997</v>
      </c>
      <c s="100">
        <v>81.183999999999998</v>
      </c>
      <c s="78">
        <v>31.734999999999999</v>
      </c>
      <c s="98">
        <v>0</v>
      </c>
      <c s="98">
        <v>0</v>
      </c>
      <c/>
      <c r="K209" s="126">
        <v>45509.097256446759</v>
      </c>
      <c r="R20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41.802999999999997</v>
      </c>
      <c s="20">
        <v>209</v>
      </c>
      <c s="100">
        <v>4.7759999999999998</v>
      </c>
      <c s="100">
        <v>81.042000000000002</v>
      </c>
      <c s="78">
        <v>27.533999999999999</v>
      </c>
      <c s="98">
        <v>0</v>
      </c>
      <c s="98">
        <v>0</v>
      </c>
      <c/>
      <c r="K210" s="126">
        <v>45509.09725875</v>
      </c>
      <c r="R21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42.002000000000002</v>
      </c>
      <c s="20">
        <v>210</v>
      </c>
      <c s="100">
        <v>4.4630000000000001</v>
      </c>
      <c s="100">
        <v>81.611000000000004</v>
      </c>
      <c s="78">
        <v>32.033999999999999</v>
      </c>
      <c s="98">
        <v>0</v>
      </c>
      <c s="98">
        <v>0</v>
      </c>
      <c/>
      <c r="K211" s="126">
        <v>45509.097261053241</v>
      </c>
      <c r="R21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42.203000000000003</v>
      </c>
      <c s="20">
        <v>211</v>
      </c>
      <c s="100">
        <v>4.7149999999999999</v>
      </c>
      <c s="100">
        <v>82.412000000000006</v>
      </c>
      <c s="78">
        <v>34.515999999999998</v>
      </c>
      <c s="98">
        <v>0</v>
      </c>
      <c s="98">
        <v>0</v>
      </c>
      <c/>
      <c r="K212" s="126">
        <v>45509.097263379626</v>
      </c>
      <c r="R21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42.411999999999999</v>
      </c>
      <c s="20">
        <v>212</v>
      </c>
      <c s="100">
        <v>4.7119999999999997</v>
      </c>
      <c s="100">
        <v>83.948999999999998</v>
      </c>
      <c s="78">
        <v>33.345999999999997</v>
      </c>
      <c s="98">
        <v>0</v>
      </c>
      <c s="98">
        <v>0</v>
      </c>
      <c/>
      <c r="K213" s="126">
        <v>45509.097265798613</v>
      </c>
      <c r="R21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42.593000000000004</v>
      </c>
      <c s="20">
        <v>213</v>
      </c>
      <c s="100">
        <v>4.6500000000000004</v>
      </c>
      <c s="100">
        <v>85.331999999999994</v>
      </c>
      <c s="78">
        <v>33.295999999999999</v>
      </c>
      <c s="98">
        <v>0</v>
      </c>
      <c s="98">
        <v>0</v>
      </c>
      <c/>
      <c r="K214" s="126">
        <v>45509.097267893521</v>
      </c>
      <c r="R21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42.798000000000002</v>
      </c>
      <c s="20">
        <v>214</v>
      </c>
      <c s="100">
        <v>4.617</v>
      </c>
      <c s="100">
        <v>86.206000000000003</v>
      </c>
      <c s="78">
        <v>29.902999999999999</v>
      </c>
      <c s="98">
        <v>0</v>
      </c>
      <c s="98">
        <v>0</v>
      </c>
      <c/>
      <c r="K215" s="126">
        <v>45509.097270266204</v>
      </c>
      <c r="R21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43.017000000000003</v>
      </c>
      <c s="20">
        <v>215</v>
      </c>
      <c s="100">
        <v>4.4710000000000001</v>
      </c>
      <c s="100">
        <v>87.018000000000001</v>
      </c>
      <c s="78">
        <v>31.405999999999999</v>
      </c>
      <c s="98">
        <v>0</v>
      </c>
      <c s="98">
        <v>0</v>
      </c>
      <c/>
      <c r="K216" s="126">
        <v>45509.097272800929</v>
      </c>
      <c r="R21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43.209000000000003</v>
      </c>
      <c s="20">
        <v>216</v>
      </c>
      <c s="100">
        <v>4.5910000000000002</v>
      </c>
      <c s="100">
        <v>86.995000000000005</v>
      </c>
      <c s="78">
        <v>32.097999999999999</v>
      </c>
      <c s="98">
        <v>0</v>
      </c>
      <c s="98">
        <v>0</v>
      </c>
      <c/>
      <c r="K217" s="126">
        <v>45509.097275023145</v>
      </c>
      <c r="R21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43.396999999999998</v>
      </c>
      <c s="20">
        <v>217</v>
      </c>
      <c s="100">
        <v>4.5910000000000002</v>
      </c>
      <c s="100">
        <v>84.682000000000002</v>
      </c>
      <c s="78">
        <v>38.573</v>
      </c>
      <c s="98">
        <v>0</v>
      </c>
      <c s="98">
        <v>0</v>
      </c>
      <c/>
      <c r="K218" s="126">
        <v>45509.097277199071</v>
      </c>
      <c r="R21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43.604999999999997</v>
      </c>
      <c s="20">
        <v>218</v>
      </c>
      <c s="100">
        <v>4.5579999999999998</v>
      </c>
      <c s="100">
        <v>84.367000000000004</v>
      </c>
      <c s="78">
        <v>39.082999999999998</v>
      </c>
      <c s="98">
        <v>0</v>
      </c>
      <c s="98">
        <v>0</v>
      </c>
      <c/>
      <c r="K219" s="126">
        <v>45509.097279606482</v>
      </c>
      <c r="R21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43.796999999999997</v>
      </c>
      <c s="20">
        <v>219</v>
      </c>
      <c s="100">
        <v>4.4589999999999996</v>
      </c>
      <c s="100">
        <v>83.832999999999998</v>
      </c>
      <c s="78">
        <v>43.18</v>
      </c>
      <c s="98">
        <v>0</v>
      </c>
      <c s="98">
        <v>0</v>
      </c>
      <c/>
      <c r="K220" s="126">
        <v>45509.097281828705</v>
      </c>
      <c r="R22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44.012999999999998</v>
      </c>
      <c s="20">
        <v>220</v>
      </c>
      <c s="100">
        <v>4.3659999999999997</v>
      </c>
      <c s="100">
        <v>83.918000000000006</v>
      </c>
      <c s="78">
        <v>42.43</v>
      </c>
      <c s="98">
        <v>0</v>
      </c>
      <c s="98">
        <v>0</v>
      </c>
      <c/>
      <c r="K221" s="126">
        <v>45509.097284328702</v>
      </c>
      <c r="R22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44.209000000000003</v>
      </c>
      <c s="20">
        <v>221</v>
      </c>
      <c s="100">
        <v>4.4690000000000003</v>
      </c>
      <c s="100">
        <v>84.004000000000005</v>
      </c>
      <c s="78">
        <v>34.667999999999999</v>
      </c>
      <c s="98">
        <v>0</v>
      </c>
      <c s="98">
        <v>0</v>
      </c>
      <c/>
      <c r="K222" s="126">
        <v>45509.097286597222</v>
      </c>
      <c r="R22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44.401000000000003</v>
      </c>
      <c s="20">
        <v>222</v>
      </c>
      <c s="100">
        <v>4.4459999999999997</v>
      </c>
      <c s="100">
        <v>84.233000000000004</v>
      </c>
      <c s="78">
        <v>27.475999999999999</v>
      </c>
      <c s="98">
        <v>0</v>
      </c>
      <c s="98">
        <v>0</v>
      </c>
      <c/>
      <c r="K223" s="126">
        <v>45509.097288819445</v>
      </c>
      <c r="R22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44.591000000000001</v>
      </c>
      <c s="20">
        <v>223</v>
      </c>
      <c s="100">
        <v>4.2930000000000001</v>
      </c>
      <c s="100">
        <v>84.659999999999997</v>
      </c>
      <c s="78">
        <v>34.640000000000001</v>
      </c>
      <c s="98">
        <v>0</v>
      </c>
      <c s="98">
        <v>0</v>
      </c>
      <c/>
      <c r="K224" s="126">
        <v>45509.097291006947</v>
      </c>
      <c r="R22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44.822000000000003</v>
      </c>
      <c s="20">
        <v>224</v>
      </c>
      <c s="100">
        <v>4.4329999999999998</v>
      </c>
      <c s="100">
        <v>85.078999999999994</v>
      </c>
      <c s="78">
        <v>34.125</v>
      </c>
      <c s="98">
        <v>0</v>
      </c>
      <c s="98">
        <v>0</v>
      </c>
      <c/>
      <c r="K225" s="126">
        <v>45509.097293692132</v>
      </c>
      <c r="R22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45.014000000000003</v>
      </c>
      <c s="20">
        <v>225</v>
      </c>
      <c s="100">
        <v>4.5339999999999998</v>
      </c>
      <c s="100">
        <v>88.75</v>
      </c>
      <c s="78">
        <v>47.823999999999998</v>
      </c>
      <c s="98">
        <v>0</v>
      </c>
      <c s="98">
        <v>0</v>
      </c>
      <c/>
      <c r="K226" s="126">
        <v>45509.097295902779</v>
      </c>
      <c r="R22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45.213000000000001</v>
      </c>
      <c s="20">
        <v>226</v>
      </c>
      <c s="100">
        <v>4.4379999999999997</v>
      </c>
      <c s="100">
        <v>89.796000000000006</v>
      </c>
      <c s="78">
        <v>40.203000000000003</v>
      </c>
      <c s="98">
        <v>0</v>
      </c>
      <c s="98">
        <v>0</v>
      </c>
      <c/>
      <c r="K227" s="126">
        <v>45509.097298217595</v>
      </c>
      <c r="R22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45.414999999999999</v>
      </c>
      <c s="20">
        <v>227</v>
      </c>
      <c s="100">
        <v>4.3959999999999999</v>
      </c>
      <c s="100">
        <v>88.418000000000006</v>
      </c>
      <c s="78">
        <v>52.332000000000001</v>
      </c>
      <c s="98">
        <v>0</v>
      </c>
      <c s="98">
        <v>0</v>
      </c>
      <c/>
      <c r="K228" s="126">
        <v>45509.097300555557</v>
      </c>
      <c r="R22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45.595999999999997</v>
      </c>
      <c s="20">
        <v>228</v>
      </c>
      <c s="100">
        <v>4.4290000000000003</v>
      </c>
      <c s="100">
        <v>89.284999999999997</v>
      </c>
      <c s="78">
        <v>38.816000000000003</v>
      </c>
      <c s="98">
        <v>0</v>
      </c>
      <c s="98">
        <v>0</v>
      </c>
      <c/>
      <c r="K229" s="126">
        <v>45509.097302650465</v>
      </c>
      <c r="R22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45.805999999999997</v>
      </c>
      <c s="20">
        <v>229</v>
      </c>
      <c s="100">
        <v>4.4980000000000002</v>
      </c>
      <c s="100">
        <v>89.427000000000007</v>
      </c>
      <c s="78">
        <v>34.625</v>
      </c>
      <c s="98">
        <v>0</v>
      </c>
      <c s="98">
        <v>0</v>
      </c>
      <c/>
      <c r="K230" s="126">
        <v>45509.097305081021</v>
      </c>
      <c r="R23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46.003999999999998</v>
      </c>
      <c s="20">
        <v>230</v>
      </c>
      <c s="100">
        <v>4.4669999999999996</v>
      </c>
      <c s="100">
        <v>89.409999999999997</v>
      </c>
      <c s="78">
        <v>30.803000000000001</v>
      </c>
      <c s="98">
        <v>0</v>
      </c>
      <c s="98">
        <v>0</v>
      </c>
      <c/>
      <c r="K231" s="126">
        <v>45509.097307372685</v>
      </c>
      <c r="R23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46.206000000000003</v>
      </c>
      <c s="20">
        <v>231</v>
      </c>
      <c s="100">
        <v>4.54</v>
      </c>
      <c s="100">
        <v>88.622</v>
      </c>
      <c s="78">
        <v>34.017000000000003</v>
      </c>
      <c s="98">
        <v>0</v>
      </c>
      <c s="98">
        <v>0</v>
      </c>
      <c/>
      <c r="K232" s="126">
        <v>45509.097309699071</v>
      </c>
      <c r="R23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46.399999999999999</v>
      </c>
      <c s="20">
        <v>232</v>
      </c>
      <c s="100">
        <v>4.6189999999999998</v>
      </c>
      <c s="100">
        <v>88.760999999999996</v>
      </c>
      <c s="78">
        <v>47.247999999999998</v>
      </c>
      <c s="98">
        <v>0</v>
      </c>
      <c s="98">
        <v>0</v>
      </c>
      <c/>
      <c r="K233" s="126">
        <v>45509.097311944446</v>
      </c>
      <c r="R23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46.609999999999999</v>
      </c>
      <c s="20">
        <v>233</v>
      </c>
      <c s="100">
        <v>4.6189999999999998</v>
      </c>
      <c s="100">
        <v>87.587000000000003</v>
      </c>
      <c s="78">
        <v>36.854999999999997</v>
      </c>
      <c s="98">
        <v>0</v>
      </c>
      <c s="98">
        <v>0</v>
      </c>
      <c/>
      <c r="K234" s="126">
        <v>45509.097314386578</v>
      </c>
      <c r="R23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46.817</v>
      </c>
      <c s="20">
        <v>234</v>
      </c>
      <c s="100">
        <v>4.6189999999999998</v>
      </c>
      <c s="100">
        <v>87.715000000000003</v>
      </c>
      <c s="78">
        <v>43.271000000000001</v>
      </c>
      <c s="98">
        <v>0</v>
      </c>
      <c s="98">
        <v>0</v>
      </c>
      <c/>
      <c r="K235" s="126">
        <v>45509.097316782405</v>
      </c>
      <c r="R23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47.002000000000002</v>
      </c>
      <c s="20">
        <v>235</v>
      </c>
      <c s="100">
        <v>4.6189999999999998</v>
      </c>
      <c s="100">
        <v>87.224000000000004</v>
      </c>
      <c s="78">
        <v>40.624000000000002</v>
      </c>
      <c s="98">
        <v>0</v>
      </c>
      <c s="98">
        <v>0</v>
      </c>
      <c/>
      <c r="K236" s="126">
        <v>45509.097318912034</v>
      </c>
      <c r="R23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47.201999999999998</v>
      </c>
      <c s="20">
        <v>236</v>
      </c>
      <c s="100">
        <v>4.6189999999999998</v>
      </c>
      <c s="100">
        <v>87.045000000000002</v>
      </c>
      <c s="78">
        <v>43.497</v>
      </c>
      <c s="98">
        <v>0</v>
      </c>
      <c s="98">
        <v>0</v>
      </c>
      <c/>
      <c r="K237" s="126">
        <v>45509.097321226851</v>
      </c>
      <c r="R23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47.408999999999999</v>
      </c>
      <c s="20">
        <v>237</v>
      </c>
      <c s="100">
        <v>4.6189999999999998</v>
      </c>
      <c s="100">
        <v>86.936000000000007</v>
      </c>
      <c s="78">
        <v>36.728999999999999</v>
      </c>
      <c s="98">
        <v>0</v>
      </c>
      <c s="98">
        <v>0</v>
      </c>
      <c/>
      <c r="K238" s="126">
        <v>45509.097323622686</v>
      </c>
      <c r="R23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47.619</v>
      </c>
      <c s="20">
        <v>238</v>
      </c>
      <c s="100">
        <v>4.6189999999999998</v>
      </c>
      <c s="100">
        <v>83.016000000000005</v>
      </c>
      <c s="78">
        <v>43.947000000000003</v>
      </c>
      <c s="98">
        <v>0</v>
      </c>
      <c s="98">
        <v>0</v>
      </c>
      <c/>
      <c r="K239" s="126">
        <v>45509.097326064817</v>
      </c>
      <c r="R23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47.808</v>
      </c>
      <c s="20">
        <v>239</v>
      </c>
      <c s="100">
        <v>4.6189999999999998</v>
      </c>
      <c s="100">
        <v>86.969999999999999</v>
      </c>
      <c s="78">
        <v>45.445999999999998</v>
      </c>
      <c s="98">
        <v>0</v>
      </c>
      <c s="98">
        <v>0</v>
      </c>
      <c/>
      <c r="K240" s="126">
        <v>45509.097328252312</v>
      </c>
      <c r="R24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48.014000000000003</v>
      </c>
      <c s="20">
        <v>240</v>
      </c>
      <c s="100">
        <v>4.6189999999999998</v>
      </c>
      <c s="100">
        <v>87.311000000000007</v>
      </c>
      <c s="78">
        <v>28.672000000000001</v>
      </c>
      <c s="98">
        <v>0</v>
      </c>
      <c s="98">
        <v>0</v>
      </c>
      <c/>
      <c r="K241" s="126">
        <v>45509.097330625002</v>
      </c>
      <c r="R24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48.189</v>
      </c>
      <c s="20">
        <v>241</v>
      </c>
      <c s="100">
        <v>4.6189999999999998</v>
      </c>
      <c s="100">
        <v>84.412000000000006</v>
      </c>
      <c s="78">
        <v>44.948999999999998</v>
      </c>
      <c s="98">
        <v>0</v>
      </c>
      <c s="98">
        <v>0</v>
      </c>
      <c/>
      <c r="K242" s="126">
        <v>45509.097332662037</v>
      </c>
      <c r="R24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48.411999999999999</v>
      </c>
      <c s="20">
        <v>242</v>
      </c>
      <c s="100">
        <v>4.6189999999999998</v>
      </c>
      <c s="100">
        <v>84.126000000000005</v>
      </c>
      <c s="78">
        <v>37.029000000000003</v>
      </c>
      <c s="98">
        <v>0</v>
      </c>
      <c s="98">
        <v>0</v>
      </c>
      <c/>
      <c r="K243" s="126">
        <v>45509.097335243052</v>
      </c>
      <c r="R24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48.607999999999997</v>
      </c>
      <c s="20">
        <v>243</v>
      </c>
      <c s="100">
        <v>4.6189999999999998</v>
      </c>
      <c s="100">
        <v>83.491</v>
      </c>
      <c s="78">
        <v>48.375</v>
      </c>
      <c s="98">
        <v>0</v>
      </c>
      <c s="98">
        <v>0</v>
      </c>
      <c/>
      <c r="K244" s="126">
        <v>45509.097337511572</v>
      </c>
      <c r="R24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48.789000000000001</v>
      </c>
      <c s="20">
        <v>244</v>
      </c>
      <c s="100">
        <v>4.6189999999999998</v>
      </c>
      <c s="100">
        <v>83.965000000000003</v>
      </c>
      <c s="78">
        <v>53.881</v>
      </c>
      <c s="98">
        <v>0</v>
      </c>
      <c s="98">
        <v>0</v>
      </c>
      <c/>
      <c r="K245" s="126">
        <v>45509.09733960648</v>
      </c>
      <c r="R24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48.996000000000002</v>
      </c>
      <c s="20">
        <v>245</v>
      </c>
      <c s="100">
        <v>4.6189999999999998</v>
      </c>
      <c s="100">
        <v>86.150000000000006</v>
      </c>
      <c s="78">
        <v>33.883000000000003</v>
      </c>
      <c s="98">
        <v>0</v>
      </c>
      <c s="98">
        <v>0</v>
      </c>
      <c/>
      <c r="K246" s="126">
        <v>45509.097342002315</v>
      </c>
      <c r="R24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49.210999999999999</v>
      </c>
      <c s="20">
        <v>246</v>
      </c>
      <c s="100">
        <v>4.6189999999999998</v>
      </c>
      <c s="100">
        <v>84.972999999999999</v>
      </c>
      <c s="78">
        <v>39.234999999999999</v>
      </c>
      <c s="98">
        <v>0</v>
      </c>
      <c s="98">
        <v>0</v>
      </c>
      <c/>
      <c r="K247" s="126">
        <v>45509.097344479167</v>
      </c>
      <c r="R24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49.411000000000001</v>
      </c>
      <c s="20">
        <v>247</v>
      </c>
      <c s="100">
        <v>4.6189999999999998</v>
      </c>
      <c s="100">
        <v>85.060000000000002</v>
      </c>
      <c s="78">
        <v>20.052</v>
      </c>
      <c s="98">
        <v>0</v>
      </c>
      <c s="98">
        <v>0</v>
      </c>
      <c/>
      <c r="K248" s="126">
        <v>45509.097346805553</v>
      </c>
      <c r="R24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49.600999999999999</v>
      </c>
      <c s="20">
        <v>248</v>
      </c>
      <c s="100">
        <v>4.6189999999999998</v>
      </c>
      <c s="100">
        <v>82.382000000000005</v>
      </c>
      <c s="78">
        <v>39.878</v>
      </c>
      <c s="98">
        <v>0</v>
      </c>
      <c s="98">
        <v>0</v>
      </c>
      <c/>
      <c r="K249" s="126">
        <v>45509.097349004631</v>
      </c>
      <c r="R24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49.795000000000002</v>
      </c>
      <c s="20">
        <v>249</v>
      </c>
      <c s="100">
        <v>4.6189999999999998</v>
      </c>
      <c s="100">
        <v>81.968999999999994</v>
      </c>
      <c s="78">
        <v>24.667000000000002</v>
      </c>
      <c s="98">
        <v>0</v>
      </c>
      <c s="98">
        <v>0</v>
      </c>
      <c/>
      <c r="K250" s="126">
        <v>45509.097351249999</v>
      </c>
      <c r="R25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49.996000000000002</v>
      </c>
      <c s="20">
        <v>250</v>
      </c>
      <c s="100">
        <v>4.6189999999999998</v>
      </c>
      <c s="100">
        <v>81.915999999999997</v>
      </c>
      <c s="78">
        <v>24.600999999999999</v>
      </c>
      <c s="98">
        <v>0</v>
      </c>
      <c s="98">
        <v>0</v>
      </c>
      <c/>
      <c r="K251" s="126">
        <v>45509.097353576391</v>
      </c>
      <c r="R25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50.207999999999998</v>
      </c>
      <c s="20">
        <v>251</v>
      </c>
      <c s="100">
        <v>4.6189999999999998</v>
      </c>
      <c s="100">
        <v>82.298000000000002</v>
      </c>
      <c s="78">
        <v>29.872</v>
      </c>
      <c s="98">
        <v>0</v>
      </c>
      <c s="98">
        <v>0</v>
      </c>
      <c/>
      <c r="K252" s="126">
        <v>45509.097356030092</v>
      </c>
      <c r="R25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50.401000000000003</v>
      </c>
      <c s="20">
        <v>252</v>
      </c>
      <c s="100">
        <v>4.6189999999999998</v>
      </c>
      <c s="100">
        <v>83.194999999999993</v>
      </c>
      <c s="78">
        <v>36.133000000000003</v>
      </c>
      <c s="98">
        <v>0</v>
      </c>
      <c s="98">
        <v>0</v>
      </c>
      <c/>
      <c r="K253" s="126">
        <v>45509.097358263891</v>
      </c>
      <c r="R25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50.615000000000002</v>
      </c>
      <c s="20">
        <v>253</v>
      </c>
      <c s="100">
        <v>4.6189999999999998</v>
      </c>
      <c s="100">
        <v>83.412999999999997</v>
      </c>
      <c s="78">
        <v>34.713000000000001</v>
      </c>
      <c s="98">
        <v>0</v>
      </c>
      <c s="98">
        <v>0</v>
      </c>
      <c/>
      <c r="K254" s="126">
        <v>45509.097360729167</v>
      </c>
      <c r="R25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50.802</v>
      </c>
      <c s="20">
        <v>254</v>
      </c>
      <c s="100">
        <v>4.6189999999999998</v>
      </c>
      <c s="100">
        <v>84.176000000000002</v>
      </c>
      <c s="78">
        <v>33.563000000000002</v>
      </c>
      <c s="98">
        <v>0</v>
      </c>
      <c s="98">
        <v>0</v>
      </c>
      <c/>
      <c r="K255" s="126">
        <v>45509.097362905093</v>
      </c>
      <c r="R25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51.000999999999998</v>
      </c>
      <c s="20">
        <v>255</v>
      </c>
      <c s="100">
        <v>4.6189999999999998</v>
      </c>
      <c s="100">
        <v>84.950000000000003</v>
      </c>
      <c s="78">
        <v>43.673999999999999</v>
      </c>
      <c s="98">
        <v>0</v>
      </c>
      <c s="98">
        <v>0</v>
      </c>
      <c/>
      <c r="K256" s="126">
        <v>45509.097365208334</v>
      </c>
      <c r="R25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51.207000000000001</v>
      </c>
      <c s="20">
        <v>256</v>
      </c>
      <c s="100">
        <v>4.4509999999999996</v>
      </c>
      <c s="100">
        <v>85.158000000000001</v>
      </c>
      <c s="78">
        <v>48.817</v>
      </c>
      <c s="98">
        <v>0</v>
      </c>
      <c s="98">
        <v>0</v>
      </c>
      <c/>
      <c r="K257" s="126">
        <v>45509.097367581016</v>
      </c>
      <c r="R25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51.408999999999999</v>
      </c>
      <c s="20">
        <v>257</v>
      </c>
      <c s="100">
        <v>4.5410000000000004</v>
      </c>
      <c s="100">
        <v>85.084000000000003</v>
      </c>
      <c s="78">
        <v>50.234999999999999</v>
      </c>
      <c s="98">
        <v>0</v>
      </c>
      <c s="98">
        <v>0</v>
      </c>
      <c/>
      <c r="K258" s="126">
        <v>45509.097369930554</v>
      </c>
      <c r="R25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51.604999999999997</v>
      </c>
      <c s="20">
        <v>258</v>
      </c>
      <c s="100">
        <v>4.4969999999999999</v>
      </c>
      <c s="100">
        <v>82.629999999999995</v>
      </c>
      <c s="78">
        <v>47.581000000000003</v>
      </c>
      <c s="98">
        <v>0</v>
      </c>
      <c s="98">
        <v>0</v>
      </c>
      <c/>
      <c r="K259" s="126">
        <v>45509.097372187498</v>
      </c>
      <c r="R25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51.793999999999997</v>
      </c>
      <c s="20">
        <v>259</v>
      </c>
      <c s="100">
        <v>4.4980000000000002</v>
      </c>
      <c s="100">
        <v>81.747</v>
      </c>
      <c s="78">
        <v>37.017000000000003</v>
      </c>
      <c s="98">
        <v>0</v>
      </c>
      <c s="98">
        <v>0</v>
      </c>
      <c/>
      <c r="K260" s="126">
        <v>45509.097374386576</v>
      </c>
      <c r="R26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52.006</v>
      </c>
      <c s="20">
        <v>260</v>
      </c>
      <c s="100">
        <v>4.5259999999999998</v>
      </c>
      <c s="100">
        <v>83.054000000000002</v>
      </c>
      <c s="78">
        <v>34.465000000000003</v>
      </c>
      <c s="98">
        <v>0</v>
      </c>
      <c s="98">
        <v>0</v>
      </c>
      <c/>
      <c r="K261" s="126">
        <v>45509.097376840276</v>
      </c>
      <c r="R26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52.189999999999998</v>
      </c>
      <c s="20">
        <v>261</v>
      </c>
      <c s="100">
        <v>4.5069999999999997</v>
      </c>
      <c s="100">
        <v>83.744</v>
      </c>
      <c s="78">
        <v>30.478999999999999</v>
      </c>
      <c s="98">
        <v>0</v>
      </c>
      <c s="98">
        <v>0</v>
      </c>
      <c/>
      <c r="K262" s="126">
        <v>45509.097378958337</v>
      </c>
      <c r="R26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52.402999999999999</v>
      </c>
      <c s="20">
        <v>262</v>
      </c>
      <c s="100">
        <v>4.5979999999999999</v>
      </c>
      <c s="100">
        <v>84.700000000000003</v>
      </c>
      <c s="78">
        <v>40.606000000000002</v>
      </c>
      <c s="98">
        <v>0</v>
      </c>
      <c s="98">
        <v>0</v>
      </c>
      <c/>
      <c r="K263" s="126">
        <v>45509.097381435182</v>
      </c>
      <c r="R26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52.595999999999997</v>
      </c>
      <c s="20">
        <v>263</v>
      </c>
      <c s="100">
        <v>4.5910000000000002</v>
      </c>
      <c s="100">
        <v>85.951999999999998</v>
      </c>
      <c s="78">
        <v>31.265999999999998</v>
      </c>
      <c s="98">
        <v>0</v>
      </c>
      <c s="98">
        <v>0</v>
      </c>
      <c/>
      <c r="K264" s="126">
        <v>45509.097383657405</v>
      </c>
      <c r="R26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52.808</v>
      </c>
      <c s="20">
        <v>264</v>
      </c>
      <c s="100">
        <v>4.71</v>
      </c>
      <c s="100">
        <v>86.266999999999996</v>
      </c>
      <c s="78">
        <v>33.134</v>
      </c>
      <c s="98">
        <v>0</v>
      </c>
      <c s="98">
        <v>0</v>
      </c>
      <c/>
      <c r="K265" s="126">
        <v>45509.097386122688</v>
      </c>
      <c r="R26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53.015000000000001</v>
      </c>
      <c s="20">
        <v>265</v>
      </c>
      <c s="100">
        <v>4.7240000000000002</v>
      </c>
      <c s="100">
        <v>86.316999999999993</v>
      </c>
      <c s="78">
        <v>27.904</v>
      </c>
      <c s="98">
        <v>0</v>
      </c>
      <c s="98">
        <v>0</v>
      </c>
      <c/>
      <c r="K266" s="126">
        <v>45509.097388518516</v>
      </c>
      <c r="R26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53.192</v>
      </c>
      <c s="20">
        <v>266</v>
      </c>
      <c s="100">
        <v>4.7119999999999997</v>
      </c>
      <c s="100">
        <v>86.840000000000003</v>
      </c>
      <c s="78">
        <v>35.366999999999997</v>
      </c>
      <c s="98">
        <v>0</v>
      </c>
      <c s="98">
        <v>0</v>
      </c>
      <c/>
      <c r="K267" s="126">
        <v>45509.097390567127</v>
      </c>
      <c r="R26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53.408999999999999</v>
      </c>
      <c s="20">
        <v>267</v>
      </c>
      <c s="100">
        <v>4.7759999999999998</v>
      </c>
      <c s="100">
        <v>86.921999999999997</v>
      </c>
      <c s="78">
        <v>29.641999999999999</v>
      </c>
      <c s="98">
        <v>0</v>
      </c>
      <c s="98">
        <v>0</v>
      </c>
      <c/>
      <c r="K268" s="126">
        <v>45509.0973930787</v>
      </c>
      <c r="R26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53.591000000000001</v>
      </c>
      <c s="20">
        <v>268</v>
      </c>
      <c s="100">
        <v>4.4630000000000001</v>
      </c>
      <c s="100">
        <v>85.114999999999995</v>
      </c>
      <c s="78">
        <v>37.756</v>
      </c>
      <c s="98">
        <v>0</v>
      </c>
      <c s="98">
        <v>0</v>
      </c>
      <c/>
      <c r="K269" s="126">
        <v>45509.097395185185</v>
      </c>
      <c r="R26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53.804000000000002</v>
      </c>
      <c s="20">
        <v>269</v>
      </c>
      <c s="100">
        <v>4.7149999999999999</v>
      </c>
      <c s="100">
        <v>85.751999999999995</v>
      </c>
      <c s="78">
        <v>28.484000000000002</v>
      </c>
      <c s="98">
        <v>0</v>
      </c>
      <c s="98">
        <v>0</v>
      </c>
      <c/>
      <c r="K270" s="126">
        <v>45509.097397650461</v>
      </c>
      <c r="R27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53.997</v>
      </c>
      <c s="20">
        <v>270</v>
      </c>
      <c s="100">
        <v>4.7119999999999997</v>
      </c>
      <c s="100">
        <v>86.049999999999997</v>
      </c>
      <c s="78">
        <v>35.945999999999998</v>
      </c>
      <c s="98">
        <v>0</v>
      </c>
      <c s="98">
        <v>0</v>
      </c>
      <c/>
      <c r="K271" s="126">
        <v>45509.09739988426</v>
      </c>
      <c r="R27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54.210999999999999</v>
      </c>
      <c s="20">
        <v>271</v>
      </c>
      <c s="100">
        <v>4.6500000000000004</v>
      </c>
      <c s="100">
        <v>85.680000000000007</v>
      </c>
      <c s="78">
        <v>31.280000000000001</v>
      </c>
      <c s="98">
        <v>0</v>
      </c>
      <c s="98">
        <v>0</v>
      </c>
      <c/>
      <c r="K272" s="126">
        <v>45509.097402349536</v>
      </c>
      <c r="R27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54.393999999999998</v>
      </c>
      <c s="20">
        <v>272</v>
      </c>
      <c s="100">
        <v>4.617</v>
      </c>
      <c s="100">
        <v>85.427999999999997</v>
      </c>
      <c s="78">
        <v>33.713000000000001</v>
      </c>
      <c s="98">
        <v>0</v>
      </c>
      <c s="98">
        <v>0</v>
      </c>
      <c/>
      <c r="K273" s="126">
        <v>45509.097404479166</v>
      </c>
      <c r="R27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54.609999999999999</v>
      </c>
      <c s="20">
        <v>273</v>
      </c>
      <c s="100">
        <v>4.4710000000000001</v>
      </c>
      <c s="100">
        <v>85.030000000000001</v>
      </c>
      <c s="78">
        <v>33.411999999999999</v>
      </c>
      <c s="98">
        <v>0</v>
      </c>
      <c s="98">
        <v>0</v>
      </c>
      <c/>
      <c r="K274" s="126">
        <v>45509.09740697917</v>
      </c>
      <c r="R27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54.795000000000002</v>
      </c>
      <c s="20">
        <v>274</v>
      </c>
      <c s="100">
        <v>4.5910000000000002</v>
      </c>
      <c s="100">
        <v>84.891000000000005</v>
      </c>
      <c s="78">
        <v>37.692999999999998</v>
      </c>
      <c s="98">
        <v>0</v>
      </c>
      <c s="98">
        <v>0</v>
      </c>
      <c/>
      <c r="K275" s="126">
        <v>45509.097409120368</v>
      </c>
      <c r="R27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55.012999999999998</v>
      </c>
      <c s="20">
        <v>275</v>
      </c>
      <c s="100">
        <v>4.5910000000000002</v>
      </c>
      <c s="100">
        <v>84.891000000000005</v>
      </c>
      <c s="78">
        <v>0</v>
      </c>
      <c s="98">
        <v>0</v>
      </c>
      <c s="98">
        <v>0</v>
      </c>
      <c/>
      <c r="K276" s="126">
        <v>45509.097411631941</v>
      </c>
      <c r="R27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55.218000000000004</v>
      </c>
      <c s="20">
        <v>276</v>
      </c>
      <c s="100">
        <v>4.5090000000000003</v>
      </c>
      <c s="100">
        <v>84.966999999999999</v>
      </c>
      <c s="78">
        <v>37.585000000000001</v>
      </c>
      <c s="98">
        <v>0</v>
      </c>
      <c s="98">
        <v>0</v>
      </c>
      <c/>
      <c r="K277" s="126">
        <v>45509.097414016207</v>
      </c>
      <c r="R27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55.396999999999998</v>
      </c>
      <c s="20">
        <v>277</v>
      </c>
      <c s="100">
        <v>4.5579999999999998</v>
      </c>
      <c s="100">
        <v>85.174999999999997</v>
      </c>
      <c s="78">
        <v>32.780999999999999</v>
      </c>
      <c s="98">
        <v>0</v>
      </c>
      <c s="98">
        <v>0</v>
      </c>
      <c/>
      <c r="K278" s="126">
        <v>45509.097416087963</v>
      </c>
      <c r="R27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55.613</v>
      </c>
      <c s="20">
        <v>278</v>
      </c>
      <c s="100">
        <v>4.4589999999999996</v>
      </c>
      <c s="100">
        <v>85.284000000000006</v>
      </c>
      <c s="78">
        <v>30.190000000000001</v>
      </c>
      <c s="98">
        <v>0</v>
      </c>
      <c s="98">
        <v>0</v>
      </c>
      <c/>
      <c r="K279" s="126">
        <v>45509.09741858796</v>
      </c>
      <c r="R27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55.799999999999997</v>
      </c>
      <c s="20">
        <v>279</v>
      </c>
      <c s="100">
        <v>4.3659999999999997</v>
      </c>
      <c s="100">
        <v>84.918000000000006</v>
      </c>
      <c s="78">
        <v>34.765000000000001</v>
      </c>
      <c s="98">
        <v>0</v>
      </c>
      <c s="98">
        <v>0</v>
      </c>
      <c/>
      <c r="K280" s="126">
        <v>45509.097420752318</v>
      </c>
      <c r="R28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56</v>
      </c>
      <c s="20">
        <v>280</v>
      </c>
      <c s="100">
        <v>4.4690000000000003</v>
      </c>
      <c s="100">
        <v>84.977999999999994</v>
      </c>
      <c s="78">
        <v>24.285</v>
      </c>
      <c s="98">
        <v>0</v>
      </c>
      <c s="98">
        <v>0</v>
      </c>
      <c/>
      <c r="K281" s="126">
        <v>45509.097423067127</v>
      </c>
      <c r="R28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56.204999999999998</v>
      </c>
      <c s="20">
        <v>281</v>
      </c>
      <c s="100">
        <v>4.4210000000000003</v>
      </c>
      <c s="100">
        <v>85.367999999999995</v>
      </c>
      <c s="78">
        <v>24.242000000000001</v>
      </c>
      <c s="98">
        <v>0</v>
      </c>
      <c s="98">
        <v>0</v>
      </c>
      <c/>
      <c r="K282" s="126">
        <v>45509.097425439817</v>
      </c>
      <c r="R28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56.409999999999997</v>
      </c>
      <c s="20">
        <v>282</v>
      </c>
      <c s="100">
        <v>4.4459999999999997</v>
      </c>
      <c s="100">
        <v>84.989999999999995</v>
      </c>
      <c s="78">
        <v>27.905999999999999</v>
      </c>
      <c s="98">
        <v>0</v>
      </c>
      <c s="98">
        <v>0</v>
      </c>
      <c/>
      <c r="K283" s="126">
        <v>45509.097427800923</v>
      </c>
      <c r="R28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56.603999999999999</v>
      </c>
      <c s="20">
        <v>283</v>
      </c>
      <c s="100">
        <v>4.2930000000000001</v>
      </c>
      <c s="100">
        <v>85.135999999999996</v>
      </c>
      <c s="78">
        <v>27.134</v>
      </c>
      <c s="98">
        <v>0</v>
      </c>
      <c s="98">
        <v>0</v>
      </c>
      <c/>
      <c r="K284" s="126">
        <v>45509.097430057867</v>
      </c>
      <c r="R28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56.793999999999997</v>
      </c>
      <c s="20">
        <v>284</v>
      </c>
      <c s="100">
        <v>4.4329999999999998</v>
      </c>
      <c s="100">
        <v>85.683000000000007</v>
      </c>
      <c s="78">
        <v>34.005000000000003</v>
      </c>
      <c s="98">
        <v>0</v>
      </c>
      <c s="98">
        <v>0</v>
      </c>
      <c/>
      <c r="K285" s="126">
        <v>45509.097432256945</v>
      </c>
      <c r="R28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56.994</v>
      </c>
      <c s="20">
        <v>285</v>
      </c>
      <c s="100">
        <v>4.5339999999999998</v>
      </c>
      <c s="100">
        <v>84.242999999999995</v>
      </c>
      <c s="78">
        <v>32.621000000000002</v>
      </c>
      <c s="98">
        <v>0</v>
      </c>
      <c s="98">
        <v>0</v>
      </c>
      <c/>
      <c r="K286" s="126">
        <v>45509.097434560186</v>
      </c>
      <c r="R28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57.201999999999998</v>
      </c>
      <c s="20">
        <v>286</v>
      </c>
      <c s="100">
        <v>4.4379999999999997</v>
      </c>
      <c s="100">
        <v>84.486999999999995</v>
      </c>
      <c s="78">
        <v>26.170000000000002</v>
      </c>
      <c s="98">
        <v>0</v>
      </c>
      <c s="98">
        <v>0</v>
      </c>
      <c/>
      <c r="K287" s="126">
        <v>45509.097436979166</v>
      </c>
      <c r="R28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57.395000000000003</v>
      </c>
      <c s="20">
        <v>287</v>
      </c>
      <c s="100">
        <v>4.3959999999999999</v>
      </c>
      <c s="100">
        <v>82.926000000000002</v>
      </c>
      <c s="78">
        <v>42.695</v>
      </c>
      <c s="98">
        <v>0</v>
      </c>
      <c s="98">
        <v>0</v>
      </c>
      <c/>
      <c r="K288" s="126">
        <v>45509.097439212965</v>
      </c>
      <c r="R28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57.600999999999999</v>
      </c>
      <c s="20">
        <v>288</v>
      </c>
      <c s="100">
        <v>4.4290000000000003</v>
      </c>
      <c s="100">
        <v>83.489000000000004</v>
      </c>
      <c s="78">
        <v>30.134</v>
      </c>
      <c s="98">
        <v>0</v>
      </c>
      <c s="98">
        <v>0</v>
      </c>
      <c/>
      <c r="K289" s="126">
        <v>45509.097441597223</v>
      </c>
      <c r="R28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57.810000000000002</v>
      </c>
      <c s="20">
        <v>289</v>
      </c>
      <c s="100">
        <v>4.4980000000000002</v>
      </c>
      <c s="100">
        <v>83.671000000000006</v>
      </c>
      <c s="78">
        <v>16.088999999999999</v>
      </c>
      <c s="98">
        <v>0</v>
      </c>
      <c s="98">
        <v>0</v>
      </c>
      <c/>
      <c r="K290" s="126">
        <v>45509.097444016203</v>
      </c>
      <c r="R29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58.009999999999998</v>
      </c>
      <c s="20">
        <v>290</v>
      </c>
      <c s="100">
        <v>4.4669999999999996</v>
      </c>
      <c s="100">
        <v>82.510000000000005</v>
      </c>
      <c s="78">
        <v>39.283999999999999</v>
      </c>
      <c s="98">
        <v>0</v>
      </c>
      <c s="98">
        <v>0</v>
      </c>
      <c/>
      <c r="K291" s="126">
        <v>45509.097446331019</v>
      </c>
      <c r="R29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58.195999999999998</v>
      </c>
      <c s="20">
        <v>291</v>
      </c>
      <c s="100">
        <v>4.54</v>
      </c>
      <c s="100">
        <v>83.331999999999994</v>
      </c>
      <c s="78">
        <v>37.808</v>
      </c>
      <c s="98">
        <v>0</v>
      </c>
      <c s="98">
        <v>0</v>
      </c>
      <c/>
      <c r="K292" s="126">
        <v>45509.097448483793</v>
      </c>
      <c r="R29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58.405000000000001</v>
      </c>
      <c s="20">
        <v>292</v>
      </c>
      <c s="100">
        <v>4.6189999999999998</v>
      </c>
      <c s="100">
        <v>83.025000000000006</v>
      </c>
      <c s="78">
        <v>28.405999999999999</v>
      </c>
      <c s="98">
        <v>0</v>
      </c>
      <c s="98">
        <v>0</v>
      </c>
      <c/>
      <c r="K293" s="126">
        <v>45509.09745090278</v>
      </c>
      <c r="R29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58.603000000000002</v>
      </c>
      <c s="20">
        <v>293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294" s="126">
        <v>45509.097453182869</v>
      </c>
      <c r="R29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58.789000000000001</v>
      </c>
      <c s="20">
        <v>294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295" s="126">
        <v>45509.097455347219</v>
      </c>
      <c r="R29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59.005000000000003</v>
      </c>
      <c s="20">
        <v>295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296" s="126">
        <v>45509.097457835647</v>
      </c>
      <c r="R29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59.191000000000003</v>
      </c>
      <c s="20">
        <v>296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297" s="126">
        <v>45509.097459999997</v>
      </c>
      <c r="R29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59.414999999999999</v>
      </c>
      <c s="20">
        <v>297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298" s="126">
        <v>45509.09746258102</v>
      </c>
      <c r="R29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59.612000000000002</v>
      </c>
      <c s="20">
        <v>298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299" s="126">
        <v>45509.097464872684</v>
      </c>
      <c r="R29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59.810000000000002</v>
      </c>
      <c s="20">
        <v>299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00" s="126">
        <v>45509.097467164349</v>
      </c>
      <c r="R30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59.990000000000002</v>
      </c>
      <c s="20">
        <v>300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01" s="126">
        <v>45509.097469247688</v>
      </c>
      <c r="R30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60.191000000000003</v>
      </c>
      <c s="20">
        <v>301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02" s="126">
        <v>45509.097471574074</v>
      </c>
      <c r="R30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60.408000000000001</v>
      </c>
      <c s="20">
        <v>302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03" s="126">
        <v>45509.097474085647</v>
      </c>
      <c r="R30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60.603999999999999</v>
      </c>
      <c s="20">
        <v>303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04" s="126">
        <v>45509.097476354167</v>
      </c>
      <c r="R30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60.796999999999997</v>
      </c>
      <c s="20">
        <v>304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05" s="126">
        <v>45509.097478587966</v>
      </c>
      <c r="R305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61.000999999999998</v>
      </c>
      <c s="20">
        <v>305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06" s="126">
        <v>45509.097480949073</v>
      </c>
      <c r="R306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61.210000000000001</v>
      </c>
      <c s="20">
        <v>306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07" s="126">
        <v>45509.097483368052</v>
      </c>
      <c r="R307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61.395000000000003</v>
      </c>
      <c s="20">
        <v>307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08" s="126">
        <v>45509.097485509257</v>
      </c>
      <c r="R308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61.591999999999999</v>
      </c>
      <c s="20">
        <v>308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09" s="126">
        <v>45509.097487789353</v>
      </c>
      <c r="R309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61.792000000000002</v>
      </c>
      <c s="20">
        <v>309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10" s="126">
        <v>45509.09749010417</v>
      </c>
      <c r="R310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61.990000000000002</v>
      </c>
      <c s="20">
        <v>310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11" s="126">
        <v>45509.097492395835</v>
      </c>
      <c r="R311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62.194000000000003</v>
      </c>
      <c s="20">
        <v>311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12" s="126">
        <v>45509.097494745372</v>
      </c>
      <c r="R312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62.398000000000003</v>
      </c>
      <c s="20">
        <v>312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13" s="126">
        <v>45509.097497118055</v>
      </c>
      <c r="R313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62.597999999999999</v>
      </c>
      <c s="20">
        <v>313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14" s="126">
        <v>45509.097499421296</v>
      </c>
      <c r="R314"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132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0">
        <v>62.792000000000002</v>
      </c>
      <c s="20">
        <v>314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15" s="126">
        <v>45509.097501678239</v>
      </c>
    </row>
    <row>
      <c s="50">
        <v>63.000999999999998</v>
      </c>
      <c s="20">
        <v>315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16" s="126">
        <v>45509.097504097219</v>
      </c>
    </row>
    <row>
      <c s="50">
        <v>63.213000000000001</v>
      </c>
      <c s="20">
        <v>316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17" s="126">
        <v>45509.09750653935</v>
      </c>
    </row>
    <row>
      <c s="50">
        <v>63.399000000000001</v>
      </c>
      <c s="20">
        <v>317</v>
      </c>
      <c s="100">
        <v>4.6189999999999998</v>
      </c>
      <c s="100">
        <v>83.025000000000006</v>
      </c>
      <c s="78">
        <v>0</v>
      </c>
      <c s="98">
        <v>0</v>
      </c>
      <c s="98">
        <v>1</v>
      </c>
      <c/>
      <c r="K318" s="126">
        <v>45509.0975087037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AW307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0" customWidth="1"/>
    <col min="2" max="2" width="11" style="20" customWidth="1"/>
    <col min="3" max="3" width="11" style="100" customWidth="1"/>
    <col min="4" max="4" width="12" style="100" customWidth="1"/>
    <col min="5" max="5" width="12" style="78" customWidth="1"/>
    <col min="6" max="6" width="14" style="98" customWidth="1"/>
    <col min="7" max="7" width="13.5234375" style="98" customWidth="1"/>
    <col min="8" max="8" width="16.5234375" style="98" hidden="1" customWidth="1"/>
    <col min="9" max="9" width="15" style="86" customWidth="1"/>
    <col min="10" max="10" width="14" style="86" customWidth="1"/>
    <col min="11" max="11" width="26" style="85" customWidth="1"/>
    <col min="12" max="12" width="17.26171875" style="20" customWidth="1"/>
    <col min="13" max="13" width="16.26171875" style="20" customWidth="1"/>
    <col min="14" max="14" width="15.5234375" style="20" customWidth="1"/>
    <col min="15" max="15" width="15" style="32" customWidth="1"/>
    <col min="16" max="16" width="12.26171875" style="32" customWidth="1"/>
    <col min="17" max="16384" width="8.5234375" style="32"/>
  </cols>
  <sheetData>
    <row>
      <c s="50" t="s">
        <v>209</v>
      </c>
      <c s="20" t="s">
        <v>131</v>
      </c>
      <c s="50" t="s">
        <v>166</v>
      </c>
      <c s="100" t="s">
        <v>20</v>
      </c>
      <c s="81" t="s">
        <v>343</v>
      </c>
      <c s="20" t="s">
        <v>356</v>
      </c>
      <c s="20" t="s">
        <v>406</v>
      </c>
      <c s="20" t="s">
        <v>176</v>
      </c>
      <c s="86" t="s">
        <v>314</v>
      </c>
      <c s="86" t="s">
        <v>393</v>
      </c>
      <c s="85" t="s">
        <v>43</v>
      </c>
      <c r="M1" s="32"/>
      <c s="32"/>
      <c r="R1" s="32" t="s">
        <v>315</v>
      </c>
      <c s="32" t="s">
        <v>277</v>
      </c>
      <c s="32" t="s">
        <v>99</v>
      </c>
      <c s="32" t="s">
        <v>55</v>
      </c>
      <c s="32" t="s">
        <v>231</v>
      </c>
      <c s="32" t="s">
        <v>54</v>
      </c>
      <c s="32" t="s">
        <v>200</v>
      </c>
      <c s="32" t="s">
        <v>174</v>
      </c>
      <c s="32" t="s">
        <v>9</v>
      </c>
      <c s="32" t="s">
        <v>232</v>
      </c>
      <c s="32" t="s">
        <v>8</v>
      </c>
      <c s="32" t="s">
        <v>438</v>
      </c>
      <c s="32" t="s">
        <v>21</v>
      </c>
      <c s="32" t="s">
        <v>362</v>
      </c>
      <c s="32" t="s">
        <v>374</v>
      </c>
      <c s="32" t="s">
        <v>68</v>
      </c>
      <c s="32" t="s">
        <v>292</v>
      </c>
      <c s="32" t="s">
        <v>22</v>
      </c>
      <c s="32" t="s">
        <v>293</v>
      </c>
      <c s="32" t="s">
        <v>23</v>
      </c>
      <c s="32" t="s">
        <v>375</v>
      </c>
      <c s="32" t="s">
        <v>173</v>
      </c>
      <c s="32" t="s">
        <v>294</v>
      </c>
      <c s="32" t="s">
        <v>157</v>
      </c>
      <c s="32" t="s">
        <v>44</v>
      </c>
      <c s="32" t="s">
        <v>407</v>
      </c>
      <c s="32" t="s">
        <v>210</v>
      </c>
      <c s="32" t="s">
        <v>316</v>
      </c>
      <c s="32" t="s">
        <v>211</v>
      </c>
      <c s="32" t="s">
        <v>344</v>
      </c>
      <c s="32" t="s">
        <v>376</v>
      </c>
      <c s="32" t="s">
        <v>158</v>
      </c>
    </row>
    <row>
      <c s="50">
        <v>0.18099999999999999</v>
      </c>
      <c s="20">
        <v>1</v>
      </c>
      <c s="100">
        <v>4.6719999999999997</v>
      </c>
      <c s="100">
        <v>81.531999999999996</v>
      </c>
      <c s="81">
        <v>41.156999999999996</v>
      </c>
      <c s="20">
        <v>0</v>
      </c>
      <c s="20">
        <v>0</v>
      </c>
      <c/>
      <c r="K2" s="126">
        <v>45509.096811747688</v>
      </c>
    </row>
    <row>
      <c s="50">
        <v>0.42299999999999999</v>
      </c>
      <c s="20">
        <v>2</v>
      </c>
      <c s="100">
        <v>4.806</v>
      </c>
      <c s="100">
        <v>80.917000000000002</v>
      </c>
      <c s="81">
        <v>28.120999999999999</v>
      </c>
      <c s="20">
        <v>0</v>
      </c>
      <c s="20">
        <v>0</v>
      </c>
      <c/>
      <c r="K3" s="126">
        <v>45509.096814548611</v>
      </c>
    </row>
    <row>
      <c s="50">
        <v>0.58699999999999997</v>
      </c>
      <c s="20">
        <v>3</v>
      </c>
      <c s="100">
        <v>4.806</v>
      </c>
      <c s="100">
        <v>80.450999999999993</v>
      </c>
      <c s="81">
        <v>28.841000000000001</v>
      </c>
      <c s="20">
        <v>0</v>
      </c>
      <c s="20">
        <v>0</v>
      </c>
      <c/>
      <c r="K4" s="126">
        <v>45509.096816446756</v>
      </c>
    </row>
    <row>
      <c s="50">
        <v>0.80900000000000005</v>
      </c>
      <c s="20">
        <v>4</v>
      </c>
      <c s="100">
        <v>4.4400000000000004</v>
      </c>
      <c s="100">
        <v>81.588999999999999</v>
      </c>
      <c s="81">
        <v>26.241</v>
      </c>
      <c s="20">
        <v>0</v>
      </c>
      <c s="20">
        <v>0</v>
      </c>
      <c/>
      <c r="K5" s="126">
        <v>45509.096819016202</v>
      </c>
    </row>
    <row>
      <c s="50">
        <v>0.99199999999999999</v>
      </c>
      <c s="20">
        <v>5</v>
      </c>
      <c s="100">
        <v>4.4610000000000003</v>
      </c>
      <c s="100">
        <v>82.421000000000006</v>
      </c>
      <c s="81">
        <v>31.620000000000001</v>
      </c>
      <c s="20">
        <v>0</v>
      </c>
      <c s="20">
        <v>0</v>
      </c>
      <c/>
      <c r="K6" s="126">
        <v>45509.096821134262</v>
      </c>
    </row>
    <row>
      <c s="50">
        <v>1.1930000000000001</v>
      </c>
      <c s="20">
        <v>6</v>
      </c>
      <c s="100">
        <v>4.383</v>
      </c>
      <c s="100">
        <v>81.792000000000002</v>
      </c>
      <c s="81">
        <v>22.215</v>
      </c>
      <c s="20">
        <v>0</v>
      </c>
      <c s="20">
        <v>0</v>
      </c>
      <c/>
      <c r="K7" s="126">
        <v>45509.096823449072</v>
      </c>
    </row>
    <row>
      <c s="50">
        <v>1.375</v>
      </c>
      <c s="20">
        <v>7</v>
      </c>
      <c s="100">
        <v>4.2510000000000003</v>
      </c>
      <c s="100">
        <v>82.554000000000002</v>
      </c>
      <c s="81">
        <v>23.164999999999999</v>
      </c>
      <c s="20">
        <v>0</v>
      </c>
      <c s="20">
        <v>0</v>
      </c>
      <c/>
      <c r="K8" s="126">
        <v>45509.096825567132</v>
      </c>
    </row>
    <row>
      <c s="50">
        <v>1.5900000000000001</v>
      </c>
      <c s="20">
        <v>8</v>
      </c>
      <c s="100">
        <v>4.343</v>
      </c>
      <c s="100">
        <v>86.034999999999997</v>
      </c>
      <c s="81">
        <v>31.114999999999998</v>
      </c>
      <c s="20">
        <v>0</v>
      </c>
      <c s="20">
        <v>0</v>
      </c>
      <c/>
      <c r="K9" s="126">
        <v>45509.096828055553</v>
      </c>
    </row>
    <row>
      <c s="50">
        <v>1.7849999999999999</v>
      </c>
      <c s="20">
        <v>9</v>
      </c>
      <c s="100">
        <v>4.0469999999999997</v>
      </c>
      <c s="100">
        <v>86.109999999999999</v>
      </c>
      <c s="81">
        <v>35.463000000000001</v>
      </c>
      <c s="20">
        <v>0</v>
      </c>
      <c s="20">
        <v>0</v>
      </c>
      <c/>
      <c r="K10" s="126">
        <v>45509.096830312497</v>
      </c>
    </row>
    <row>
      <c s="50">
        <v>2.0379999999999998</v>
      </c>
      <c s="20">
        <v>10</v>
      </c>
      <c s="100">
        <v>3.9910000000000001</v>
      </c>
      <c s="100">
        <v>85.981999999999999</v>
      </c>
      <c s="81">
        <v>47.241999999999997</v>
      </c>
      <c s="20">
        <v>0</v>
      </c>
      <c s="20">
        <v>0</v>
      </c>
      <c/>
      <c r="K11" s="126">
        <v>45509.096833240743</v>
      </c>
    </row>
    <row>
      <c s="50">
        <v>2.1829999999999998</v>
      </c>
      <c s="20">
        <v>11</v>
      </c>
      <c s="100">
        <v>4.1029999999999998</v>
      </c>
      <c s="100">
        <v>85.772999999999996</v>
      </c>
      <c s="81">
        <v>15.436</v>
      </c>
      <c s="20">
        <v>0</v>
      </c>
      <c s="20">
        <v>0</v>
      </c>
      <c/>
      <c r="K12" s="126">
        <v>45509.096834918979</v>
      </c>
    </row>
    <row>
      <c s="50">
        <v>2.395</v>
      </c>
      <c s="20">
        <v>12</v>
      </c>
      <c s="100">
        <v>4.1289999999999996</v>
      </c>
      <c s="100">
        <v>85.498999999999995</v>
      </c>
      <c s="81">
        <v>15.220000000000001</v>
      </c>
      <c s="20">
        <v>0</v>
      </c>
      <c s="20">
        <v>0</v>
      </c>
      <c/>
      <c r="K13" s="126">
        <v>45509.096837372686</v>
      </c>
    </row>
    <row>
      <c s="50">
        <v>2.5840000000000001</v>
      </c>
      <c s="20">
        <v>13</v>
      </c>
      <c s="100">
        <v>4.2030000000000003</v>
      </c>
      <c s="100">
        <v>87.049000000000007</v>
      </c>
      <c s="81">
        <v>33.006999999999998</v>
      </c>
      <c s="20">
        <v>0</v>
      </c>
      <c s="20">
        <v>0</v>
      </c>
      <c/>
      <c r="K14" s="126">
        <v>45509.096839560189</v>
      </c>
    </row>
    <row>
      <c s="50">
        <v>2.798</v>
      </c>
      <c s="20">
        <v>14</v>
      </c>
      <c s="100">
        <v>4.1239999999999997</v>
      </c>
      <c s="100">
        <v>86.671999999999997</v>
      </c>
      <c s="81">
        <v>33.374000000000002</v>
      </c>
      <c s="20">
        <v>0</v>
      </c>
      <c s="20">
        <v>0</v>
      </c>
      <c/>
      <c r="K15" s="126">
        <v>45509.096842025465</v>
      </c>
    </row>
    <row>
      <c s="50">
        <v>2.9910000000000001</v>
      </c>
      <c s="20">
        <v>15</v>
      </c>
      <c s="100">
        <v>4.3040000000000003</v>
      </c>
      <c s="100">
        <v>82.664000000000001</v>
      </c>
      <c s="81">
        <v>35.985999999999997</v>
      </c>
      <c s="20">
        <v>0</v>
      </c>
      <c s="20">
        <v>0</v>
      </c>
      <c/>
      <c r="K16" s="126">
        <v>45509.096844270833</v>
      </c>
    </row>
    <row>
      <c s="50">
        <v>3.1800000000000002</v>
      </c>
      <c s="20">
        <v>16</v>
      </c>
      <c s="100">
        <v>4.3170000000000002</v>
      </c>
      <c s="100">
        <v>83.590000000000003</v>
      </c>
      <c s="81">
        <v>18.939</v>
      </c>
      <c s="20">
        <v>0</v>
      </c>
      <c s="20">
        <v>0</v>
      </c>
      <c/>
      <c r="K17" s="126">
        <v>45509.096846458335</v>
      </c>
    </row>
    <row>
      <c s="50">
        <v>3.3929999999999998</v>
      </c>
      <c s="20">
        <v>17</v>
      </c>
      <c s="100">
        <v>4.3780000000000001</v>
      </c>
      <c s="100">
        <v>84.849000000000004</v>
      </c>
      <c s="81">
        <v>31.213000000000001</v>
      </c>
      <c s="20">
        <v>0</v>
      </c>
      <c s="20">
        <v>0</v>
      </c>
      <c/>
      <c r="K18" s="126">
        <v>45509.096848923611</v>
      </c>
    </row>
    <row>
      <c s="50">
        <v>3.6259999999999999</v>
      </c>
      <c s="20">
        <v>18</v>
      </c>
      <c s="100">
        <v>4.3780000000000001</v>
      </c>
      <c s="100">
        <v>85.316000000000003</v>
      </c>
      <c s="81">
        <v>23.332000000000001</v>
      </c>
      <c s="20">
        <v>0</v>
      </c>
      <c s="20">
        <v>0</v>
      </c>
      <c/>
      <c r="K19" s="126">
        <v>45509.096851620372</v>
      </c>
    </row>
    <row>
      <c s="50">
        <v>3.831</v>
      </c>
      <c s="20">
        <v>19</v>
      </c>
      <c s="100">
        <v>3.9289999999999998</v>
      </c>
      <c s="100">
        <v>84.932000000000002</v>
      </c>
      <c s="81">
        <v>24.478999999999999</v>
      </c>
      <c s="20">
        <v>0</v>
      </c>
      <c s="20">
        <v>0</v>
      </c>
      <c/>
      <c r="K20" s="126">
        <v>45509.096853993055</v>
      </c>
    </row>
    <row>
      <c s="50">
        <v>4.008</v>
      </c>
      <c s="20">
        <v>20</v>
      </c>
      <c s="100">
        <v>3.992</v>
      </c>
      <c s="100">
        <v>84.932000000000002</v>
      </c>
      <c s="81">
        <v>0</v>
      </c>
      <c s="20">
        <v>0</v>
      </c>
      <c s="20">
        <v>0</v>
      </c>
      <c/>
      <c r="K21" s="126">
        <v>45509.096856041666</v>
      </c>
    </row>
    <row>
      <c s="50">
        <v>4.1820000000000004</v>
      </c>
      <c s="20">
        <v>21</v>
      </c>
      <c s="100">
        <v>4.0960000000000001</v>
      </c>
      <c s="100">
        <v>83.989999999999995</v>
      </c>
      <c s="81">
        <v>37.456000000000003</v>
      </c>
      <c s="20">
        <v>0</v>
      </c>
      <c s="20">
        <v>0</v>
      </c>
      <c/>
      <c r="K22" s="126">
        <v>45509.096858055556</v>
      </c>
    </row>
    <row>
      <c s="50">
        <v>4.4569999999999999</v>
      </c>
      <c s="20">
        <v>22</v>
      </c>
      <c s="100">
        <v>4.2699999999999996</v>
      </c>
      <c s="100">
        <v>83.989999999999995</v>
      </c>
      <c s="81">
        <v>0</v>
      </c>
      <c s="20">
        <v>0</v>
      </c>
      <c s="20">
        <v>0</v>
      </c>
      <c/>
      <c r="K23" s="126">
        <v>45509.096861238424</v>
      </c>
    </row>
    <row>
      <c s="50">
        <v>4.7080000000000002</v>
      </c>
      <c s="20">
        <v>23</v>
      </c>
      <c s="100">
        <v>4.2599999999999998</v>
      </c>
      <c s="100">
        <v>79.984999999999999</v>
      </c>
      <c s="81">
        <v>30.526</v>
      </c>
      <c s="20">
        <v>0</v>
      </c>
      <c s="20">
        <v>0</v>
      </c>
      <c/>
      <c r="K24" s="126">
        <v>45509.096864131941</v>
      </c>
    </row>
    <row>
      <c s="50">
        <v>4.8940000000000001</v>
      </c>
      <c s="20">
        <v>24</v>
      </c>
      <c s="100">
        <v>4.468</v>
      </c>
      <c s="100">
        <v>81.400999999999996</v>
      </c>
      <c s="81">
        <v>26.832000000000001</v>
      </c>
      <c s="20">
        <v>0</v>
      </c>
      <c s="20">
        <v>0</v>
      </c>
      <c/>
      <c r="K25" s="126">
        <v>45509.096866284723</v>
      </c>
    </row>
    <row>
      <c s="50">
        <v>5.0730000000000004</v>
      </c>
      <c s="20">
        <v>25</v>
      </c>
      <c s="100">
        <v>4.6180000000000003</v>
      </c>
      <c s="100">
        <v>82.453999999999994</v>
      </c>
      <c s="81">
        <v>27.321999999999999</v>
      </c>
      <c s="20">
        <v>0</v>
      </c>
      <c s="20">
        <v>0</v>
      </c>
      <c/>
      <c r="K26" s="126">
        <v>45509.096868368055</v>
      </c>
    </row>
    <row>
      <c s="50">
        <v>5.351</v>
      </c>
      <c s="20">
        <v>26</v>
      </c>
      <c s="100">
        <v>4.5609999999999999</v>
      </c>
      <c s="100">
        <v>83.168999999999997</v>
      </c>
      <c s="81">
        <v>10.611000000000001</v>
      </c>
      <c s="20">
        <v>0</v>
      </c>
      <c s="20">
        <v>0</v>
      </c>
      <c/>
      <c r="K27" s="126">
        <v>45509.096871585651</v>
      </c>
    </row>
    <row>
      <c s="50">
        <v>5.5339999999999998</v>
      </c>
      <c s="20">
        <v>27</v>
      </c>
      <c s="100">
        <v>4.6799999999999997</v>
      </c>
      <c s="100">
        <v>83.450000000000003</v>
      </c>
      <c s="81">
        <v>13.728</v>
      </c>
      <c s="20">
        <v>0</v>
      </c>
      <c s="20">
        <v>0</v>
      </c>
      <c/>
      <c r="K28" s="126">
        <v>45509.096873703704</v>
      </c>
    </row>
    <row>
      <c s="50">
        <v>5.7089999999999996</v>
      </c>
      <c s="20">
        <v>28</v>
      </c>
      <c s="100">
        <v>4.6799999999999997</v>
      </c>
      <c s="100">
        <v>83.492999999999995</v>
      </c>
      <c s="81">
        <v>3.4020000000000001</v>
      </c>
      <c s="20">
        <v>0</v>
      </c>
      <c s="20">
        <v>0</v>
      </c>
      <c/>
      <c r="K29" s="126">
        <v>45509.09687572917</v>
      </c>
    </row>
    <row>
      <c s="50">
        <v>5.8609999999999998</v>
      </c>
      <c s="20">
        <v>29</v>
      </c>
      <c s="100">
        <v>4.6799999999999997</v>
      </c>
      <c s="100">
        <v>83.492999999999995</v>
      </c>
      <c s="81">
        <v>0</v>
      </c>
      <c s="20">
        <v>0</v>
      </c>
      <c s="20">
        <v>0</v>
      </c>
      <c/>
      <c r="K30" s="126">
        <v>45509.096877488424</v>
      </c>
    </row>
    <row>
      <c s="50">
        <v>6.0179999999999998</v>
      </c>
      <c s="20">
        <v>30</v>
      </c>
      <c s="100">
        <v>4.6799999999999997</v>
      </c>
      <c s="100">
        <v>83.492999999999995</v>
      </c>
      <c s="81">
        <v>0</v>
      </c>
      <c s="20">
        <v>0</v>
      </c>
      <c s="20">
        <v>0</v>
      </c>
      <c/>
      <c r="K31" s="126">
        <v>45509.096879305558</v>
      </c>
    </row>
    <row>
      <c s="50">
        <v>6.218</v>
      </c>
      <c s="20">
        <v>31</v>
      </c>
      <c s="100">
        <v>4.6799999999999997</v>
      </c>
      <c s="100">
        <v>83.492999999999995</v>
      </c>
      <c s="78">
        <v>0</v>
      </c>
      <c s="98">
        <v>0</v>
      </c>
      <c s="98">
        <v>0</v>
      </c>
      <c/>
      <c r="K32" s="126">
        <v>45509.096881620368</v>
      </c>
    </row>
    <row>
      <c s="50">
        <v>6.4000000000000004</v>
      </c>
      <c s="20">
        <v>32</v>
      </c>
      <c s="100">
        <v>4.4820000000000002</v>
      </c>
      <c s="100">
        <v>83.492999999999995</v>
      </c>
      <c s="78">
        <v>0</v>
      </c>
      <c s="98">
        <v>0</v>
      </c>
      <c s="98">
        <v>0</v>
      </c>
      <c/>
      <c r="K33" s="126">
        <v>45509.096883726852</v>
      </c>
    </row>
    <row>
      <c s="50">
        <v>6.577</v>
      </c>
      <c s="20">
        <v>33</v>
      </c>
      <c s="100">
        <v>4.5599999999999996</v>
      </c>
      <c s="100">
        <v>80.364999999999995</v>
      </c>
      <c s="78">
        <v>35.482999999999997</v>
      </c>
      <c s="98">
        <v>0</v>
      </c>
      <c s="98">
        <v>0</v>
      </c>
      <c/>
      <c r="K34" s="126">
        <v>45509.096885775463</v>
      </c>
    </row>
    <row>
      <c s="50">
        <v>6.7839999999999998</v>
      </c>
      <c s="20">
        <v>34</v>
      </c>
      <c s="100">
        <v>4.476</v>
      </c>
      <c s="100">
        <v>80.248000000000005</v>
      </c>
      <c s="78">
        <v>23.271000000000001</v>
      </c>
      <c s="98">
        <v>0</v>
      </c>
      <c s="98">
        <v>0</v>
      </c>
      <c/>
      <c r="K35" s="126">
        <v>45509.096888171298</v>
      </c>
    </row>
    <row>
      <c s="50">
        <v>6.9749999999999996</v>
      </c>
      <c s="20">
        <v>35</v>
      </c>
      <c s="100">
        <v>3.9849999999999999</v>
      </c>
      <c s="100">
        <v>80.537000000000006</v>
      </c>
      <c s="78">
        <v>25.565999999999999</v>
      </c>
      <c s="98">
        <v>0</v>
      </c>
      <c s="98">
        <v>0</v>
      </c>
      <c/>
      <c r="K36" s="126">
        <v>45509.096890370369</v>
      </c>
    </row>
    <row>
      <c s="50">
        <v>7.2140000000000004</v>
      </c>
      <c s="20">
        <v>36</v>
      </c>
      <c s="100">
        <v>4.1509999999999998</v>
      </c>
      <c s="100">
        <v>81.328999999999994</v>
      </c>
      <c s="78">
        <v>25.984000000000002</v>
      </c>
      <c s="98">
        <v>0</v>
      </c>
      <c s="98">
        <v>0</v>
      </c>
      <c/>
      <c r="K37" s="126">
        <v>45509.096893148148</v>
      </c>
    </row>
    <row>
      <c s="50">
        <v>7.3979999999999997</v>
      </c>
      <c s="20">
        <v>37</v>
      </c>
      <c s="100">
        <v>4.3700000000000001</v>
      </c>
      <c s="100">
        <v>82.045000000000002</v>
      </c>
      <c s="78">
        <v>31.193999999999999</v>
      </c>
      <c s="98">
        <v>0</v>
      </c>
      <c s="98">
        <v>0</v>
      </c>
      <c/>
      <c r="K38" s="126">
        <v>45509.096895277777</v>
      </c>
    </row>
    <row>
      <c s="50">
        <v>7.5919999999999996</v>
      </c>
      <c s="20">
        <v>38</v>
      </c>
      <c s="100">
        <v>4.0800000000000001</v>
      </c>
      <c s="100">
        <v>82.063000000000002</v>
      </c>
      <c s="78">
        <v>22.256</v>
      </c>
      <c s="98">
        <v>0</v>
      </c>
      <c s="98">
        <v>0</v>
      </c>
      <c/>
      <c r="K39" s="126">
        <v>45509.096897523152</v>
      </c>
    </row>
    <row>
      <c s="50">
        <v>7.7910000000000004</v>
      </c>
      <c s="20">
        <v>39</v>
      </c>
      <c s="100">
        <v>4.0730000000000004</v>
      </c>
      <c s="100">
        <v>82.358000000000004</v>
      </c>
      <c s="78">
        <v>24.518999999999998</v>
      </c>
      <c s="98">
        <v>0</v>
      </c>
      <c s="98">
        <v>0</v>
      </c>
      <c/>
      <c r="K40" s="126">
        <v>45509.096899826392</v>
      </c>
    </row>
    <row>
      <c s="50">
        <v>8.0020000000000007</v>
      </c>
      <c s="20">
        <v>40</v>
      </c>
      <c s="100">
        <v>4.3019999999999996</v>
      </c>
      <c s="100">
        <v>82.349000000000004</v>
      </c>
      <c s="78">
        <v>20.858000000000001</v>
      </c>
      <c s="98">
        <v>0</v>
      </c>
      <c s="98">
        <v>0</v>
      </c>
      <c/>
      <c r="K41" s="126">
        <v>45509.096902268517</v>
      </c>
    </row>
    <row>
      <c s="50">
        <v>8.1950000000000003</v>
      </c>
      <c s="20">
        <v>41</v>
      </c>
      <c s="100">
        <v>4.2839999999999998</v>
      </c>
      <c s="100">
        <v>80.694999999999993</v>
      </c>
      <c s="78">
        <v>30.777999999999999</v>
      </c>
      <c s="98">
        <v>0</v>
      </c>
      <c s="98">
        <v>0</v>
      </c>
      <c/>
      <c r="K42" s="126">
        <v>45509.096904502316</v>
      </c>
    </row>
    <row>
      <c s="50">
        <v>8.3789999999999996</v>
      </c>
      <c s="20">
        <v>42</v>
      </c>
      <c s="100">
        <v>4.3380000000000001</v>
      </c>
      <c s="100">
        <v>79.385000000000005</v>
      </c>
      <c s="78">
        <v>29.550000000000001</v>
      </c>
      <c s="98">
        <v>0</v>
      </c>
      <c s="98">
        <v>0</v>
      </c>
      <c/>
      <c r="K43" s="126">
        <v>45509.096906631945</v>
      </c>
    </row>
    <row>
      <c s="50">
        <v>8.5809999999999995</v>
      </c>
      <c s="20">
        <v>43</v>
      </c>
      <c s="100">
        <v>4.3630000000000004</v>
      </c>
      <c s="100">
        <v>78.909999999999997</v>
      </c>
      <c s="78">
        <v>27.009</v>
      </c>
      <c s="98">
        <v>0</v>
      </c>
      <c s="98">
        <v>0</v>
      </c>
      <c/>
      <c r="K44" s="126">
        <v>45509.096908969907</v>
      </c>
    </row>
    <row>
      <c s="50">
        <v>8.8059999999999992</v>
      </c>
      <c s="20">
        <v>44</v>
      </c>
      <c s="100">
        <v>3.8479999999999999</v>
      </c>
      <c s="100">
        <v>78.650000000000006</v>
      </c>
      <c s="78">
        <v>24.411000000000001</v>
      </c>
      <c s="98">
        <v>0</v>
      </c>
      <c s="98">
        <v>0</v>
      </c>
      <c/>
      <c r="K45" s="126">
        <v>45509.096911574074</v>
      </c>
    </row>
    <row>
      <c s="50">
        <v>9</v>
      </c>
      <c s="20">
        <v>45</v>
      </c>
      <c s="100">
        <v>4.2880000000000003</v>
      </c>
      <c s="100">
        <v>80.093000000000004</v>
      </c>
      <c s="78">
        <v>28.971</v>
      </c>
      <c s="98">
        <v>0</v>
      </c>
      <c s="98">
        <v>0</v>
      </c>
      <c/>
      <c r="K46" s="126">
        <v>45509.096913819441</v>
      </c>
    </row>
    <row>
      <c s="50">
        <v>9.1739999999999995</v>
      </c>
      <c s="20">
        <v>46</v>
      </c>
      <c s="100">
        <v>4.3849999999999998</v>
      </c>
      <c s="100">
        <v>80.819999999999993</v>
      </c>
      <c s="78">
        <v>30.280000000000001</v>
      </c>
      <c s="98">
        <v>0</v>
      </c>
      <c s="98">
        <v>0</v>
      </c>
      <c/>
      <c r="K47" s="126">
        <v>45509.096915833332</v>
      </c>
    </row>
    <row>
      <c s="50">
        <v>9.4019999999999992</v>
      </c>
      <c s="20">
        <v>47</v>
      </c>
      <c s="100">
        <v>4.431</v>
      </c>
      <c s="100">
        <v>81.646000000000001</v>
      </c>
      <c s="78">
        <v>28.779</v>
      </c>
      <c s="98">
        <v>0</v>
      </c>
      <c s="98">
        <v>0</v>
      </c>
      <c/>
      <c r="K48" s="126">
        <v>45509.09691847222</v>
      </c>
    </row>
    <row>
      <c s="50">
        <v>9.5800000000000001</v>
      </c>
      <c s="20">
        <v>48</v>
      </c>
      <c s="100">
        <v>4.4790000000000001</v>
      </c>
      <c s="100">
        <v>82.150000000000006</v>
      </c>
      <c s="78">
        <v>26.396000000000001</v>
      </c>
      <c s="98">
        <v>0</v>
      </c>
      <c s="98">
        <v>0</v>
      </c>
      <c/>
      <c r="K49" s="126">
        <v>45509.096920532407</v>
      </c>
    </row>
    <row>
      <c s="50">
        <v>9.7739999999999991</v>
      </c>
      <c s="20">
        <v>49</v>
      </c>
      <c s="100">
        <v>4.4790000000000001</v>
      </c>
      <c s="100">
        <v>82.799999999999997</v>
      </c>
      <c s="78">
        <v>25.199999999999999</v>
      </c>
      <c s="98">
        <v>0</v>
      </c>
      <c s="98">
        <v>0</v>
      </c>
      <c/>
      <c r="K50" s="126">
        <v>45509.096922777775</v>
      </c>
    </row>
    <row>
      <c s="50">
        <v>9.9749999999999996</v>
      </c>
      <c s="20">
        <v>50</v>
      </c>
      <c s="100">
        <v>4.4790000000000001</v>
      </c>
      <c s="100">
        <v>83.402000000000001</v>
      </c>
      <c s="78">
        <v>27.263999999999999</v>
      </c>
      <c s="98">
        <v>0</v>
      </c>
      <c s="98">
        <v>0</v>
      </c>
      <c/>
      <c r="K51" s="126">
        <v>45509.096925092592</v>
      </c>
    </row>
    <row>
      <c s="50">
        <v>10.183</v>
      </c>
      <c s="20">
        <v>51</v>
      </c>
      <c s="100">
        <v>4.4089999999999998</v>
      </c>
      <c s="100">
        <v>83.212999999999994</v>
      </c>
      <c s="78">
        <v>20.725999999999999</v>
      </c>
      <c s="98">
        <v>0</v>
      </c>
      <c s="98">
        <v>0</v>
      </c>
      <c/>
      <c r="K52" s="126">
        <v>45509.096927500002</v>
      </c>
    </row>
    <row>
      <c s="50">
        <v>10.374000000000001</v>
      </c>
      <c s="20">
        <v>52</v>
      </c>
      <c s="100">
        <v>4.4720000000000004</v>
      </c>
      <c s="100">
        <v>83.212999999999994</v>
      </c>
      <c s="78">
        <v>0</v>
      </c>
      <c s="98">
        <v>0</v>
      </c>
      <c s="98">
        <v>0</v>
      </c>
      <c/>
      <c r="K53" s="126">
        <v>45509.096929722225</v>
      </c>
    </row>
    <row>
      <c s="50">
        <v>10.577</v>
      </c>
      <c s="20">
        <v>53</v>
      </c>
      <c s="100">
        <v>4.4530000000000003</v>
      </c>
      <c s="100">
        <v>81.106999999999999</v>
      </c>
      <c s="78">
        <v>36.377000000000002</v>
      </c>
      <c s="98">
        <v>0</v>
      </c>
      <c s="98">
        <v>0</v>
      </c>
      <c/>
      <c r="K54" s="126">
        <v>45509.096932071756</v>
      </c>
    </row>
    <row>
      <c s="50">
        <v>10.776999999999999</v>
      </c>
      <c s="20">
        <v>54</v>
      </c>
      <c s="100">
        <v>4.4390000000000001</v>
      </c>
      <c s="100">
        <v>81.149000000000001</v>
      </c>
      <c s="78">
        <v>36.963000000000001</v>
      </c>
      <c s="98">
        <v>0</v>
      </c>
      <c s="98">
        <v>0</v>
      </c>
      <c/>
      <c r="K55" s="126">
        <v>45509.096934386573</v>
      </c>
    </row>
    <row>
      <c s="50">
        <v>10.997999999999999</v>
      </c>
      <c s="20">
        <v>55</v>
      </c>
      <c s="100">
        <v>4.444</v>
      </c>
      <c s="100">
        <v>80.813999999999993</v>
      </c>
      <c s="78">
        <v>36.883000000000003</v>
      </c>
      <c s="98">
        <v>0</v>
      </c>
      <c s="98">
        <v>0</v>
      </c>
      <c/>
      <c r="K56" s="126">
        <v>45509.096936944443</v>
      </c>
    </row>
    <row>
      <c s="50">
        <v>11.194000000000001</v>
      </c>
      <c s="20">
        <v>56</v>
      </c>
      <c s="100">
        <v>4.3860000000000001</v>
      </c>
      <c s="100">
        <v>80.917000000000002</v>
      </c>
      <c s="78">
        <v>30.032</v>
      </c>
      <c s="98">
        <v>0</v>
      </c>
      <c s="98">
        <v>0</v>
      </c>
      <c/>
      <c r="K57" s="126">
        <v>45509.096939212963</v>
      </c>
    </row>
    <row>
      <c s="50">
        <v>11.384</v>
      </c>
      <c s="20">
        <v>57</v>
      </c>
      <c s="100">
        <v>4.4900000000000002</v>
      </c>
      <c s="100">
        <v>80.781000000000006</v>
      </c>
      <c s="78">
        <v>27.637</v>
      </c>
      <c s="98">
        <v>0</v>
      </c>
      <c s="98">
        <v>0</v>
      </c>
      <c/>
      <c r="K58" s="126">
        <v>45509.096941412034</v>
      </c>
    </row>
    <row>
      <c s="50">
        <v>11.586</v>
      </c>
      <c s="20">
        <v>58</v>
      </c>
      <c s="100">
        <v>4.5350000000000001</v>
      </c>
      <c s="100">
        <v>81.314999999999998</v>
      </c>
      <c s="78">
        <v>25.844999999999999</v>
      </c>
      <c s="98">
        <v>0</v>
      </c>
      <c s="98">
        <v>0</v>
      </c>
      <c/>
      <c r="K59" s="126">
        <v>45509.096943750003</v>
      </c>
    </row>
    <row>
      <c s="50">
        <v>11.782999999999999</v>
      </c>
      <c s="20">
        <v>59</v>
      </c>
      <c s="100">
        <v>4.625</v>
      </c>
      <c s="100">
        <v>81.828999999999994</v>
      </c>
      <c s="78">
        <v>28.972000000000001</v>
      </c>
      <c s="98">
        <v>0</v>
      </c>
      <c s="98">
        <v>0</v>
      </c>
      <c/>
      <c r="K60" s="126">
        <v>45509.096946030091</v>
      </c>
    </row>
    <row>
      <c s="50">
        <v>11.975</v>
      </c>
      <c s="20">
        <v>60</v>
      </c>
      <c s="100">
        <v>4.7030000000000003</v>
      </c>
      <c s="100">
        <v>83.027000000000001</v>
      </c>
      <c s="78">
        <v>40.978000000000002</v>
      </c>
      <c s="98">
        <v>0</v>
      </c>
      <c s="98">
        <v>0</v>
      </c>
      <c/>
      <c r="K61" s="126">
        <v>45509.096948252314</v>
      </c>
    </row>
    <row>
      <c s="50">
        <v>12.182</v>
      </c>
      <c s="20">
        <v>61</v>
      </c>
      <c s="100">
        <v>4.702</v>
      </c>
      <c s="100">
        <v>85.090999999999994</v>
      </c>
      <c s="78">
        <v>38.985999999999997</v>
      </c>
      <c s="98">
        <v>0</v>
      </c>
      <c s="98">
        <v>0</v>
      </c>
      <c/>
      <c r="K62" s="126">
        <v>45509.096950648149</v>
      </c>
    </row>
    <row>
      <c s="50">
        <v>12.388999999999999</v>
      </c>
      <c s="20">
        <v>62</v>
      </c>
      <c s="100">
        <v>4.702</v>
      </c>
      <c s="100">
        <v>84.683000000000007</v>
      </c>
      <c s="78">
        <v>43.201999999999998</v>
      </c>
      <c s="98">
        <v>0</v>
      </c>
      <c s="98">
        <v>0</v>
      </c>
      <c/>
      <c r="K63" s="126">
        <v>45509.096953043983</v>
      </c>
    </row>
    <row>
      <c s="50">
        <v>12.574</v>
      </c>
      <c s="20">
        <v>63</v>
      </c>
      <c s="100">
        <v>4.6539999999999999</v>
      </c>
      <c s="100">
        <v>85.150000000000006</v>
      </c>
      <c s="78">
        <v>38.988</v>
      </c>
      <c s="98">
        <v>0</v>
      </c>
      <c s="98">
        <v>0</v>
      </c>
      <c/>
      <c r="K64" s="126">
        <v>45509.096955185189</v>
      </c>
    </row>
    <row>
      <c s="50">
        <v>12.782</v>
      </c>
      <c s="20">
        <v>64</v>
      </c>
      <c s="100">
        <v>4.6799999999999997</v>
      </c>
      <c s="100">
        <v>85.150000000000006</v>
      </c>
      <c s="78">
        <v>0</v>
      </c>
      <c s="98">
        <v>0</v>
      </c>
      <c s="98">
        <v>0</v>
      </c>
      <c/>
      <c r="K65" s="126">
        <v>45509.096957592592</v>
      </c>
    </row>
    <row>
      <c s="50">
        <v>12.997</v>
      </c>
      <c s="20">
        <v>65</v>
      </c>
      <c s="100">
        <v>4.585</v>
      </c>
      <c s="100">
        <v>85.150000000000006</v>
      </c>
      <c s="78">
        <v>0</v>
      </c>
      <c s="98">
        <v>0</v>
      </c>
      <c s="98">
        <v>0</v>
      </c>
      <c/>
      <c r="K66" s="126">
        <v>45509.09696008102</v>
      </c>
    </row>
    <row>
      <c s="50">
        <v>13.188000000000001</v>
      </c>
      <c s="20">
        <v>66</v>
      </c>
      <c s="100">
        <v>4.532</v>
      </c>
      <c s="100">
        <v>85.150000000000006</v>
      </c>
      <c s="78">
        <v>0</v>
      </c>
      <c s="98">
        <v>0</v>
      </c>
      <c s="98">
        <v>0</v>
      </c>
      <c/>
      <c r="K67" s="126">
        <v>45509.096962280091</v>
      </c>
    </row>
    <row>
      <c s="50">
        <v>13.394</v>
      </c>
      <c s="20">
        <v>67</v>
      </c>
      <c s="100">
        <v>4.4299999999999997</v>
      </c>
      <c s="100">
        <v>85.150000000000006</v>
      </c>
      <c s="78">
        <v>0</v>
      </c>
      <c s="98">
        <v>0</v>
      </c>
      <c s="98">
        <v>0</v>
      </c>
      <c/>
      <c r="K68" s="126">
        <v>45509.096964675926</v>
      </c>
    </row>
    <row>
      <c s="50">
        <v>13.585000000000001</v>
      </c>
      <c s="20">
        <v>68</v>
      </c>
      <c s="100">
        <v>4.5099999999999998</v>
      </c>
      <c s="100">
        <v>83.799000000000007</v>
      </c>
      <c s="78">
        <v>42.957999999999998</v>
      </c>
      <c s="98">
        <v>0</v>
      </c>
      <c s="98">
        <v>0</v>
      </c>
      <c/>
      <c r="K69" s="126">
        <v>45509.096966886573</v>
      </c>
    </row>
    <row>
      <c s="50">
        <v>13.785</v>
      </c>
      <c s="20">
        <v>69</v>
      </c>
      <c s="100">
        <v>4.5270000000000001</v>
      </c>
      <c s="100">
        <v>83.899000000000001</v>
      </c>
      <c s="78">
        <v>37.302999999999997</v>
      </c>
      <c s="98">
        <v>0</v>
      </c>
      <c s="98">
        <v>0</v>
      </c>
      <c/>
      <c r="K70" s="126">
        <v>45509.09696920139</v>
      </c>
    </row>
    <row>
      <c s="50">
        <v>13.973000000000001</v>
      </c>
      <c s="20">
        <v>70</v>
      </c>
      <c s="100">
        <v>4.4530000000000003</v>
      </c>
      <c s="100">
        <v>83.307000000000002</v>
      </c>
      <c s="78">
        <v>36.798000000000002</v>
      </c>
      <c s="98">
        <v>0</v>
      </c>
      <c s="98">
        <v>0</v>
      </c>
      <c/>
      <c r="K71" s="126">
        <v>45509.096971377316</v>
      </c>
    </row>
    <row>
      <c s="50">
        <v>14.182</v>
      </c>
      <c s="20">
        <v>71</v>
      </c>
      <c s="100">
        <v>4.5030000000000001</v>
      </c>
      <c s="100">
        <v>83.278999999999996</v>
      </c>
      <c s="78">
        <v>35.793999999999997</v>
      </c>
      <c s="98">
        <v>0</v>
      </c>
      <c s="98">
        <v>0</v>
      </c>
      <c/>
      <c r="K72" s="126">
        <v>45509.096973796295</v>
      </c>
    </row>
    <row>
      <c s="50">
        <v>14.388999999999999</v>
      </c>
      <c s="20">
        <v>72</v>
      </c>
      <c s="100">
        <v>4.5650000000000004</v>
      </c>
      <c s="100">
        <v>83.174999999999997</v>
      </c>
      <c s="78">
        <v>31</v>
      </c>
      <c s="98">
        <v>0</v>
      </c>
      <c s="98">
        <v>0</v>
      </c>
      <c/>
      <c r="K73" s="126">
        <v>45509.096976180554</v>
      </c>
    </row>
    <row>
      <c s="50">
        <v>14.595000000000001</v>
      </c>
      <c s="20">
        <v>73</v>
      </c>
      <c s="100">
        <v>4.4649999999999999</v>
      </c>
      <c s="100">
        <v>80.406000000000006</v>
      </c>
      <c s="78">
        <v>31.995999999999999</v>
      </c>
      <c s="98">
        <v>0</v>
      </c>
      <c s="98">
        <v>0</v>
      </c>
      <c/>
      <c r="K74" s="126">
        <v>45509.096978576388</v>
      </c>
    </row>
    <row>
      <c s="50">
        <v>14.795</v>
      </c>
      <c s="20">
        <v>74</v>
      </c>
      <c s="100">
        <v>4.5430000000000001</v>
      </c>
      <c s="100">
        <v>83.111999999999995</v>
      </c>
      <c s="78">
        <v>37.878999999999998</v>
      </c>
      <c s="98">
        <v>0</v>
      </c>
      <c s="98">
        <v>0</v>
      </c>
      <c/>
      <c r="K75" s="126">
        <v>45509.096980891205</v>
      </c>
    </row>
    <row>
      <c s="50">
        <v>14.981999999999999</v>
      </c>
      <c s="20">
        <v>75</v>
      </c>
      <c s="100">
        <v>4.4489999999999998</v>
      </c>
      <c s="100">
        <v>83.656999999999996</v>
      </c>
      <c s="78">
        <v>24.672999999999998</v>
      </c>
      <c s="98">
        <v>0</v>
      </c>
      <c s="98">
        <v>0</v>
      </c>
      <c/>
      <c r="K76" s="126">
        <v>45509.096983055555</v>
      </c>
    </row>
    <row>
      <c s="50">
        <v>15.177</v>
      </c>
      <c s="20">
        <v>76</v>
      </c>
      <c s="100">
        <v>4.3129999999999997</v>
      </c>
      <c s="100">
        <v>81.054000000000002</v>
      </c>
      <c s="78">
        <v>38.072000000000003</v>
      </c>
      <c s="98">
        <v>0</v>
      </c>
      <c s="98">
        <v>0</v>
      </c>
      <c/>
      <c r="K77" s="126">
        <v>45509.096985300923</v>
      </c>
    </row>
    <row>
      <c s="50">
        <v>15.388999999999999</v>
      </c>
      <c s="20">
        <v>77</v>
      </c>
      <c s="100">
        <v>4.3819999999999997</v>
      </c>
      <c s="100">
        <v>81.468999999999994</v>
      </c>
      <c s="78">
        <v>33.697000000000003</v>
      </c>
      <c s="98">
        <v>0</v>
      </c>
      <c s="98">
        <v>0</v>
      </c>
      <c/>
      <c r="K78" s="126">
        <v>45509.096987766206</v>
      </c>
    </row>
    <row>
      <c s="50">
        <v>15.586</v>
      </c>
      <c s="20">
        <v>78</v>
      </c>
      <c s="100">
        <v>4.4880000000000004</v>
      </c>
      <c s="100">
        <v>80.847999999999999</v>
      </c>
      <c s="78">
        <v>36.985999999999997</v>
      </c>
      <c s="98">
        <v>0</v>
      </c>
      <c s="98">
        <v>0</v>
      </c>
      <c/>
      <c r="K79" s="126">
        <v>45509.096990046295</v>
      </c>
    </row>
    <row>
      <c s="50">
        <v>15.789</v>
      </c>
      <c s="20">
        <v>79</v>
      </c>
      <c s="100">
        <v>4.3719999999999999</v>
      </c>
      <c s="100">
        <v>80.578000000000003</v>
      </c>
      <c s="78">
        <v>48.271000000000001</v>
      </c>
      <c s="98">
        <v>0</v>
      </c>
      <c s="98">
        <v>0</v>
      </c>
      <c/>
      <c r="K80" s="126">
        <v>45509.096992395833</v>
      </c>
    </row>
    <row>
      <c s="50">
        <v>15.991</v>
      </c>
      <c s="20">
        <v>80</v>
      </c>
      <c s="100">
        <v>4.3230000000000004</v>
      </c>
      <c s="100">
        <v>82.424000000000007</v>
      </c>
      <c s="78">
        <v>30.137</v>
      </c>
      <c s="98">
        <v>0</v>
      </c>
      <c s="98">
        <v>0</v>
      </c>
      <c/>
      <c r="K81" s="126">
        <v>45509.096994733794</v>
      </c>
    </row>
    <row>
      <c s="50">
        <v>16.189</v>
      </c>
      <c s="20">
        <v>81</v>
      </c>
      <c s="100">
        <v>4.2910000000000004</v>
      </c>
      <c s="100">
        <v>81.859999999999999</v>
      </c>
      <c s="78">
        <v>32.363999999999997</v>
      </c>
      <c s="98">
        <v>0</v>
      </c>
      <c s="98">
        <v>0</v>
      </c>
      <c/>
      <c r="K82" s="126">
        <v>45509.096997025466</v>
      </c>
    </row>
    <row>
      <c s="50">
        <v>16.393999999999998</v>
      </c>
      <c s="20">
        <v>82</v>
      </c>
      <c s="100">
        <v>4.3769999999999998</v>
      </c>
      <c s="100">
        <v>79.585999999999999</v>
      </c>
      <c s="78">
        <v>38.908000000000001</v>
      </c>
      <c s="98">
        <v>0</v>
      </c>
      <c s="98">
        <v>0</v>
      </c>
      <c/>
      <c r="K83" s="126">
        <v>45509.096999398149</v>
      </c>
    </row>
    <row>
      <c s="50">
        <v>16.579999999999998</v>
      </c>
      <c s="20">
        <v>83</v>
      </c>
      <c s="100">
        <v>4.0039999999999996</v>
      </c>
      <c s="100">
        <v>79.572999999999993</v>
      </c>
      <c s="78">
        <v>36.488</v>
      </c>
      <c s="98">
        <v>0</v>
      </c>
      <c s="98">
        <v>0</v>
      </c>
      <c/>
      <c r="K84" s="126">
        <v>45509.097001550923</v>
      </c>
    </row>
    <row>
      <c s="50">
        <v>16.795999999999999</v>
      </c>
      <c s="20">
        <v>84</v>
      </c>
      <c s="100">
        <v>4.1210000000000004</v>
      </c>
      <c s="100">
        <v>79.206999999999994</v>
      </c>
      <c s="78">
        <v>22.460000000000001</v>
      </c>
      <c s="98">
        <v>0</v>
      </c>
      <c s="98">
        <v>0</v>
      </c>
      <c/>
      <c r="K85" s="126">
        <v>45509.097004050927</v>
      </c>
    </row>
    <row>
      <c s="50">
        <v>16.983000000000001</v>
      </c>
      <c s="20">
        <v>85</v>
      </c>
      <c s="100">
        <v>4.2759999999999998</v>
      </c>
      <c s="100">
        <v>79.331000000000003</v>
      </c>
      <c s="78">
        <v>21.084</v>
      </c>
      <c s="98">
        <v>0</v>
      </c>
      <c s="98">
        <v>0</v>
      </c>
      <c/>
      <c r="K86" s="126">
        <v>45509.097006215277</v>
      </c>
    </row>
    <row>
      <c s="50">
        <v>17.175000000000001</v>
      </c>
      <c s="20">
        <v>86</v>
      </c>
      <c s="100">
        <v>4.1559999999999997</v>
      </c>
      <c s="100">
        <v>79.454999999999998</v>
      </c>
      <c s="78">
        <v>21.637</v>
      </c>
      <c s="98">
        <v>0</v>
      </c>
      <c s="98">
        <v>0</v>
      </c>
      <c/>
      <c r="K87" s="126">
        <v>45509.0970084375</v>
      </c>
    </row>
    <row>
      <c s="50">
        <v>17.385999999999999</v>
      </c>
      <c s="20">
        <v>87</v>
      </c>
      <c s="100">
        <v>4.3079999999999998</v>
      </c>
      <c s="100">
        <v>80.379999999999995</v>
      </c>
      <c s="78">
        <v>30.701000000000001</v>
      </c>
      <c s="98">
        <v>0</v>
      </c>
      <c s="98">
        <v>0</v>
      </c>
      <c/>
      <c r="K88" s="126">
        <v>45509.097010879632</v>
      </c>
    </row>
    <row>
      <c s="50">
        <v>17.574999999999999</v>
      </c>
      <c s="20">
        <v>88</v>
      </c>
      <c s="100">
        <v>4.2560000000000002</v>
      </c>
      <c s="100">
        <v>80.730000000000004</v>
      </c>
      <c s="78">
        <v>30.448</v>
      </c>
      <c s="98">
        <v>0</v>
      </c>
      <c s="98">
        <v>0</v>
      </c>
      <c/>
      <c r="K89" s="126">
        <v>45509.097013067127</v>
      </c>
    </row>
    <row>
      <c s="50">
        <v>17.777000000000001</v>
      </c>
      <c s="20">
        <v>89</v>
      </c>
      <c s="100">
        <v>4.4930000000000003</v>
      </c>
      <c s="100">
        <v>80.730000000000004</v>
      </c>
      <c s="78">
        <v>0</v>
      </c>
      <c s="98">
        <v>0</v>
      </c>
      <c s="98">
        <v>0</v>
      </c>
      <c/>
      <c r="K90" s="126">
        <v>45509.097015405096</v>
      </c>
    </row>
    <row>
      <c s="50">
        <v>18.003</v>
      </c>
      <c s="20">
        <v>90</v>
      </c>
      <c s="100">
        <v>4.4589999999999996</v>
      </c>
      <c s="100">
        <v>80.730000000000004</v>
      </c>
      <c s="78">
        <v>0</v>
      </c>
      <c s="98">
        <v>0</v>
      </c>
      <c s="98">
        <v>0</v>
      </c>
      <c/>
      <c r="K91" s="126">
        <v>45509.097018020831</v>
      </c>
    </row>
    <row>
      <c s="50">
        <v>18.198</v>
      </c>
      <c s="20">
        <v>91</v>
      </c>
      <c s="100">
        <v>4.5419999999999998</v>
      </c>
      <c s="100">
        <v>81.713999999999999</v>
      </c>
      <c s="78">
        <v>47.271999999999998</v>
      </c>
      <c s="98">
        <v>0</v>
      </c>
      <c s="98">
        <v>0</v>
      </c>
      <c/>
      <c r="K92" s="126">
        <v>45509.097020277775</v>
      </c>
    </row>
    <row>
      <c s="50">
        <v>18.384</v>
      </c>
      <c s="20">
        <v>92</v>
      </c>
      <c s="100">
        <v>4.4820000000000002</v>
      </c>
      <c s="100">
        <v>82.046999999999997</v>
      </c>
      <c s="78">
        <v>42.468000000000004</v>
      </c>
      <c s="98">
        <v>0</v>
      </c>
      <c s="98">
        <v>0</v>
      </c>
      <c/>
      <c r="K93" s="126">
        <v>45509.097022430557</v>
      </c>
    </row>
    <row>
      <c s="50">
        <v>18.591999999999999</v>
      </c>
      <c s="20">
        <v>93</v>
      </c>
      <c s="100">
        <v>4.5410000000000004</v>
      </c>
      <c s="100">
        <v>79.983999999999995</v>
      </c>
      <c s="78">
        <v>39.287999999999997</v>
      </c>
      <c s="98">
        <v>0</v>
      </c>
      <c s="98">
        <v>0</v>
      </c>
      <c/>
      <c r="K94" s="126">
        <v>45509.09702483796</v>
      </c>
    </row>
    <row>
      <c s="50">
        <v>18.797000000000001</v>
      </c>
      <c s="20">
        <v>94</v>
      </c>
      <c s="100">
        <v>4.5590000000000002</v>
      </c>
      <c s="100">
        <v>79.245999999999995</v>
      </c>
      <c s="78">
        <v>35.826999999999998</v>
      </c>
      <c s="98">
        <v>0</v>
      </c>
      <c s="98">
        <v>0</v>
      </c>
      <c/>
      <c r="K95" s="126">
        <v>45509.09702721065</v>
      </c>
    </row>
    <row>
      <c s="50">
        <v>18.989999999999998</v>
      </c>
      <c s="20">
        <v>95</v>
      </c>
      <c s="100">
        <v>4.484</v>
      </c>
      <c s="100">
        <v>80.259</v>
      </c>
      <c s="78">
        <v>30.341000000000001</v>
      </c>
      <c s="98">
        <v>0</v>
      </c>
      <c s="98">
        <v>0</v>
      </c>
      <c/>
      <c r="K96" s="126">
        <v>45509.097029444441</v>
      </c>
    </row>
    <row>
      <c s="50">
        <v>19.175999999999998</v>
      </c>
      <c s="20">
        <v>96</v>
      </c>
      <c s="100">
        <v>4.5460000000000003</v>
      </c>
      <c s="100">
        <v>80.525000000000006</v>
      </c>
      <c s="78">
        <v>26.311</v>
      </c>
      <c s="98">
        <v>0</v>
      </c>
      <c s="98">
        <v>0</v>
      </c>
      <c/>
      <c r="K97" s="126">
        <v>45509.097031597223</v>
      </c>
    </row>
    <row>
      <c s="50">
        <v>19.385000000000002</v>
      </c>
      <c s="20">
        <v>97</v>
      </c>
      <c s="100">
        <v>4.4580000000000002</v>
      </c>
      <c s="100">
        <v>80.731999999999999</v>
      </c>
      <c s="78">
        <v>33.183999999999997</v>
      </c>
      <c s="98">
        <v>0</v>
      </c>
      <c s="98">
        <v>0</v>
      </c>
      <c/>
      <c r="K98" s="126">
        <v>45509.097034016202</v>
      </c>
    </row>
    <row>
      <c s="50">
        <v>19.594000000000001</v>
      </c>
      <c s="20">
        <v>98</v>
      </c>
      <c s="100">
        <v>4.5549999999999997</v>
      </c>
      <c s="100">
        <v>82.304000000000002</v>
      </c>
      <c s="78">
        <v>28.748999999999999</v>
      </c>
      <c s="98">
        <v>0</v>
      </c>
      <c s="98">
        <v>0</v>
      </c>
      <c/>
      <c r="K99" s="126">
        <v>45509.097036435189</v>
      </c>
    </row>
    <row>
      <c s="50">
        <v>19.777000000000001</v>
      </c>
      <c s="20">
        <v>99</v>
      </c>
      <c s="100">
        <v>4.5780000000000003</v>
      </c>
      <c s="100">
        <v>82.296999999999997</v>
      </c>
      <c s="78">
        <v>28.271999999999998</v>
      </c>
      <c s="98">
        <v>0</v>
      </c>
      <c s="98">
        <v>0</v>
      </c>
      <c/>
      <c r="K100" s="126">
        <v>45509.097038553242</v>
      </c>
    </row>
    <row>
      <c s="50">
        <v>19.972999999999999</v>
      </c>
      <c s="20">
        <v>100</v>
      </c>
      <c s="100">
        <v>4.4509999999999996</v>
      </c>
      <c s="100">
        <v>82.760999999999996</v>
      </c>
      <c s="78">
        <v>19.091999999999999</v>
      </c>
      <c s="98">
        <v>0</v>
      </c>
      <c s="98">
        <v>0</v>
      </c>
      <c/>
      <c r="K101" s="126">
        <v>45509.097040821762</v>
      </c>
    </row>
    <row>
      <c s="50">
        <v>20.193999999999999</v>
      </c>
      <c s="20">
        <v>101</v>
      </c>
      <c s="100">
        <v>4.4880000000000004</v>
      </c>
      <c s="100">
        <v>82.644000000000005</v>
      </c>
      <c s="78">
        <v>25.068999999999999</v>
      </c>
      <c s="98">
        <v>0</v>
      </c>
      <c s="98">
        <v>0</v>
      </c>
      <c/>
      <c r="K102" s="126">
        <v>45509.097043379632</v>
      </c>
    </row>
    <row>
      <c s="50">
        <v>20.376999999999999</v>
      </c>
      <c s="20">
        <v>102</v>
      </c>
      <c s="100">
        <v>4.4000000000000004</v>
      </c>
      <c s="100">
        <v>82.644000000000005</v>
      </c>
      <c s="78">
        <v>0</v>
      </c>
      <c s="98">
        <v>0</v>
      </c>
      <c s="98">
        <v>0</v>
      </c>
      <c/>
      <c r="K103" s="126">
        <v>45509.097045497685</v>
      </c>
    </row>
    <row>
      <c s="50">
        <v>20.591000000000001</v>
      </c>
      <c s="20">
        <v>103</v>
      </c>
      <c s="100">
        <v>4.3410000000000002</v>
      </c>
      <c s="100">
        <v>81.947999999999993</v>
      </c>
      <c s="78">
        <v>33.945999999999998</v>
      </c>
      <c s="98">
        <v>0</v>
      </c>
      <c s="98">
        <v>0</v>
      </c>
      <c/>
      <c r="K104" s="126">
        <v>45509.097047974537</v>
      </c>
    </row>
    <row>
      <c s="50">
        <v>20.797000000000001</v>
      </c>
      <c s="20">
        <v>104</v>
      </c>
      <c s="100">
        <v>4.3380000000000001</v>
      </c>
      <c s="100">
        <v>82.096000000000004</v>
      </c>
      <c s="78">
        <v>27.407</v>
      </c>
      <c s="98">
        <v>0</v>
      </c>
      <c s="98">
        <v>0</v>
      </c>
      <c/>
      <c r="K105" s="126">
        <v>45509.097050358796</v>
      </c>
    </row>
    <row>
      <c s="50">
        <v>20.998000000000001</v>
      </c>
      <c s="20">
        <v>105</v>
      </c>
      <c s="100">
        <v>4.2729999999999997</v>
      </c>
      <c s="100">
        <v>82.385000000000005</v>
      </c>
      <c s="78">
        <v>31.969999999999999</v>
      </c>
      <c s="98">
        <v>0</v>
      </c>
      <c s="98">
        <v>0</v>
      </c>
      <c/>
      <c r="K106" s="126">
        <v>45509.097052685182</v>
      </c>
    </row>
    <row>
      <c s="50">
        <v>21.184000000000001</v>
      </c>
      <c s="20">
        <v>106</v>
      </c>
      <c s="100">
        <v>4.242</v>
      </c>
      <c s="100">
        <v>82.007999999999996</v>
      </c>
      <c s="78">
        <v>28.039999999999999</v>
      </c>
      <c s="98">
        <v>0</v>
      </c>
      <c s="98">
        <v>0</v>
      </c>
      <c/>
      <c r="K107" s="126">
        <v>45509.097054837963</v>
      </c>
    </row>
    <row>
      <c s="50">
        <v>21.399999999999999</v>
      </c>
      <c s="20">
        <v>107</v>
      </c>
      <c s="100">
        <v>4.399</v>
      </c>
      <c s="100">
        <v>82.069999999999993</v>
      </c>
      <c s="78">
        <v>28.556000000000001</v>
      </c>
      <c s="98">
        <v>0</v>
      </c>
      <c s="98">
        <v>0</v>
      </c>
      <c/>
      <c r="K108" s="126">
        <v>45509.09705733796</v>
      </c>
    </row>
    <row>
      <c s="50">
        <v>21.587</v>
      </c>
      <c s="20">
        <v>108</v>
      </c>
      <c s="100">
        <v>4.4219999999999997</v>
      </c>
      <c s="100">
        <v>81.772999999999996</v>
      </c>
      <c s="78">
        <v>26.071999999999999</v>
      </c>
      <c s="98">
        <v>0</v>
      </c>
      <c s="98">
        <v>0</v>
      </c>
      <c/>
      <c r="K109" s="126">
        <v>45509.097059502317</v>
      </c>
    </row>
    <row>
      <c s="50">
        <v>21.795000000000002</v>
      </c>
      <c s="20">
        <v>109</v>
      </c>
      <c s="100">
        <v>4.3369999999999997</v>
      </c>
      <c s="100">
        <v>81.465000000000003</v>
      </c>
      <c s="78">
        <v>33.289999999999999</v>
      </c>
      <c s="98">
        <v>0</v>
      </c>
      <c s="98">
        <v>0</v>
      </c>
      <c/>
      <c r="K110" s="126">
        <v>45509.097061909721</v>
      </c>
    </row>
    <row>
      <c s="50">
        <v>21.992000000000001</v>
      </c>
      <c s="20">
        <v>110</v>
      </c>
      <c s="100">
        <v>4.5880000000000001</v>
      </c>
      <c s="100">
        <v>81.438999999999993</v>
      </c>
      <c s="78">
        <v>28.728000000000002</v>
      </c>
      <c s="98">
        <v>0</v>
      </c>
      <c s="98">
        <v>0</v>
      </c>
      <c/>
      <c r="K111" s="126">
        <v>45509.097064189817</v>
      </c>
    </row>
    <row>
      <c s="50">
        <v>22.192</v>
      </c>
      <c s="20">
        <v>111</v>
      </c>
      <c s="100">
        <v>4.4340000000000002</v>
      </c>
      <c s="100">
        <v>81.625</v>
      </c>
      <c s="78">
        <v>31.533999999999999</v>
      </c>
      <c s="98">
        <v>0</v>
      </c>
      <c s="98">
        <v>0</v>
      </c>
      <c/>
      <c r="K112" s="126">
        <v>45509.097066504626</v>
      </c>
    </row>
    <row>
      <c s="50">
        <v>22.373000000000001</v>
      </c>
      <c s="20">
        <v>112</v>
      </c>
      <c s="100">
        <v>4.5960000000000001</v>
      </c>
      <c s="100">
        <v>81.679000000000002</v>
      </c>
      <c s="78">
        <v>29.181999999999999</v>
      </c>
      <c s="98">
        <v>0</v>
      </c>
      <c s="98">
        <v>0</v>
      </c>
      <c/>
      <c r="K113" s="126">
        <v>45509.097068599534</v>
      </c>
    </row>
    <row>
      <c s="50">
        <v>22.579999999999998</v>
      </c>
      <c s="20">
        <v>113</v>
      </c>
      <c s="100">
        <v>4.6029999999999998</v>
      </c>
      <c s="100">
        <v>81.995999999999995</v>
      </c>
      <c s="78">
        <v>24.716000000000001</v>
      </c>
      <c s="98">
        <v>0</v>
      </c>
      <c s="98">
        <v>0</v>
      </c>
      <c/>
      <c r="K114" s="126">
        <v>45509.097070995369</v>
      </c>
    </row>
    <row>
      <c s="50">
        <v>22.803999999999998</v>
      </c>
      <c s="20">
        <v>114</v>
      </c>
      <c s="100">
        <v>4.5819999999999999</v>
      </c>
      <c s="100">
        <v>81.988</v>
      </c>
      <c s="78">
        <v>31.966999999999999</v>
      </c>
      <c s="98">
        <v>0</v>
      </c>
      <c s="98">
        <v>0</v>
      </c>
      <c/>
      <c r="K115" s="126">
        <v>45509.09707358796</v>
      </c>
    </row>
    <row>
      <c s="50">
        <v>22.981999999999999</v>
      </c>
      <c s="20">
        <v>115</v>
      </c>
      <c s="100">
        <v>4.3899999999999997</v>
      </c>
      <c s="100">
        <v>82.460999999999999</v>
      </c>
      <c s="78">
        <v>20.087</v>
      </c>
      <c s="98">
        <v>0</v>
      </c>
      <c s="98">
        <v>0</v>
      </c>
      <c/>
      <c r="K116" s="126">
        <v>45509.097075636571</v>
      </c>
    </row>
    <row>
      <c s="50">
        <v>23.181999999999999</v>
      </c>
      <c s="20">
        <v>116</v>
      </c>
      <c s="100">
        <v>4.5540000000000003</v>
      </c>
      <c s="100">
        <v>82.158000000000001</v>
      </c>
      <c s="78">
        <v>21.143000000000001</v>
      </c>
      <c s="98">
        <v>0</v>
      </c>
      <c s="98">
        <v>0</v>
      </c>
      <c/>
      <c r="K117" s="126">
        <v>45509.097077962964</v>
      </c>
    </row>
    <row>
      <c s="50">
        <v>23.395</v>
      </c>
      <c s="20">
        <v>117</v>
      </c>
      <c s="100">
        <v>4.6189999999999998</v>
      </c>
      <c s="100">
        <v>81.679000000000002</v>
      </c>
      <c s="78">
        <v>23.809000000000001</v>
      </c>
      <c s="98">
        <v>0</v>
      </c>
      <c s="98">
        <v>0</v>
      </c>
      <c/>
      <c r="K118" s="126">
        <v>45509.097080428241</v>
      </c>
    </row>
    <row>
      <c s="50">
        <v>23.577999999999999</v>
      </c>
      <c s="20">
        <v>118</v>
      </c>
      <c s="100">
        <v>4.6550000000000002</v>
      </c>
      <c s="100">
        <v>81.802999999999997</v>
      </c>
      <c s="78">
        <v>24.009</v>
      </c>
      <c s="98">
        <v>0</v>
      </c>
      <c s="98">
        <v>0</v>
      </c>
      <c/>
      <c r="K119" s="126">
        <v>45509.097082546294</v>
      </c>
    </row>
    <row>
      <c s="50">
        <v>23.803999999999998</v>
      </c>
      <c s="20">
        <v>119</v>
      </c>
      <c s="100">
        <v>4.6769999999999996</v>
      </c>
      <c s="100">
        <v>81.905000000000001</v>
      </c>
      <c s="78">
        <v>29.327999999999999</v>
      </c>
      <c s="98">
        <v>0</v>
      </c>
      <c s="98">
        <v>0</v>
      </c>
      <c/>
      <c r="K120" s="126">
        <v>45509.097085162037</v>
      </c>
    </row>
    <row>
      <c s="50">
        <v>23.998999999999999</v>
      </c>
      <c s="20">
        <v>120</v>
      </c>
      <c s="100">
        <v>4.6769999999999996</v>
      </c>
      <c s="100">
        <v>81.412000000000006</v>
      </c>
      <c s="78">
        <v>26.114999999999998</v>
      </c>
      <c s="98">
        <v>0</v>
      </c>
      <c s="98">
        <v>0</v>
      </c>
      <c/>
      <c r="K121" s="126">
        <v>45509.097087418981</v>
      </c>
    </row>
    <row>
      <c s="50">
        <v>24.190999999999999</v>
      </c>
      <c s="20">
        <v>121</v>
      </c>
      <c s="100">
        <v>4.6769999999999996</v>
      </c>
      <c s="100">
        <v>81.275000000000006</v>
      </c>
      <c s="78">
        <v>26.010999999999999</v>
      </c>
      <c s="98">
        <v>0</v>
      </c>
      <c s="98">
        <v>0</v>
      </c>
      <c/>
      <c r="K122" s="126">
        <v>45509.097089641204</v>
      </c>
    </row>
    <row>
      <c s="50">
        <v>24.390999999999998</v>
      </c>
      <c s="20">
        <v>122</v>
      </c>
      <c s="100">
        <v>4.6769999999999996</v>
      </c>
      <c s="100">
        <v>80.096999999999994</v>
      </c>
      <c s="78">
        <v>36.619999999999997</v>
      </c>
      <c s="98">
        <v>0</v>
      </c>
      <c s="98">
        <v>0</v>
      </c>
      <c/>
      <c r="K123" s="126">
        <v>45509.09709195602</v>
      </c>
    </row>
    <row>
      <c s="50">
        <v>24.579000000000001</v>
      </c>
      <c s="20">
        <v>123</v>
      </c>
      <c s="100">
        <v>3.9740000000000002</v>
      </c>
      <c s="100">
        <v>80.310000000000002</v>
      </c>
      <c s="78">
        <v>19.376000000000001</v>
      </c>
      <c s="98">
        <v>0</v>
      </c>
      <c s="98">
        <v>0</v>
      </c>
      <c/>
      <c r="K124" s="126">
        <v>45509.097094131947</v>
      </c>
    </row>
    <row>
      <c s="50">
        <v>24.786999999999999</v>
      </c>
      <c s="20">
        <v>124</v>
      </c>
      <c s="100">
        <v>4.5049999999999999</v>
      </c>
      <c s="100">
        <v>80.567999999999998</v>
      </c>
      <c s="78">
        <v>19.581</v>
      </c>
      <c s="98">
        <v>0</v>
      </c>
      <c s="98">
        <v>0</v>
      </c>
      <c/>
      <c r="K125" s="126">
        <v>45509.09709653935</v>
      </c>
    </row>
    <row>
      <c s="50">
        <v>24.992999999999999</v>
      </c>
      <c s="20">
        <v>125</v>
      </c>
      <c s="100">
        <v>4.5789999999999997</v>
      </c>
      <c s="100">
        <v>79.718999999999994</v>
      </c>
      <c s="78">
        <v>33.646000000000001</v>
      </c>
      <c s="98">
        <v>0</v>
      </c>
      <c s="98">
        <v>0</v>
      </c>
      <c/>
      <c r="K126" s="126">
        <v>45509.097098923608</v>
      </c>
    </row>
    <row>
      <c s="50">
        <v>25.172999999999998</v>
      </c>
      <c s="20">
        <v>126</v>
      </c>
      <c s="100">
        <v>4.7569999999999997</v>
      </c>
      <c s="100">
        <v>80.271000000000001</v>
      </c>
      <c s="78">
        <v>32.566000000000003</v>
      </c>
      <c s="98">
        <v>0</v>
      </c>
      <c s="98">
        <v>0</v>
      </c>
      <c/>
      <c r="K127" s="126">
        <v>45509.097101006948</v>
      </c>
    </row>
    <row>
      <c s="50">
        <v>25.416</v>
      </c>
      <c s="20">
        <v>127</v>
      </c>
      <c s="100">
        <v>3.7189999999999999</v>
      </c>
      <c s="100">
        <v>79.587000000000003</v>
      </c>
      <c s="78">
        <v>26.244</v>
      </c>
      <c s="98">
        <v>0</v>
      </c>
      <c s="98">
        <v>0</v>
      </c>
      <c/>
      <c r="K128" s="126">
        <v>45509.097103819448</v>
      </c>
    </row>
    <row>
      <c s="50">
        <v>25.585999999999999</v>
      </c>
      <c s="20">
        <v>128</v>
      </c>
      <c s="100">
        <v>4.4370000000000003</v>
      </c>
      <c s="100">
        <v>79.152000000000001</v>
      </c>
      <c s="78">
        <v>30.876000000000001</v>
      </c>
      <c s="98">
        <v>0</v>
      </c>
      <c s="98">
        <v>0</v>
      </c>
      <c/>
      <c r="K129" s="126">
        <v>45509.097105787034</v>
      </c>
    </row>
    <row>
      <c s="50">
        <v>25.786999999999999</v>
      </c>
      <c s="20">
        <v>129</v>
      </c>
      <c s="100">
        <v>4.5199999999999996</v>
      </c>
      <c s="100">
        <v>79.439999999999998</v>
      </c>
      <c s="78">
        <v>25.602</v>
      </c>
      <c s="98">
        <v>0</v>
      </c>
      <c s="98">
        <v>0</v>
      </c>
      <c/>
      <c r="K130" s="126">
        <v>45509.097108113427</v>
      </c>
    </row>
    <row>
      <c s="50">
        <v>25.992000000000001</v>
      </c>
      <c s="20">
        <v>130</v>
      </c>
      <c s="100">
        <v>4.4249999999999998</v>
      </c>
      <c s="100">
        <v>79.701999999999998</v>
      </c>
      <c s="78">
        <v>16.766999999999999</v>
      </c>
      <c s="98">
        <v>0</v>
      </c>
      <c s="98">
        <v>0</v>
      </c>
      <c/>
      <c r="K131" s="126">
        <v>45509.097110486109</v>
      </c>
    </row>
    <row>
      <c s="50">
        <v>26.177</v>
      </c>
      <c s="20">
        <v>131</v>
      </c>
      <c s="100">
        <v>4.4509999999999996</v>
      </c>
      <c s="100">
        <v>79.847999999999999</v>
      </c>
      <c s="78">
        <v>30.492999999999999</v>
      </c>
      <c s="98">
        <v>0</v>
      </c>
      <c s="98">
        <v>0</v>
      </c>
      <c/>
      <c r="K132" s="126">
        <v>45509.097112615738</v>
      </c>
    </row>
    <row>
      <c s="50">
        <v>26.387</v>
      </c>
      <c s="20">
        <v>132</v>
      </c>
      <c s="100">
        <v>4.5069999999999997</v>
      </c>
      <c s="100">
        <v>81.200000000000003</v>
      </c>
      <c s="78">
        <v>26.815999999999999</v>
      </c>
      <c s="98">
        <v>0</v>
      </c>
      <c s="98">
        <v>0</v>
      </c>
      <c/>
      <c r="K133" s="126">
        <v>45509.09711505787</v>
      </c>
    </row>
    <row>
      <c s="50">
        <v>26.594999999999999</v>
      </c>
      <c s="20">
        <v>133</v>
      </c>
      <c s="100">
        <v>4.5069999999999997</v>
      </c>
      <c s="100">
        <v>81.563000000000002</v>
      </c>
      <c s="78">
        <v>35.75</v>
      </c>
      <c s="98">
        <v>0</v>
      </c>
      <c s="98">
        <v>0</v>
      </c>
      <c/>
      <c r="K134" s="126">
        <v>45509.09711746528</v>
      </c>
    </row>
    <row>
      <c s="50">
        <v>26.797999999999998</v>
      </c>
      <c s="20">
        <v>134</v>
      </c>
      <c s="100">
        <v>4.5069999999999997</v>
      </c>
      <c s="100">
        <v>84.415000000000006</v>
      </c>
      <c s="78">
        <v>30.850999999999999</v>
      </c>
      <c s="98">
        <v>0</v>
      </c>
      <c s="98">
        <v>0</v>
      </c>
      <c/>
      <c r="K135" s="126">
        <v>45509.097119814818</v>
      </c>
    </row>
    <row>
      <c s="50">
        <v>26.989999999999998</v>
      </c>
      <c s="20">
        <v>135</v>
      </c>
      <c s="100">
        <v>4.3579999999999997</v>
      </c>
      <c s="100">
        <v>84.399000000000001</v>
      </c>
      <c s="78">
        <v>26.241</v>
      </c>
      <c s="98">
        <v>0</v>
      </c>
      <c s="98">
        <v>0</v>
      </c>
      <c/>
      <c r="K136" s="126">
        <v>45509.097122037034</v>
      </c>
    </row>
    <row>
      <c s="50">
        <v>27.173999999999999</v>
      </c>
      <c s="20">
        <v>136</v>
      </c>
      <c s="100">
        <v>4.3890000000000002</v>
      </c>
      <c s="100">
        <v>84.085999999999999</v>
      </c>
      <c s="78">
        <v>23.989000000000001</v>
      </c>
      <c s="98">
        <v>0</v>
      </c>
      <c s="98">
        <v>0</v>
      </c>
      <c/>
      <c r="K137" s="126">
        <v>45509.09712416667</v>
      </c>
    </row>
    <row>
      <c s="50">
        <v>27.402999999999999</v>
      </c>
      <c s="20">
        <v>137</v>
      </c>
      <c s="100">
        <v>4.226</v>
      </c>
      <c s="100">
        <v>83.869</v>
      </c>
      <c s="78">
        <v>25.803000000000001</v>
      </c>
      <c s="98">
        <v>0</v>
      </c>
      <c s="98">
        <v>0</v>
      </c>
      <c/>
      <c r="K138" s="126">
        <v>45509.097126817127</v>
      </c>
    </row>
    <row>
      <c s="50">
        <v>27.593</v>
      </c>
      <c s="20">
        <v>138</v>
      </c>
      <c s="100">
        <v>4.3680000000000003</v>
      </c>
      <c s="100">
        <v>83.825999999999993</v>
      </c>
      <c s="78">
        <v>20.914999999999999</v>
      </c>
      <c s="98">
        <v>0</v>
      </c>
      <c s="98">
        <v>0</v>
      </c>
      <c/>
      <c r="K139" s="126">
        <v>45509.097129004629</v>
      </c>
    </row>
    <row>
      <c s="50">
        <v>27.780999999999999</v>
      </c>
      <c s="20">
        <v>139</v>
      </c>
      <c s="100">
        <v>4.3970000000000002</v>
      </c>
      <c s="100">
        <v>84.253</v>
      </c>
      <c s="78">
        <v>21.132000000000001</v>
      </c>
      <c s="98">
        <v>0</v>
      </c>
      <c s="98">
        <v>0</v>
      </c>
      <c/>
      <c r="K140" s="126">
        <v>45509.097131192131</v>
      </c>
    </row>
    <row>
      <c s="50">
        <v>27.995999999999999</v>
      </c>
      <c s="20">
        <v>140</v>
      </c>
      <c s="100">
        <v>4.4240000000000004</v>
      </c>
      <c s="100">
        <v>83.923000000000002</v>
      </c>
      <c s="78">
        <v>20.710999999999999</v>
      </c>
      <c s="98">
        <v>0</v>
      </c>
      <c s="98">
        <v>0</v>
      </c>
      <c/>
      <c r="K141" s="126">
        <v>45509.097133680552</v>
      </c>
    </row>
    <row>
      <c s="50">
        <v>28.18</v>
      </c>
      <c s="20">
        <v>141</v>
      </c>
      <c s="100">
        <v>4.4240000000000004</v>
      </c>
      <c s="100">
        <v>84.234999999999999</v>
      </c>
      <c s="78">
        <v>20.408999999999999</v>
      </c>
      <c s="98">
        <v>0</v>
      </c>
      <c s="98">
        <v>0</v>
      </c>
      <c/>
      <c r="K142" s="126">
        <v>45509.097135810189</v>
      </c>
    </row>
    <row>
      <c s="50">
        <v>28.401</v>
      </c>
      <c s="20">
        <v>142</v>
      </c>
      <c s="100">
        <v>3.9369999999999998</v>
      </c>
      <c s="100">
        <v>83.956999999999994</v>
      </c>
      <c s="78">
        <v>23.286999999999999</v>
      </c>
      <c s="98">
        <v>0</v>
      </c>
      <c s="98">
        <v>0</v>
      </c>
      <c/>
      <c r="K143" s="126">
        <v>45509.097138368059</v>
      </c>
    </row>
    <row>
      <c s="50">
        <v>28.585000000000001</v>
      </c>
      <c s="20">
        <v>143</v>
      </c>
      <c s="100">
        <v>4.2130000000000001</v>
      </c>
      <c s="100">
        <v>83.504000000000005</v>
      </c>
      <c s="78">
        <v>26.256</v>
      </c>
      <c s="98">
        <v>0</v>
      </c>
      <c s="98">
        <v>0</v>
      </c>
      <c/>
      <c r="K144" s="126">
        <v>45509.097140497688</v>
      </c>
    </row>
    <row>
      <c s="50">
        <v>28.774999999999999</v>
      </c>
      <c s="20">
        <v>144</v>
      </c>
      <c s="100">
        <v>4.1619999999999999</v>
      </c>
      <c s="100">
        <v>84.629000000000005</v>
      </c>
      <c s="78">
        <v>22.306999999999999</v>
      </c>
      <c s="98">
        <v>0</v>
      </c>
      <c s="98">
        <v>0</v>
      </c>
      <c/>
      <c r="K145" s="126">
        <v>45509.097142696759</v>
      </c>
    </row>
    <row>
      <c s="50">
        <v>28.974</v>
      </c>
      <c s="20">
        <v>145</v>
      </c>
      <c s="100">
        <v>3.9969999999999999</v>
      </c>
      <c s="100">
        <v>84.495000000000005</v>
      </c>
      <c s="78">
        <v>25.001000000000001</v>
      </c>
      <c s="98">
        <v>0</v>
      </c>
      <c s="98">
        <v>0</v>
      </c>
      <c/>
      <c r="K146" s="126">
        <v>45509.097144988424</v>
      </c>
    </row>
    <row>
      <c s="50">
        <v>29.178999999999998</v>
      </c>
      <c s="20">
        <v>146</v>
      </c>
      <c s="100">
        <v>4.1799999999999997</v>
      </c>
      <c s="100">
        <v>83.349999999999994</v>
      </c>
      <c s="78">
        <v>28.759</v>
      </c>
      <c s="98">
        <v>0</v>
      </c>
      <c s="98">
        <v>0</v>
      </c>
      <c/>
      <c r="K147" s="126">
        <v>45509.097147372682</v>
      </c>
    </row>
    <row>
      <c s="50">
        <v>29.381</v>
      </c>
      <c s="20">
        <v>147</v>
      </c>
      <c s="100">
        <v>4.1719999999999997</v>
      </c>
      <c s="100">
        <v>83.527000000000001</v>
      </c>
      <c s="78">
        <v>23.692</v>
      </c>
      <c s="98">
        <v>0</v>
      </c>
      <c s="98">
        <v>0</v>
      </c>
      <c/>
      <c r="K148" s="126">
        <v>45509.097149710651</v>
      </c>
    </row>
    <row>
      <c s="50">
        <v>29.582000000000001</v>
      </c>
      <c s="20">
        <v>148</v>
      </c>
      <c s="100">
        <v>4.3630000000000004</v>
      </c>
      <c s="100">
        <v>83.855999999999995</v>
      </c>
      <c s="78">
        <v>19.036999999999999</v>
      </c>
      <c s="98">
        <v>0</v>
      </c>
      <c s="98">
        <v>0</v>
      </c>
      <c/>
      <c r="K149" s="126">
        <v>45509.097152037037</v>
      </c>
    </row>
    <row>
      <c s="50">
        <v>29.774999999999999</v>
      </c>
      <c s="20">
        <v>149</v>
      </c>
      <c s="100">
        <v>4.3529999999999998</v>
      </c>
      <c s="100">
        <v>83.085999999999999</v>
      </c>
      <c s="78">
        <v>20.619</v>
      </c>
      <c s="98">
        <v>0</v>
      </c>
      <c s="98">
        <v>0</v>
      </c>
      <c/>
      <c r="K150" s="126">
        <v>45509.097154270836</v>
      </c>
    </row>
    <row>
      <c s="50">
        <v>29.986999999999998</v>
      </c>
      <c s="20">
        <v>150</v>
      </c>
      <c s="100">
        <v>4.0449999999999999</v>
      </c>
      <c s="100">
        <v>81.563999999999993</v>
      </c>
      <c s="78">
        <v>30.478999999999999</v>
      </c>
      <c s="98">
        <v>0</v>
      </c>
      <c s="98">
        <v>0</v>
      </c>
      <c/>
      <c r="K151" s="126">
        <v>45509.097156724536</v>
      </c>
    </row>
    <row>
      <c s="50">
        <v>30.181000000000001</v>
      </c>
      <c s="20">
        <v>151</v>
      </c>
      <c s="100">
        <v>3.9249999999999998</v>
      </c>
      <c s="100">
        <v>81.890000000000001</v>
      </c>
      <c s="78">
        <v>19.327000000000002</v>
      </c>
      <c s="98">
        <v>0</v>
      </c>
      <c s="98">
        <v>0</v>
      </c>
      <c/>
      <c r="K152" s="126">
        <v>45509.097158969904</v>
      </c>
    </row>
    <row>
      <c s="50">
        <v>30.384</v>
      </c>
      <c s="20">
        <v>152</v>
      </c>
      <c s="100">
        <v>3.9249999999999998</v>
      </c>
      <c s="100">
        <v>80.923000000000002</v>
      </c>
      <c s="78">
        <v>28.120000000000001</v>
      </c>
      <c s="98">
        <v>0</v>
      </c>
      <c s="98">
        <v>0</v>
      </c>
      <c/>
      <c r="K153" s="126">
        <v>45509.097161319442</v>
      </c>
    </row>
    <row>
      <c s="50">
        <v>30.585999999999999</v>
      </c>
      <c s="20">
        <v>153</v>
      </c>
      <c s="100">
        <v>3.9249999999999998</v>
      </c>
      <c s="100">
        <v>81.275000000000006</v>
      </c>
      <c s="78">
        <v>17.433</v>
      </c>
      <c s="98">
        <v>0</v>
      </c>
      <c s="98">
        <v>0</v>
      </c>
      <c/>
      <c r="K154" s="126">
        <v>45509.09716365741</v>
      </c>
    </row>
    <row>
      <c s="50">
        <v>30.782</v>
      </c>
      <c s="20">
        <v>154</v>
      </c>
      <c s="100">
        <v>4.1779999999999999</v>
      </c>
      <c s="100">
        <v>81.701999999999998</v>
      </c>
      <c s="78">
        <v>28.071999999999999</v>
      </c>
      <c s="98">
        <v>0</v>
      </c>
      <c s="98">
        <v>0</v>
      </c>
      <c/>
      <c r="K155" s="126">
        <v>45509.097165925923</v>
      </c>
    </row>
    <row>
      <c s="50">
        <v>30.989999999999998</v>
      </c>
      <c s="20">
        <v>155</v>
      </c>
      <c s="100">
        <v>4.3339999999999996</v>
      </c>
      <c s="100">
        <v>82.370000000000005</v>
      </c>
      <c s="78">
        <v>20.003</v>
      </c>
      <c s="98">
        <v>0</v>
      </c>
      <c s="98">
        <v>0</v>
      </c>
      <c/>
      <c r="K156" s="126">
        <v>45509.097168333334</v>
      </c>
    </row>
    <row>
      <c s="50">
        <v>31.18</v>
      </c>
      <c s="20">
        <v>156</v>
      </c>
      <c s="100">
        <v>4.391</v>
      </c>
      <c s="100">
        <v>81.498999999999995</v>
      </c>
      <c s="78">
        <v>32.197000000000003</v>
      </c>
      <c s="98">
        <v>0</v>
      </c>
      <c s="98">
        <v>0</v>
      </c>
      <c/>
      <c r="K157" s="126">
        <v>45509.097170532405</v>
      </c>
    </row>
    <row>
      <c s="50">
        <v>31.379000000000001</v>
      </c>
      <c s="20">
        <v>157</v>
      </c>
      <c s="100">
        <v>4.391</v>
      </c>
      <c s="100">
        <v>82.712000000000003</v>
      </c>
      <c s="78">
        <v>24.094000000000001</v>
      </c>
      <c s="98">
        <v>0</v>
      </c>
      <c s="98">
        <v>0</v>
      </c>
      <c/>
      <c r="K158" s="126">
        <v>45509.097172835645</v>
      </c>
    </row>
    <row>
      <c s="50">
        <v>31.597000000000001</v>
      </c>
      <c s="20">
        <v>158</v>
      </c>
      <c s="100">
        <v>4.391</v>
      </c>
      <c s="100">
        <v>84.825000000000003</v>
      </c>
      <c s="78">
        <v>30.856000000000002</v>
      </c>
      <c s="98">
        <v>0</v>
      </c>
      <c s="98">
        <v>0</v>
      </c>
      <c/>
      <c r="K159" s="126">
        <v>45509.097175358795</v>
      </c>
    </row>
    <row>
      <c s="50">
        <v>31.777000000000001</v>
      </c>
      <c s="20">
        <v>159</v>
      </c>
      <c s="100">
        <v>4.391</v>
      </c>
      <c s="100">
        <v>87.296000000000006</v>
      </c>
      <c s="78">
        <v>27.966000000000001</v>
      </c>
      <c s="98">
        <v>0</v>
      </c>
      <c s="98">
        <v>0</v>
      </c>
      <c/>
      <c r="K160" s="126">
        <v>45509.097177442127</v>
      </c>
    </row>
    <row>
      <c s="50">
        <v>31.997</v>
      </c>
      <c s="20">
        <v>160</v>
      </c>
      <c s="100">
        <v>4.391</v>
      </c>
      <c s="100">
        <v>86.037999999999997</v>
      </c>
      <c s="78">
        <v>49.192</v>
      </c>
      <c s="98">
        <v>0</v>
      </c>
      <c s="98">
        <v>0</v>
      </c>
      <c/>
      <c r="K161" s="126">
        <v>45509.097179988428</v>
      </c>
    </row>
    <row>
      <c s="50">
        <v>32.194000000000003</v>
      </c>
      <c s="20">
        <v>161</v>
      </c>
      <c s="100">
        <v>4.6369999999999996</v>
      </c>
      <c s="100">
        <v>85.876000000000005</v>
      </c>
      <c s="78">
        <v>15.332000000000001</v>
      </c>
      <c s="98">
        <v>0</v>
      </c>
      <c s="98">
        <v>0</v>
      </c>
      <c/>
      <c r="K162" s="126">
        <v>45509.097182268517</v>
      </c>
    </row>
    <row>
      <c s="50">
        <v>32.396000000000001</v>
      </c>
      <c s="20">
        <v>162</v>
      </c>
      <c s="100">
        <v>4.7169999999999996</v>
      </c>
      <c s="100">
        <v>85.522000000000006</v>
      </c>
      <c s="78">
        <v>15.448</v>
      </c>
      <c s="98">
        <v>0</v>
      </c>
      <c s="98">
        <v>0</v>
      </c>
      <c/>
      <c r="K163" s="126">
        <v>45509.097184606479</v>
      </c>
    </row>
    <row>
      <c s="50">
        <v>32.578000000000003</v>
      </c>
      <c s="20">
        <v>163</v>
      </c>
      <c s="100">
        <v>4.6639999999999997</v>
      </c>
      <c s="100">
        <v>87.093999999999994</v>
      </c>
      <c s="78">
        <v>32.613999999999997</v>
      </c>
      <c s="98">
        <v>0</v>
      </c>
      <c s="98">
        <v>0</v>
      </c>
      <c/>
      <c r="K164" s="126">
        <v>45509.097186701387</v>
      </c>
    </row>
    <row>
      <c s="50">
        <v>32.792000000000002</v>
      </c>
      <c s="20">
        <v>164</v>
      </c>
      <c s="100">
        <v>4.6340000000000003</v>
      </c>
      <c s="100">
        <v>86.492000000000004</v>
      </c>
      <c s="78">
        <v>33.194000000000003</v>
      </c>
      <c s="98">
        <v>0</v>
      </c>
      <c s="98">
        <v>0</v>
      </c>
      <c/>
      <c r="K165" s="126">
        <v>45509.097189189815</v>
      </c>
    </row>
    <row>
      <c s="50">
        <v>32.988</v>
      </c>
      <c s="20">
        <v>165</v>
      </c>
      <c s="100">
        <v>4.4770000000000003</v>
      </c>
      <c s="100">
        <v>82.941999999999993</v>
      </c>
      <c s="78">
        <v>35.735999999999997</v>
      </c>
      <c s="98">
        <v>0</v>
      </c>
      <c s="98">
        <v>0</v>
      </c>
      <c/>
      <c r="K166" s="126">
        <v>45509.097191458335</v>
      </c>
    </row>
    <row>
      <c s="50">
        <v>33.192</v>
      </c>
      <c s="20">
        <v>166</v>
      </c>
      <c s="100">
        <v>4.5419999999999998</v>
      </c>
      <c s="100">
        <v>83.920000000000002</v>
      </c>
      <c s="78">
        <v>15.784000000000001</v>
      </c>
      <c s="98">
        <v>0</v>
      </c>
      <c s="98">
        <v>0</v>
      </c>
      <c/>
      <c r="K167" s="126">
        <v>45509.097193819442</v>
      </c>
    </row>
    <row>
      <c s="50">
        <v>33.384</v>
      </c>
      <c s="20">
        <v>167</v>
      </c>
      <c s="100">
        <v>4.5490000000000004</v>
      </c>
      <c s="100">
        <v>84.908000000000001</v>
      </c>
      <c s="78">
        <v>33.005000000000003</v>
      </c>
      <c s="98">
        <v>0</v>
      </c>
      <c s="98">
        <v>0</v>
      </c>
      <c/>
      <c r="K168" s="126">
        <v>45509.097196041665</v>
      </c>
    </row>
    <row>
      <c s="50">
        <v>33.576000000000001</v>
      </c>
      <c s="20">
        <v>168</v>
      </c>
      <c s="100">
        <v>4.585</v>
      </c>
      <c s="100">
        <v>84.918000000000006</v>
      </c>
      <c s="78">
        <v>30.111999999999998</v>
      </c>
      <c s="98">
        <v>0</v>
      </c>
      <c s="98">
        <v>0</v>
      </c>
      <c/>
      <c r="K169" s="126">
        <v>45509.097198263888</v>
      </c>
    </row>
    <row>
      <c s="50">
        <v>33.777999999999999</v>
      </c>
      <c s="20">
        <v>169</v>
      </c>
      <c s="100">
        <v>4.5650000000000004</v>
      </c>
      <c s="100">
        <v>84.918000000000006</v>
      </c>
      <c s="78">
        <v>0</v>
      </c>
      <c s="98">
        <v>0</v>
      </c>
      <c s="98">
        <v>0</v>
      </c>
      <c/>
      <c r="K170" s="126">
        <v>45509.097200601849</v>
      </c>
    </row>
    <row>
      <c s="50">
        <v>33.997999999999998</v>
      </c>
      <c s="20">
        <v>170</v>
      </c>
      <c s="100">
        <v>3.8839999999999999</v>
      </c>
      <c s="100">
        <v>84.918000000000006</v>
      </c>
      <c s="78">
        <v>0</v>
      </c>
      <c s="98">
        <v>0</v>
      </c>
      <c s="98">
        <v>0</v>
      </c>
      <c/>
      <c r="K171" s="126">
        <v>45509.097203148151</v>
      </c>
    </row>
    <row>
      <c s="50">
        <v>34.188000000000002</v>
      </c>
      <c s="20">
        <v>171</v>
      </c>
      <c s="100">
        <v>4.1909999999999998</v>
      </c>
      <c s="100">
        <v>84.918000000000006</v>
      </c>
      <c s="78">
        <v>0</v>
      </c>
      <c s="98">
        <v>0</v>
      </c>
      <c s="98">
        <v>0</v>
      </c>
      <c/>
      <c r="K172" s="126">
        <v>45509.097205347221</v>
      </c>
    </row>
    <row>
      <c s="50">
        <v>34.395000000000003</v>
      </c>
      <c s="20">
        <v>172</v>
      </c>
      <c s="100">
        <v>4.359</v>
      </c>
      <c s="100">
        <v>84.918000000000006</v>
      </c>
      <c s="78">
        <v>0</v>
      </c>
      <c s="98">
        <v>0</v>
      </c>
      <c s="98">
        <v>0</v>
      </c>
      <c/>
      <c r="K173" s="126">
        <v>45509.097207743056</v>
      </c>
    </row>
    <row>
      <c s="50">
        <v>34.579000000000001</v>
      </c>
      <c s="20">
        <v>173</v>
      </c>
      <c s="100">
        <v>4.1219999999999999</v>
      </c>
      <c s="100">
        <v>80.534999999999997</v>
      </c>
      <c s="78">
        <v>34.762999999999998</v>
      </c>
      <c s="98">
        <v>0</v>
      </c>
      <c s="98">
        <v>0</v>
      </c>
      <c/>
      <c r="K174" s="126">
        <v>45509.097209872685</v>
      </c>
    </row>
    <row>
      <c s="50">
        <v>34.776000000000003</v>
      </c>
      <c s="20">
        <v>174</v>
      </c>
      <c s="100">
        <v>4.2469999999999999</v>
      </c>
      <c s="100">
        <v>81.177000000000007</v>
      </c>
      <c s="78">
        <v>27.594000000000001</v>
      </c>
      <c s="98">
        <v>0</v>
      </c>
      <c s="98">
        <v>0</v>
      </c>
      <c/>
      <c r="K175" s="126">
        <v>45509.097212152781</v>
      </c>
    </row>
    <row>
      <c s="50">
        <v>34.981000000000002</v>
      </c>
      <c s="20">
        <v>175</v>
      </c>
      <c s="100">
        <v>4.3470000000000004</v>
      </c>
      <c s="100">
        <v>82.055000000000007</v>
      </c>
      <c s="78">
        <v>22.135000000000002</v>
      </c>
      <c s="98">
        <v>0</v>
      </c>
      <c s="98">
        <v>0</v>
      </c>
      <c/>
      <c r="K176" s="126">
        <v>45509.097214525464</v>
      </c>
    </row>
    <row>
      <c s="50">
        <v>35.191000000000003</v>
      </c>
      <c s="20">
        <v>176</v>
      </c>
      <c s="100">
        <v>4.3029999999999999</v>
      </c>
      <c s="100">
        <v>83.028000000000006</v>
      </c>
      <c s="78">
        <v>24.625</v>
      </c>
      <c s="98">
        <v>0</v>
      </c>
      <c s="98">
        <v>0</v>
      </c>
      <c/>
      <c r="K177" s="126">
        <v>45509.097216956019</v>
      </c>
    </row>
    <row>
      <c s="50">
        <v>35.399000000000001</v>
      </c>
      <c s="20">
        <v>177</v>
      </c>
      <c s="100">
        <v>4.4550000000000001</v>
      </c>
      <c s="100">
        <v>83.504999999999995</v>
      </c>
      <c s="78">
        <v>11.904999999999999</v>
      </c>
      <c s="98">
        <v>0</v>
      </c>
      <c s="98">
        <v>0</v>
      </c>
      <c/>
      <c r="K178" s="126">
        <v>45509.097219363422</v>
      </c>
    </row>
    <row>
      <c s="50">
        <v>35.591000000000001</v>
      </c>
      <c s="20">
        <v>178</v>
      </c>
      <c s="100">
        <v>4.4039999999999999</v>
      </c>
      <c s="100">
        <v>78.712999999999994</v>
      </c>
      <c s="78">
        <v>38.204999999999998</v>
      </c>
      <c s="98">
        <v>0</v>
      </c>
      <c s="98">
        <v>0</v>
      </c>
      <c/>
      <c r="K179" s="126">
        <v>45509.097221585645</v>
      </c>
    </row>
    <row>
      <c s="50">
        <v>35.780999999999999</v>
      </c>
      <c s="20">
        <v>179</v>
      </c>
      <c s="100">
        <v>4.3040000000000003</v>
      </c>
      <c s="100">
        <v>80.799000000000007</v>
      </c>
      <c s="78">
        <v>33.709000000000003</v>
      </c>
      <c s="98">
        <v>0</v>
      </c>
      <c s="98">
        <v>0</v>
      </c>
      <c/>
      <c r="K180" s="126">
        <v>45509.097223784724</v>
      </c>
    </row>
    <row>
      <c s="50">
        <v>35.975000000000001</v>
      </c>
      <c s="20">
        <v>180</v>
      </c>
      <c s="100">
        <v>3.9750000000000001</v>
      </c>
      <c s="100">
        <v>80.364999999999995</v>
      </c>
      <c s="78">
        <v>20.457000000000001</v>
      </c>
      <c s="98">
        <v>0</v>
      </c>
      <c s="98">
        <v>0</v>
      </c>
      <c/>
      <c r="K181" s="126">
        <v>45509.097226030091</v>
      </c>
    </row>
    <row>
      <c s="50">
        <v>36.177999999999997</v>
      </c>
      <c s="20">
        <v>181</v>
      </c>
      <c s="100">
        <v>4.3550000000000004</v>
      </c>
      <c s="100">
        <v>80.239000000000004</v>
      </c>
      <c s="78">
        <v>21.16</v>
      </c>
      <c s="98">
        <v>0</v>
      </c>
      <c s="98">
        <v>0</v>
      </c>
      <c/>
      <c r="K182" s="126">
        <v>45509.097228379629</v>
      </c>
    </row>
    <row>
      <c s="50">
        <v>36.384999999999998</v>
      </c>
      <c s="20">
        <v>182</v>
      </c>
      <c s="100">
        <v>4.319</v>
      </c>
      <c s="100">
        <v>80.358999999999995</v>
      </c>
      <c s="78">
        <v>21.641999999999999</v>
      </c>
      <c s="98">
        <v>0</v>
      </c>
      <c s="98">
        <v>0</v>
      </c>
      <c/>
      <c r="K183" s="126">
        <v>45509.097230775464</v>
      </c>
    </row>
    <row>
      <c s="50">
        <v>36.584000000000003</v>
      </c>
      <c s="20">
        <v>183</v>
      </c>
      <c s="100">
        <v>4.3869999999999996</v>
      </c>
      <c s="100">
        <v>80.165000000000006</v>
      </c>
      <c s="78">
        <v>20.571000000000002</v>
      </c>
      <c s="98">
        <v>0</v>
      </c>
      <c s="98">
        <v>0</v>
      </c>
      <c/>
      <c r="K184" s="126">
        <v>45509.097233067128</v>
      </c>
    </row>
    <row>
      <c s="50">
        <v>36.786000000000001</v>
      </c>
      <c s="20">
        <v>184</v>
      </c>
      <c s="100">
        <v>4.5099999999999998</v>
      </c>
      <c s="100">
        <v>80.165000000000006</v>
      </c>
      <c s="78">
        <v>0</v>
      </c>
      <c s="98">
        <v>0</v>
      </c>
      <c s="98">
        <v>0</v>
      </c>
      <c/>
      <c r="K185" s="126">
        <v>45509.097235416666</v>
      </c>
    </row>
    <row>
      <c s="50">
        <v>36.978000000000002</v>
      </c>
      <c s="20">
        <v>185</v>
      </c>
      <c s="100">
        <v>4.5579999999999998</v>
      </c>
      <c s="100">
        <v>80.165000000000006</v>
      </c>
      <c s="78">
        <v>0</v>
      </c>
      <c s="98">
        <v>0</v>
      </c>
      <c s="98">
        <v>0</v>
      </c>
      <c/>
      <c r="K186" s="126">
        <v>45509.097237627313</v>
      </c>
    </row>
    <row>
      <c s="50">
        <v>37.183</v>
      </c>
      <c s="20">
        <v>186</v>
      </c>
      <c s="100">
        <v>4.3710000000000004</v>
      </c>
      <c s="100">
        <v>81.042000000000002</v>
      </c>
      <c s="78">
        <v>35.206000000000003</v>
      </c>
      <c s="98">
        <v>0</v>
      </c>
      <c s="98">
        <v>0</v>
      </c>
      <c/>
      <c r="K187" s="126">
        <v>45509.097240000003</v>
      </c>
    </row>
    <row>
      <c s="50">
        <v>37.393999999999998</v>
      </c>
      <c s="20">
        <v>187</v>
      </c>
      <c s="100">
        <v>4.5419999999999998</v>
      </c>
      <c s="100">
        <v>81.897999999999996</v>
      </c>
      <c s="78">
        <v>30.146000000000001</v>
      </c>
      <c s="98">
        <v>0</v>
      </c>
      <c s="98">
        <v>0</v>
      </c>
      <c/>
      <c r="K188" s="126">
        <v>45509.097242442127</v>
      </c>
    </row>
    <row>
      <c s="50">
        <v>37.585999999999999</v>
      </c>
      <c s="20">
        <v>188</v>
      </c>
      <c s="100">
        <v>4.4299999999999997</v>
      </c>
      <c s="100">
        <v>81.966999999999999</v>
      </c>
      <c s="78">
        <v>25.265000000000001</v>
      </c>
      <c s="98">
        <v>0</v>
      </c>
      <c s="98">
        <v>0</v>
      </c>
      <c/>
      <c r="K189" s="126">
        <v>45509.097244675926</v>
      </c>
    </row>
    <row>
      <c s="50">
        <v>37.798999999999999</v>
      </c>
      <c s="20">
        <v>189</v>
      </c>
      <c s="100">
        <v>4.4119999999999999</v>
      </c>
      <c s="100">
        <v>82.081999999999994</v>
      </c>
      <c s="78">
        <v>23.254999999999999</v>
      </c>
      <c s="98">
        <v>0</v>
      </c>
      <c s="98">
        <v>0</v>
      </c>
      <c/>
      <c r="K190" s="126">
        <v>45509.097247141202</v>
      </c>
    </row>
    <row>
      <c s="50">
        <v>37.985999999999997</v>
      </c>
      <c s="20">
        <v>190</v>
      </c>
      <c s="100">
        <v>4.4329999999999998</v>
      </c>
      <c s="100">
        <v>82.200999999999993</v>
      </c>
      <c s="78">
        <v>20.867999999999999</v>
      </c>
      <c s="98">
        <v>0</v>
      </c>
      <c s="98">
        <v>0</v>
      </c>
      <c/>
      <c r="K191" s="126">
        <v>45509.097249305552</v>
      </c>
    </row>
    <row>
      <c s="50">
        <v>38.189</v>
      </c>
      <c s="20">
        <v>191</v>
      </c>
      <c s="100">
        <v>4.4390000000000001</v>
      </c>
      <c s="100">
        <v>82.271000000000001</v>
      </c>
      <c s="78">
        <v>16.492000000000001</v>
      </c>
      <c s="98">
        <v>0</v>
      </c>
      <c s="98">
        <v>0</v>
      </c>
      <c/>
      <c r="K192" s="126">
        <v>45509.09725165509</v>
      </c>
    </row>
    <row>
      <c s="50">
        <v>38.386000000000003</v>
      </c>
      <c s="20">
        <v>192</v>
      </c>
      <c s="100">
        <v>4.5410000000000004</v>
      </c>
      <c s="100">
        <v>82.271000000000001</v>
      </c>
      <c s="78">
        <v>0</v>
      </c>
      <c s="98">
        <v>0</v>
      </c>
      <c s="98">
        <v>0</v>
      </c>
      <c/>
      <c r="K193" s="126">
        <v>45509.097253935186</v>
      </c>
    </row>
    <row>
      <c s="50">
        <v>38.584000000000003</v>
      </c>
      <c s="20">
        <v>193</v>
      </c>
      <c s="100">
        <v>4.5119999999999996</v>
      </c>
      <c s="100">
        <v>78.680999999999997</v>
      </c>
      <c s="78">
        <v>30.175000000000001</v>
      </c>
      <c s="98">
        <v>0</v>
      </c>
      <c s="98">
        <v>0</v>
      </c>
      <c/>
      <c r="K194" s="126">
        <v>45509.097256226851</v>
      </c>
    </row>
    <row>
      <c s="50">
        <v>38.777000000000001</v>
      </c>
      <c s="20">
        <v>194</v>
      </c>
      <c s="100">
        <v>4.6639999999999997</v>
      </c>
      <c s="100">
        <v>78.468000000000004</v>
      </c>
      <c s="78">
        <v>24.526</v>
      </c>
      <c s="98">
        <v>0</v>
      </c>
      <c s="98">
        <v>0</v>
      </c>
      <c/>
      <c r="K195" s="126">
        <v>45509.09725846065</v>
      </c>
    </row>
    <row>
      <c s="50">
        <v>38.981999999999999</v>
      </c>
      <c s="20">
        <v>195</v>
      </c>
      <c s="100">
        <v>4.6980000000000004</v>
      </c>
      <c s="100">
        <v>79.522999999999996</v>
      </c>
      <c s="78">
        <v>29.062999999999999</v>
      </c>
      <c s="98">
        <v>0</v>
      </c>
      <c s="98">
        <v>0</v>
      </c>
      <c/>
      <c r="K196" s="126">
        <v>45509.097260833332</v>
      </c>
    </row>
    <row>
      <c s="50">
        <v>39.189</v>
      </c>
      <c s="20">
        <v>196</v>
      </c>
      <c s="100">
        <v>4.6900000000000004</v>
      </c>
      <c s="100">
        <v>80.486999999999995</v>
      </c>
      <c s="78">
        <v>30.358000000000001</v>
      </c>
      <c s="98">
        <v>0</v>
      </c>
      <c s="98">
        <v>0</v>
      </c>
      <c/>
      <c r="K197" s="126">
        <v>45509.097263229167</v>
      </c>
    </row>
    <row>
      <c s="50">
        <v>39.381999999999998</v>
      </c>
      <c s="20">
        <v>197</v>
      </c>
      <c s="100">
        <v>4.4859999999999998</v>
      </c>
      <c s="100">
        <v>81.414000000000001</v>
      </c>
      <c s="78">
        <v>28.844000000000001</v>
      </c>
      <c s="98">
        <v>0</v>
      </c>
      <c s="98">
        <v>0</v>
      </c>
      <c/>
      <c r="K198" s="126">
        <v>45509.097265462966</v>
      </c>
    </row>
    <row>
      <c s="50">
        <v>39.597000000000001</v>
      </c>
      <c s="20">
        <v>198</v>
      </c>
      <c s="100">
        <v>4.625</v>
      </c>
      <c s="100">
        <v>81.808999999999998</v>
      </c>
      <c s="78">
        <v>25.445</v>
      </c>
      <c s="98">
        <v>0</v>
      </c>
      <c s="98">
        <v>0</v>
      </c>
      <c/>
      <c r="K199" s="126">
        <v>45509.097267951387</v>
      </c>
    </row>
    <row>
      <c s="50">
        <v>39.793999999999997</v>
      </c>
      <c s="20">
        <v>199</v>
      </c>
      <c s="100">
        <v>4.6619999999999999</v>
      </c>
      <c s="100">
        <v>82.582999999999998</v>
      </c>
      <c s="78">
        <v>26.006</v>
      </c>
      <c s="98">
        <v>0</v>
      </c>
      <c s="98">
        <v>0</v>
      </c>
      <c/>
      <c r="K200" s="126">
        <v>45509.097270231483</v>
      </c>
    </row>
    <row>
      <c s="50">
        <v>39.984999999999999</v>
      </c>
      <c s="20">
        <v>200</v>
      </c>
      <c s="100">
        <v>4.5629999999999997</v>
      </c>
      <c s="100">
        <v>83.120999999999995</v>
      </c>
      <c s="78">
        <v>27.308</v>
      </c>
      <c s="98">
        <v>0</v>
      </c>
      <c s="98">
        <v>0</v>
      </c>
      <c/>
      <c r="K201" s="126">
        <v>45509.09727244213</v>
      </c>
    </row>
    <row>
      <c s="50">
        <v>40.189999999999998</v>
      </c>
      <c s="20">
        <v>201</v>
      </c>
      <c s="100">
        <v>4.548</v>
      </c>
      <c s="100">
        <v>83.093000000000004</v>
      </c>
      <c s="78">
        <v>27.902999999999999</v>
      </c>
      <c s="98">
        <v>0</v>
      </c>
      <c s="98">
        <v>0</v>
      </c>
      <c/>
      <c r="K202" s="126">
        <v>45509.097274814812</v>
      </c>
    </row>
    <row>
      <c s="50">
        <v>40.396999999999998</v>
      </c>
      <c s="20">
        <v>202</v>
      </c>
      <c s="100">
        <v>4.3940000000000001</v>
      </c>
      <c s="100">
        <v>81.524000000000001</v>
      </c>
      <c s="78">
        <v>32.539000000000001</v>
      </c>
      <c s="98">
        <v>0</v>
      </c>
      <c s="98">
        <v>0</v>
      </c>
      <c/>
      <c r="K203" s="126">
        <v>45509.097277210647</v>
      </c>
    </row>
    <row>
      <c s="50">
        <v>40.573</v>
      </c>
      <c s="20">
        <v>203</v>
      </c>
      <c s="100">
        <v>4.5330000000000004</v>
      </c>
      <c s="100">
        <v>80.914000000000001</v>
      </c>
      <c s="78">
        <v>34.673000000000002</v>
      </c>
      <c s="98">
        <v>0</v>
      </c>
      <c s="98">
        <v>0</v>
      </c>
      <c/>
      <c r="K204" s="126">
        <v>45509.097279247682</v>
      </c>
    </row>
    <row>
      <c s="50">
        <v>40.783000000000001</v>
      </c>
      <c s="20">
        <v>204</v>
      </c>
      <c s="100">
        <v>4.5209999999999999</v>
      </c>
      <c s="100">
        <v>80.914000000000001</v>
      </c>
      <c s="78">
        <v>0</v>
      </c>
      <c s="98">
        <v>0</v>
      </c>
      <c s="98">
        <v>0</v>
      </c>
      <c/>
      <c r="K205" s="126">
        <v>45509.097281678238</v>
      </c>
    </row>
    <row>
      <c s="50">
        <v>40.990000000000002</v>
      </c>
      <c s="20">
        <v>205</v>
      </c>
      <c s="100">
        <v>4.5010000000000003</v>
      </c>
      <c s="100">
        <v>80.914000000000001</v>
      </c>
      <c s="78">
        <v>0</v>
      </c>
      <c s="98">
        <v>0</v>
      </c>
      <c s="98">
        <v>0</v>
      </c>
      <c/>
      <c r="K206" s="126">
        <v>45509.097284074072</v>
      </c>
    </row>
    <row>
      <c s="50">
        <v>41.180999999999997</v>
      </c>
      <c s="20">
        <v>206</v>
      </c>
      <c s="100">
        <v>4.3360000000000003</v>
      </c>
      <c s="100">
        <v>80.780000000000001</v>
      </c>
      <c s="78">
        <v>41.292000000000002</v>
      </c>
      <c s="98">
        <v>0</v>
      </c>
      <c s="98">
        <v>0</v>
      </c>
      <c/>
      <c r="K207" s="126">
        <v>45509.097286284719</v>
      </c>
    </row>
    <row>
      <c s="50">
        <v>41.396000000000001</v>
      </c>
      <c s="20">
        <v>207</v>
      </c>
      <c s="100">
        <v>4.4210000000000003</v>
      </c>
      <c s="100">
        <v>80.847999999999999</v>
      </c>
      <c s="78">
        <v>27.443000000000001</v>
      </c>
      <c s="98">
        <v>0</v>
      </c>
      <c s="98">
        <v>0</v>
      </c>
      <c/>
      <c r="K208" s="126">
        <v>45509.097288773148</v>
      </c>
    </row>
    <row>
      <c s="50">
        <v>41.597000000000001</v>
      </c>
      <c s="20">
        <v>208</v>
      </c>
      <c s="100">
        <v>4.3959999999999999</v>
      </c>
      <c s="100">
        <v>81.346000000000004</v>
      </c>
      <c s="78">
        <v>24.870999999999999</v>
      </c>
      <c s="98">
        <v>0</v>
      </c>
      <c s="98">
        <v>0</v>
      </c>
      <c/>
      <c r="K209" s="126">
        <v>45509.097291087965</v>
      </c>
    </row>
    <row>
      <c s="50">
        <v>41.792000000000002</v>
      </c>
      <c s="20">
        <v>209</v>
      </c>
      <c s="100">
        <v>4.4240000000000004</v>
      </c>
      <c s="100">
        <v>81.346000000000004</v>
      </c>
      <c s="78">
        <v>0</v>
      </c>
      <c s="98">
        <v>0</v>
      </c>
      <c s="98">
        <v>0</v>
      </c>
      <c/>
      <c r="K210" s="126">
        <v>45509.097293356484</v>
      </c>
    </row>
    <row>
      <c s="50">
        <v>41.993000000000002</v>
      </c>
      <c s="20">
        <v>210</v>
      </c>
      <c s="100">
        <v>4.3879999999999999</v>
      </c>
      <c s="100">
        <v>81.346000000000004</v>
      </c>
      <c s="78">
        <v>0</v>
      </c>
      <c s="98">
        <v>0</v>
      </c>
      <c s="98">
        <v>0</v>
      </c>
      <c/>
      <c r="K211" s="126">
        <v>45509.097295671294</v>
      </c>
    </row>
    <row>
      <c s="50">
        <v>42.177</v>
      </c>
      <c s="20">
        <v>211</v>
      </c>
      <c s="100">
        <v>4.4800000000000004</v>
      </c>
      <c s="100">
        <v>81.346000000000004</v>
      </c>
      <c s="78">
        <v>0</v>
      </c>
      <c s="98">
        <v>0</v>
      </c>
      <c s="98">
        <v>0</v>
      </c>
      <c/>
      <c r="K212" s="126">
        <v>45509.097297812499</v>
      </c>
    </row>
    <row>
      <c s="50">
        <v>42.390999999999998</v>
      </c>
      <c s="20">
        <v>212</v>
      </c>
      <c s="100">
        <v>4.3920000000000003</v>
      </c>
      <c s="100">
        <v>81.346000000000004</v>
      </c>
      <c s="78">
        <v>0</v>
      </c>
      <c s="98">
        <v>0</v>
      </c>
      <c s="98">
        <v>0</v>
      </c>
      <c/>
      <c r="K213" s="126">
        <v>45509.097300289352</v>
      </c>
    </row>
    <row>
      <c s="50">
        <v>42.576000000000001</v>
      </c>
      <c s="20">
        <v>213</v>
      </c>
      <c s="100">
        <v>4.3929999999999998</v>
      </c>
      <c s="100">
        <v>84.741</v>
      </c>
      <c s="78">
        <v>39.292000000000002</v>
      </c>
      <c s="98">
        <v>0</v>
      </c>
      <c s="98">
        <v>0</v>
      </c>
      <c/>
      <c r="K214" s="126">
        <v>45509.097302430557</v>
      </c>
    </row>
    <row>
      <c s="50">
        <v>42.789999999999999</v>
      </c>
      <c s="20">
        <v>214</v>
      </c>
      <c s="100">
        <v>4.4299999999999997</v>
      </c>
      <c s="100">
        <v>84.852000000000004</v>
      </c>
      <c s="78">
        <v>29.722000000000001</v>
      </c>
      <c s="98">
        <v>0</v>
      </c>
      <c s="98">
        <v>0</v>
      </c>
      <c/>
      <c r="K215" s="126">
        <v>45509.097304907409</v>
      </c>
    </row>
    <row>
      <c s="50">
        <v>42.972999999999999</v>
      </c>
      <c s="20">
        <v>215</v>
      </c>
      <c s="100">
        <v>4.3410000000000002</v>
      </c>
      <c s="100">
        <v>84.924000000000007</v>
      </c>
      <c s="78">
        <v>26.524999999999999</v>
      </c>
      <c s="98">
        <v>0</v>
      </c>
      <c s="98">
        <v>0</v>
      </c>
      <c/>
      <c r="K216" s="126">
        <v>45509.097307025462</v>
      </c>
    </row>
    <row>
      <c s="50">
        <v>43.198</v>
      </c>
      <c s="20">
        <v>216</v>
      </c>
      <c s="100">
        <v>4.4320000000000004</v>
      </c>
      <c s="100">
        <v>84.290000000000006</v>
      </c>
      <c s="78">
        <v>29.324000000000002</v>
      </c>
      <c s="98">
        <v>0</v>
      </c>
      <c s="98">
        <v>0</v>
      </c>
      <c/>
      <c r="K217" s="126">
        <v>45509.097309629629</v>
      </c>
    </row>
    <row>
      <c s="50">
        <v>43.389000000000003</v>
      </c>
      <c s="20">
        <v>217</v>
      </c>
      <c s="100">
        <v>3.911</v>
      </c>
      <c s="100">
        <v>84.465000000000003</v>
      </c>
      <c s="78">
        <v>40.633000000000003</v>
      </c>
      <c s="98">
        <v>0</v>
      </c>
      <c s="98">
        <v>0</v>
      </c>
      <c/>
      <c r="K218" s="126">
        <v>45509.097311840276</v>
      </c>
    </row>
    <row>
      <c s="50">
        <v>43.594000000000001</v>
      </c>
      <c s="20">
        <v>218</v>
      </c>
      <c s="100">
        <v>4.1680000000000001</v>
      </c>
      <c s="100">
        <v>83.501000000000005</v>
      </c>
      <c s="78">
        <v>31.588000000000001</v>
      </c>
      <c s="98">
        <v>0</v>
      </c>
      <c s="98">
        <v>0</v>
      </c>
      <c/>
      <c r="K219" s="126">
        <v>45509.097314212966</v>
      </c>
    </row>
    <row>
      <c s="50">
        <v>43.792000000000002</v>
      </c>
      <c s="20">
        <v>219</v>
      </c>
      <c s="100">
        <v>4.2729999999999997</v>
      </c>
      <c s="100">
        <v>83.587999999999994</v>
      </c>
      <c s="78">
        <v>37.338999999999999</v>
      </c>
      <c s="98">
        <v>0</v>
      </c>
      <c s="98">
        <v>0</v>
      </c>
      <c/>
      <c r="K220" s="126">
        <v>45509.097316504631</v>
      </c>
    </row>
    <row>
      <c s="50">
        <v>43.975999999999999</v>
      </c>
      <c s="20">
        <v>220</v>
      </c>
      <c s="100">
        <v>4.367</v>
      </c>
      <c s="100">
        <v>83.191000000000003</v>
      </c>
      <c s="78">
        <v>36.832000000000001</v>
      </c>
      <c s="98">
        <v>0</v>
      </c>
      <c s="98">
        <v>0</v>
      </c>
      <c/>
      <c r="K221" s="126">
        <v>45509.097318622684</v>
      </c>
    </row>
    <row>
      <c s="50">
        <v>44.173000000000002</v>
      </c>
      <c s="20">
        <v>221</v>
      </c>
      <c s="100">
        <v>4.2320000000000002</v>
      </c>
      <c s="100">
        <v>83.156999999999996</v>
      </c>
      <c s="78">
        <v>35.777999999999999</v>
      </c>
      <c s="98">
        <v>0</v>
      </c>
      <c s="98">
        <v>0</v>
      </c>
      <c/>
      <c r="K222" s="126">
        <v>45509.097320914349</v>
      </c>
    </row>
    <row>
      <c s="50">
        <v>44.383000000000003</v>
      </c>
      <c s="20">
        <v>222</v>
      </c>
      <c s="100">
        <v>4.476</v>
      </c>
      <c s="100">
        <v>82.977000000000004</v>
      </c>
      <c s="78">
        <v>31.809000000000001</v>
      </c>
      <c s="98">
        <v>0</v>
      </c>
      <c s="98">
        <v>0</v>
      </c>
      <c/>
      <c r="K223" s="126">
        <v>45509.097323344904</v>
      </c>
    </row>
    <row>
      <c s="50">
        <v>44.591000000000001</v>
      </c>
      <c s="20">
        <v>223</v>
      </c>
      <c s="100">
        <v>4.5030000000000001</v>
      </c>
      <c s="100">
        <v>80.406999999999996</v>
      </c>
      <c s="78">
        <v>36.423999999999999</v>
      </c>
      <c s="98">
        <v>0</v>
      </c>
      <c s="98">
        <v>0</v>
      </c>
      <c/>
      <c r="K224" s="126">
        <v>45509.097325752315</v>
      </c>
    </row>
    <row>
      <c s="50">
        <v>44.773000000000003</v>
      </c>
      <c s="20">
        <v>224</v>
      </c>
      <c s="100">
        <v>4.4470000000000001</v>
      </c>
      <c s="100">
        <v>83.019999999999996</v>
      </c>
      <c s="78">
        <v>38.899000000000001</v>
      </c>
      <c s="98">
        <v>0</v>
      </c>
      <c s="98">
        <v>0</v>
      </c>
      <c/>
      <c r="K225" s="126">
        <v>45509.097327858799</v>
      </c>
    </row>
    <row>
      <c s="50">
        <v>44.996000000000002</v>
      </c>
      <c s="20">
        <v>225</v>
      </c>
      <c s="100">
        <v>4.5389999999999997</v>
      </c>
      <c s="100">
        <v>83.384</v>
      </c>
      <c s="78">
        <v>24.550999999999998</v>
      </c>
      <c s="98">
        <v>0</v>
      </c>
      <c s="98">
        <v>0</v>
      </c>
      <c/>
      <c r="K226" s="126">
        <v>45509.097330439814</v>
      </c>
    </row>
    <row>
      <c s="50">
        <v>45.176000000000002</v>
      </c>
      <c s="20">
        <v>226</v>
      </c>
      <c s="100">
        <v>4.4290000000000003</v>
      </c>
      <c s="100">
        <v>81.144999999999996</v>
      </c>
      <c s="78">
        <v>38.399999999999999</v>
      </c>
      <c s="98">
        <v>0</v>
      </c>
      <c s="98">
        <v>0</v>
      </c>
      <c/>
      <c r="K227" s="126">
        <v>45509.097332523146</v>
      </c>
    </row>
    <row>
      <c s="50">
        <v>45.390999999999998</v>
      </c>
      <c s="20">
        <v>227</v>
      </c>
      <c s="100">
        <v>4.548</v>
      </c>
      <c s="100">
        <v>80.772999999999996</v>
      </c>
      <c s="78">
        <v>33.015999999999998</v>
      </c>
      <c s="98">
        <v>0</v>
      </c>
      <c s="98">
        <v>0</v>
      </c>
      <c/>
      <c r="K228" s="126">
        <v>45509.097335011575</v>
      </c>
    </row>
    <row>
      <c s="50">
        <v>45.585000000000001</v>
      </c>
      <c s="20">
        <v>228</v>
      </c>
      <c s="100">
        <v>4.5259999999999998</v>
      </c>
      <c s="100">
        <v>80.194999999999993</v>
      </c>
      <c s="78">
        <v>41.817999999999998</v>
      </c>
      <c s="98">
        <v>0</v>
      </c>
      <c s="98">
        <v>0</v>
      </c>
      <c/>
      <c r="K229" s="126">
        <v>45509.097337256942</v>
      </c>
    </row>
    <row>
      <c s="50">
        <v>45.786999999999999</v>
      </c>
      <c s="20">
        <v>229</v>
      </c>
      <c s="100">
        <v>4.5599999999999996</v>
      </c>
      <c s="100">
        <v>81.147000000000006</v>
      </c>
      <c s="78">
        <v>46.692999999999998</v>
      </c>
      <c s="98">
        <v>0</v>
      </c>
      <c s="98">
        <v>0</v>
      </c>
      <c/>
      <c r="K230" s="126">
        <v>45509.097339594904</v>
      </c>
    </row>
    <row>
      <c s="50">
        <v>45.994</v>
      </c>
      <c s="20">
        <v>230</v>
      </c>
      <c s="100">
        <v>4.5599999999999996</v>
      </c>
      <c s="100">
        <v>82.387</v>
      </c>
      <c s="78">
        <v>27.978000000000002</v>
      </c>
      <c s="98">
        <v>0</v>
      </c>
      <c s="98">
        <v>0</v>
      </c>
      <c/>
      <c r="K231" s="126">
        <v>45509.097341990739</v>
      </c>
    </row>
    <row>
      <c s="50">
        <v>46.183</v>
      </c>
      <c s="20">
        <v>231</v>
      </c>
      <c s="100">
        <v>4.407</v>
      </c>
      <c s="100">
        <v>81.509</v>
      </c>
      <c s="78">
        <v>34.646000000000001</v>
      </c>
      <c s="98">
        <v>0</v>
      </c>
      <c s="98">
        <v>0</v>
      </c>
      <c/>
      <c r="K232" s="126">
        <v>45509.097344178241</v>
      </c>
    </row>
    <row>
      <c s="50">
        <v>46.396999999999998</v>
      </c>
      <c s="20">
        <v>232</v>
      </c>
      <c s="100">
        <v>4.556</v>
      </c>
      <c s="100">
        <v>79.238</v>
      </c>
      <c s="78">
        <v>36.060000000000002</v>
      </c>
      <c s="98">
        <v>0</v>
      </c>
      <c s="98">
        <v>0</v>
      </c>
      <c/>
      <c r="K233" s="126">
        <v>45509.097346655093</v>
      </c>
    </row>
    <row>
      <c s="50">
        <v>46.588999999999999</v>
      </c>
      <c s="20">
        <v>233</v>
      </c>
      <c s="100">
        <v>4.5620000000000003</v>
      </c>
      <c s="100">
        <v>79.519000000000005</v>
      </c>
      <c s="78">
        <v>33.392000000000003</v>
      </c>
      <c s="98">
        <v>0</v>
      </c>
      <c s="98">
        <v>0</v>
      </c>
      <c/>
      <c r="K234" s="126">
        <v>45509.097348877316</v>
      </c>
    </row>
    <row>
      <c s="50">
        <v>46.792999999999999</v>
      </c>
      <c s="20">
        <v>234</v>
      </c>
      <c s="100">
        <v>4.4829999999999997</v>
      </c>
      <c s="100">
        <v>79.079999999999998</v>
      </c>
      <c s="78">
        <v>20.893000000000001</v>
      </c>
      <c s="98">
        <v>0</v>
      </c>
      <c s="98">
        <v>0</v>
      </c>
      <c/>
      <c r="K235" s="126">
        <v>45509.097351238423</v>
      </c>
    </row>
    <row>
      <c s="50">
        <v>46.991999999999997</v>
      </c>
      <c s="20">
        <v>235</v>
      </c>
      <c s="100">
        <v>4.5010000000000003</v>
      </c>
      <c s="100">
        <v>79.103999999999999</v>
      </c>
      <c s="78">
        <v>21.254000000000001</v>
      </c>
      <c s="98">
        <v>0</v>
      </c>
      <c s="98">
        <v>0</v>
      </c>
      <c/>
      <c r="K236" s="126">
        <v>45509.097353541663</v>
      </c>
    </row>
    <row>
      <c s="50">
        <v>47.197000000000003</v>
      </c>
      <c s="20">
        <v>236</v>
      </c>
      <c s="100">
        <v>4.5010000000000003</v>
      </c>
      <c s="100">
        <v>79.441999999999993</v>
      </c>
      <c s="78">
        <v>25.343</v>
      </c>
      <c s="98">
        <v>0</v>
      </c>
      <c s="98">
        <v>0</v>
      </c>
      <c/>
      <c r="K237" s="126">
        <v>45509.097355914353</v>
      </c>
    </row>
    <row>
      <c s="50">
        <v>47.393999999999998</v>
      </c>
      <c s="20">
        <v>237</v>
      </c>
      <c s="100">
        <v>4.5010000000000003</v>
      </c>
      <c s="100">
        <v>80.239000000000004</v>
      </c>
      <c s="78">
        <v>30.481000000000002</v>
      </c>
      <c s="98">
        <v>0</v>
      </c>
      <c s="98">
        <v>0</v>
      </c>
      <c/>
      <c r="K238" s="126">
        <v>45509.097358194442</v>
      </c>
    </row>
    <row>
      <c s="50">
        <v>47.597999999999999</v>
      </c>
      <c s="20">
        <v>238</v>
      </c>
      <c s="100">
        <v>4.298</v>
      </c>
      <c s="100">
        <v>80.161000000000001</v>
      </c>
      <c s="78">
        <v>30.359000000000002</v>
      </c>
      <c s="98">
        <v>0</v>
      </c>
      <c s="98">
        <v>0</v>
      </c>
      <c/>
      <c r="K239" s="126">
        <v>45509.097360543979</v>
      </c>
    </row>
    <row>
      <c s="50">
        <v>47.795000000000002</v>
      </c>
      <c s="20">
        <v>239</v>
      </c>
      <c s="100">
        <v>4.5099999999999998</v>
      </c>
      <c s="100">
        <v>80.616</v>
      </c>
      <c s="78">
        <v>28.231999999999999</v>
      </c>
      <c s="98">
        <v>0</v>
      </c>
      <c s="98">
        <v>0</v>
      </c>
      <c/>
      <c r="K240" s="126">
        <v>45509.097362835651</v>
      </c>
    </row>
    <row>
      <c s="50">
        <v>47.991</v>
      </c>
      <c s="20">
        <v>240</v>
      </c>
      <c s="100">
        <v>4.5579999999999998</v>
      </c>
      <c s="100">
        <v>81.477999999999994</v>
      </c>
      <c s="78">
        <v>36.563000000000002</v>
      </c>
      <c s="98">
        <v>0</v>
      </c>
      <c s="98">
        <v>0</v>
      </c>
      <c/>
      <c r="K241" s="126">
        <v>45509.097365104164</v>
      </c>
    </row>
    <row>
      <c s="50">
        <v>48.195</v>
      </c>
      <c s="20">
        <v>241</v>
      </c>
      <c s="100">
        <v>4.3710000000000004</v>
      </c>
      <c s="100">
        <v>81.763999999999996</v>
      </c>
      <c s="78">
        <v>41.362000000000002</v>
      </c>
      <c s="98">
        <v>0</v>
      </c>
      <c s="98">
        <v>0</v>
      </c>
      <c/>
      <c r="K242" s="126">
        <v>45509.097367453702</v>
      </c>
    </row>
    <row>
      <c s="50">
        <v>48.393999999999998</v>
      </c>
      <c s="20">
        <v>242</v>
      </c>
      <c s="100">
        <v>4.5419999999999998</v>
      </c>
      <c s="100">
        <v>81.808000000000007</v>
      </c>
      <c s="78">
        <v>43.055999999999997</v>
      </c>
      <c s="98">
        <v>0</v>
      </c>
      <c s="98">
        <v>0</v>
      </c>
      <c/>
      <c r="K243" s="126">
        <v>45509.097369768519</v>
      </c>
    </row>
    <row>
      <c s="50">
        <v>48.588999999999999</v>
      </c>
      <c s="20">
        <v>243</v>
      </c>
      <c s="100">
        <v>4.4299999999999997</v>
      </c>
      <c s="100">
        <v>79.659999999999997</v>
      </c>
      <c s="78">
        <v>40.771999999999998</v>
      </c>
      <c s="98">
        <v>0</v>
      </c>
      <c s="98">
        <v>0</v>
      </c>
      <c/>
      <c r="K244" s="126">
        <v>45509.097372013886</v>
      </c>
    </row>
    <row>
      <c s="50">
        <v>48.786999999999999</v>
      </c>
      <c s="20">
        <v>244</v>
      </c>
      <c s="100">
        <v>4.4119999999999999</v>
      </c>
      <c s="100">
        <v>78.869</v>
      </c>
      <c s="78">
        <v>33.295999999999999</v>
      </c>
      <c s="98">
        <v>0</v>
      </c>
      <c s="98">
        <v>0</v>
      </c>
      <c/>
      <c r="K245" s="126">
        <v>45509.097374317127</v>
      </c>
    </row>
    <row>
      <c s="50">
        <v>48.973999999999997</v>
      </c>
      <c s="20">
        <v>245</v>
      </c>
      <c s="100">
        <v>4.4329999999999998</v>
      </c>
      <c s="100">
        <v>79.959999999999994</v>
      </c>
      <c s="78">
        <v>30.065999999999999</v>
      </c>
      <c s="98">
        <v>0</v>
      </c>
      <c s="98">
        <v>0</v>
      </c>
      <c/>
      <c r="K246" s="126">
        <v>45509.097376481484</v>
      </c>
    </row>
    <row>
      <c s="50">
        <v>49.192</v>
      </c>
      <c s="20">
        <v>246</v>
      </c>
      <c s="100">
        <v>4.4390000000000001</v>
      </c>
      <c s="100">
        <v>80.492000000000004</v>
      </c>
      <c s="78">
        <v>26.696000000000002</v>
      </c>
      <c s="98">
        <v>0</v>
      </c>
      <c s="98">
        <v>0</v>
      </c>
      <c/>
      <c r="K247" s="126">
        <v>45509.097379004626</v>
      </c>
    </row>
    <row>
      <c s="50">
        <v>49.378</v>
      </c>
      <c s="20">
        <v>247</v>
      </c>
      <c s="100">
        <v>4.5410000000000004</v>
      </c>
      <c s="100">
        <v>80.864000000000004</v>
      </c>
      <c s="78">
        <v>34.444000000000003</v>
      </c>
      <c s="98">
        <v>0</v>
      </c>
      <c s="98">
        <v>0</v>
      </c>
      <c/>
      <c r="K248" s="126">
        <v>45509.097381157408</v>
      </c>
    </row>
    <row>
      <c s="50">
        <v>49.595999999999997</v>
      </c>
      <c s="20">
        <v>248</v>
      </c>
      <c s="100">
        <v>4.5119999999999996</v>
      </c>
      <c s="100">
        <v>82.066000000000003</v>
      </c>
      <c s="78">
        <v>25.081</v>
      </c>
      <c s="98">
        <v>0</v>
      </c>
      <c s="98">
        <v>0</v>
      </c>
      <c/>
      <c r="K249" s="126">
        <v>45509.097383680557</v>
      </c>
    </row>
    <row>
      <c s="50">
        <v>49.777000000000001</v>
      </c>
      <c s="20">
        <v>249</v>
      </c>
      <c s="100">
        <v>4.6639999999999997</v>
      </c>
      <c s="100">
        <v>82.186000000000007</v>
      </c>
      <c s="78">
        <v>28.475000000000001</v>
      </c>
      <c s="98">
        <v>0</v>
      </c>
      <c s="98">
        <v>0</v>
      </c>
      <c/>
      <c r="K250" s="126">
        <v>45509.097385775465</v>
      </c>
    </row>
    <row>
      <c s="50">
        <v>49.984999999999999</v>
      </c>
      <c s="20">
        <v>250</v>
      </c>
      <c s="100">
        <v>4.6980000000000004</v>
      </c>
      <c s="100">
        <v>82.668000000000006</v>
      </c>
      <c s="78">
        <v>20.02</v>
      </c>
      <c s="98">
        <v>0</v>
      </c>
      <c s="98">
        <v>0</v>
      </c>
      <c/>
      <c r="K251" s="126">
        <v>45509.097388182869</v>
      </c>
    </row>
    <row>
      <c s="50">
        <v>50.192999999999998</v>
      </c>
      <c s="20">
        <v>251</v>
      </c>
      <c s="100">
        <v>4.6159999999999997</v>
      </c>
      <c s="100">
        <v>82.811999999999998</v>
      </c>
      <c s="78">
        <v>31.059999999999999</v>
      </c>
      <c s="98">
        <v>0</v>
      </c>
      <c s="98">
        <v>0</v>
      </c>
      <c/>
      <c r="K252" s="126">
        <v>45509.097390590279</v>
      </c>
    </row>
    <row>
      <c s="50">
        <v>50.381999999999998</v>
      </c>
      <c s="20">
        <v>252</v>
      </c>
      <c s="100">
        <v>4.6900000000000004</v>
      </c>
      <c s="100">
        <v>83.072000000000003</v>
      </c>
      <c s="78">
        <v>25.850000000000001</v>
      </c>
      <c s="98">
        <v>0</v>
      </c>
      <c s="98">
        <v>0</v>
      </c>
      <c/>
      <c r="K253" s="126">
        <v>45509.097392777781</v>
      </c>
    </row>
    <row>
      <c s="50">
        <v>50.585999999999999</v>
      </c>
      <c s="20">
        <v>253</v>
      </c>
      <c s="100">
        <v>4.4859999999999998</v>
      </c>
      <c s="100">
        <v>81.656999999999996</v>
      </c>
      <c s="78">
        <v>31.949000000000002</v>
      </c>
      <c s="98">
        <v>0</v>
      </c>
      <c s="98">
        <v>0</v>
      </c>
      <c/>
      <c r="K254" s="126">
        <v>45509.097395138888</v>
      </c>
    </row>
    <row>
      <c s="50">
        <v>50.795999999999999</v>
      </c>
      <c s="20">
        <v>254</v>
      </c>
      <c s="100">
        <v>4.625</v>
      </c>
      <c s="100">
        <v>81.847999999999999</v>
      </c>
      <c s="78">
        <v>27.417000000000002</v>
      </c>
      <c s="98">
        <v>0</v>
      </c>
      <c s="98">
        <v>0</v>
      </c>
      <c/>
      <c r="K255" s="126">
        <v>45509.097397569443</v>
      </c>
    </row>
    <row>
      <c s="50">
        <v>50.981999999999999</v>
      </c>
      <c s="20">
        <v>255</v>
      </c>
      <c s="100">
        <v>4.6619999999999999</v>
      </c>
      <c s="100">
        <v>82.257999999999996</v>
      </c>
      <c s="78">
        <v>31.937999999999999</v>
      </c>
      <c s="98">
        <v>0</v>
      </c>
      <c s="98">
        <v>0</v>
      </c>
      <c/>
      <c r="K256" s="126">
        <v>45509.097399722225</v>
      </c>
    </row>
    <row>
      <c s="50">
        <v>51.195</v>
      </c>
      <c s="20">
        <v>256</v>
      </c>
      <c s="100">
        <v>4.5629999999999997</v>
      </c>
      <c s="100">
        <v>81.855000000000004</v>
      </c>
      <c s="78">
        <v>27.998000000000001</v>
      </c>
      <c s="98">
        <v>0</v>
      </c>
      <c s="98">
        <v>0</v>
      </c>
      <c/>
      <c r="K257" s="126">
        <v>45509.097402187501</v>
      </c>
    </row>
    <row>
      <c s="50">
        <v>51.375999999999998</v>
      </c>
      <c s="20">
        <v>257</v>
      </c>
      <c s="100">
        <v>4.548</v>
      </c>
      <c s="100">
        <v>81.840000000000003</v>
      </c>
      <c s="78">
        <v>28.838000000000001</v>
      </c>
      <c s="98">
        <v>0</v>
      </c>
      <c s="98">
        <v>0</v>
      </c>
      <c/>
      <c r="K258" s="126">
        <v>45509.097404282409</v>
      </c>
    </row>
    <row>
      <c s="50">
        <v>51.581000000000003</v>
      </c>
      <c s="20">
        <v>258</v>
      </c>
      <c s="100">
        <v>4.3940000000000001</v>
      </c>
      <c s="100">
        <v>81.515000000000001</v>
      </c>
      <c s="78">
        <v>28.170999999999999</v>
      </c>
      <c s="98">
        <v>0</v>
      </c>
      <c s="98">
        <v>0</v>
      </c>
      <c/>
      <c r="K259" s="126">
        <v>45509.097406655092</v>
      </c>
    </row>
    <row>
      <c s="50">
        <v>51.786000000000001</v>
      </c>
      <c s="20">
        <v>259</v>
      </c>
      <c s="100">
        <v>4.5330000000000004</v>
      </c>
      <c s="100">
        <v>81.331999999999994</v>
      </c>
      <c s="78">
        <v>33.122</v>
      </c>
      <c s="98">
        <v>0</v>
      </c>
      <c s="98">
        <v>0</v>
      </c>
      <c/>
      <c r="K260" s="126">
        <v>45509.097409027781</v>
      </c>
    </row>
    <row>
      <c s="50">
        <v>51.984999999999999</v>
      </c>
      <c s="20">
        <v>260</v>
      </c>
      <c s="100">
        <v>4.5209999999999999</v>
      </c>
      <c s="100">
        <v>81.113</v>
      </c>
      <c s="78">
        <v>28.899000000000001</v>
      </c>
      <c s="98">
        <v>0</v>
      </c>
      <c s="98">
        <v>0</v>
      </c>
      <c/>
      <c r="K261" s="126">
        <v>45509.097411331015</v>
      </c>
    </row>
    <row>
      <c s="50">
        <v>52.192</v>
      </c>
      <c s="20">
        <v>261</v>
      </c>
      <c s="100">
        <v>4.4690000000000003</v>
      </c>
      <c s="100">
        <v>81.448999999999998</v>
      </c>
      <c s="78">
        <v>31.068000000000001</v>
      </c>
      <c s="98">
        <v>0</v>
      </c>
      <c s="98">
        <v>0</v>
      </c>
      <c/>
      <c r="K262" s="126">
        <v>45509.097413726849</v>
      </c>
    </row>
    <row>
      <c s="50">
        <v>52.395000000000003</v>
      </c>
      <c s="20">
        <v>262</v>
      </c>
      <c s="100">
        <v>4.5010000000000003</v>
      </c>
      <c s="100">
        <v>81.650000000000006</v>
      </c>
      <c s="78">
        <v>29.222000000000001</v>
      </c>
      <c s="98">
        <v>0</v>
      </c>
      <c s="98">
        <v>0</v>
      </c>
      <c/>
      <c r="K263" s="126">
        <v>45509.097416076387</v>
      </c>
    </row>
    <row>
      <c s="50">
        <v>52.582000000000001</v>
      </c>
      <c s="20">
        <v>263</v>
      </c>
      <c s="100">
        <v>4.4160000000000004</v>
      </c>
      <c s="100">
        <v>81.822000000000003</v>
      </c>
      <c s="78">
        <v>25.259</v>
      </c>
      <c s="98">
        <v>0</v>
      </c>
      <c s="98">
        <v>0</v>
      </c>
      <c/>
      <c r="K264" s="126">
        <v>45509.097418240737</v>
      </c>
    </row>
    <row>
      <c s="50">
        <v>52.779000000000003</v>
      </c>
      <c s="20">
        <v>264</v>
      </c>
      <c s="100">
        <v>4.3360000000000003</v>
      </c>
      <c s="100">
        <v>81.424000000000007</v>
      </c>
      <c s="78">
        <v>30.484999999999999</v>
      </c>
      <c s="98">
        <v>0</v>
      </c>
      <c s="98">
        <v>0</v>
      </c>
      <c/>
      <c r="K265" s="126">
        <v>45509.097420520833</v>
      </c>
    </row>
    <row>
      <c s="50">
        <v>52.996000000000002</v>
      </c>
      <c s="20">
        <v>265</v>
      </c>
      <c s="100">
        <v>4.4210000000000003</v>
      </c>
      <c s="100">
        <v>81.563999999999993</v>
      </c>
      <c s="78">
        <v>18.911999999999999</v>
      </c>
      <c s="98">
        <v>0</v>
      </c>
      <c s="98">
        <v>0</v>
      </c>
      <c/>
      <c r="K266" s="126">
        <v>45509.097423032406</v>
      </c>
    </row>
    <row>
      <c s="50">
        <v>53.186999999999998</v>
      </c>
      <c s="20">
        <v>266</v>
      </c>
      <c s="100">
        <v>4.3959999999999999</v>
      </c>
      <c s="100">
        <v>81.849000000000004</v>
      </c>
      <c s="78">
        <v>20.629000000000001</v>
      </c>
      <c s="98">
        <v>0</v>
      </c>
      <c s="98">
        <v>0</v>
      </c>
      <c/>
      <c r="K267" s="126">
        <v>45509.097425243053</v>
      </c>
    </row>
    <row>
      <c s="50">
        <v>53.381</v>
      </c>
      <c s="20">
        <v>267</v>
      </c>
      <c s="100">
        <v>4.4240000000000004</v>
      </c>
      <c s="100">
        <v>81.620999999999995</v>
      </c>
      <c s="78">
        <v>23.635999999999999</v>
      </c>
      <c s="98">
        <v>0</v>
      </c>
      <c s="98">
        <v>0</v>
      </c>
      <c/>
      <c r="K268" s="126">
        <v>45509.097427488428</v>
      </c>
    </row>
    <row>
      <c s="50">
        <v>53.587000000000003</v>
      </c>
      <c s="20">
        <v>268</v>
      </c>
      <c s="100">
        <v>4.3049999999999997</v>
      </c>
      <c s="100">
        <v>81.581000000000003</v>
      </c>
      <c s="78">
        <v>24.073</v>
      </c>
      <c s="98">
        <v>0</v>
      </c>
      <c s="98">
        <v>0</v>
      </c>
      <c/>
      <c r="K269" s="126">
        <v>45509.097429872687</v>
      </c>
    </row>
    <row>
      <c s="50">
        <v>53.783000000000001</v>
      </c>
      <c s="20">
        <v>269</v>
      </c>
      <c s="100">
        <v>4.3879999999999999</v>
      </c>
      <c s="100">
        <v>81.876999999999995</v>
      </c>
      <c s="78">
        <v>30.187999999999999</v>
      </c>
      <c s="98">
        <v>0</v>
      </c>
      <c s="98">
        <v>0</v>
      </c>
      <c/>
      <c r="K270" s="126">
        <v>45509.097432129631</v>
      </c>
    </row>
    <row>
      <c s="50">
        <v>53.991999999999997</v>
      </c>
      <c s="20">
        <v>270</v>
      </c>
      <c s="100">
        <v>4.4800000000000004</v>
      </c>
      <c s="100">
        <v>80.739000000000004</v>
      </c>
      <c s="78">
        <v>29.298999999999999</v>
      </c>
      <c s="98">
        <v>0</v>
      </c>
      <c s="98">
        <v>0</v>
      </c>
      <c/>
      <c r="K271" s="126">
        <v>45509.097434560186</v>
      </c>
    </row>
    <row>
      <c s="50">
        <v>54.198999999999998</v>
      </c>
      <c s="20">
        <v>271</v>
      </c>
      <c s="100">
        <v>4.3920000000000003</v>
      </c>
      <c s="100">
        <v>81.182000000000002</v>
      </c>
      <c s="78">
        <v>22.321999999999999</v>
      </c>
      <c s="98">
        <v>0</v>
      </c>
      <c s="98">
        <v>0</v>
      </c>
      <c/>
      <c r="K272" s="126">
        <v>45509.097436944445</v>
      </c>
    </row>
    <row>
      <c s="50">
        <v>54.384</v>
      </c>
      <c s="20">
        <v>272</v>
      </c>
      <c s="100">
        <v>4.3929999999999998</v>
      </c>
      <c s="100">
        <v>79.944999999999993</v>
      </c>
      <c s="78">
        <v>36.524999999999999</v>
      </c>
      <c s="98">
        <v>0</v>
      </c>
      <c s="98">
        <v>0</v>
      </c>
      <c/>
      <c r="K273" s="126">
        <v>45509.097439097219</v>
      </c>
    </row>
    <row>
      <c s="50">
        <v>54.573</v>
      </c>
      <c s="20">
        <v>273</v>
      </c>
      <c s="100">
        <v>4.2649999999999997</v>
      </c>
      <c s="100">
        <v>80.230999999999995</v>
      </c>
      <c s="78">
        <v>18.899000000000001</v>
      </c>
      <c s="98">
        <v>0</v>
      </c>
      <c s="98">
        <v>0</v>
      </c>
      <c/>
      <c r="K274" s="126">
        <v>45509.097441284721</v>
      </c>
    </row>
    <row>
      <c s="50">
        <v>54.777999999999999</v>
      </c>
      <c s="20">
        <v>274</v>
      </c>
      <c s="100">
        <v>4.4299999999999997</v>
      </c>
      <c s="100">
        <v>80.236999999999995</v>
      </c>
      <c s="78">
        <v>22.103999999999999</v>
      </c>
      <c s="98">
        <v>0</v>
      </c>
      <c s="98">
        <v>0</v>
      </c>
      <c/>
      <c r="K275" s="126">
        <v>45509.097443657411</v>
      </c>
    </row>
    <row>
      <c s="50">
        <v>54.973999999999997</v>
      </c>
      <c s="20">
        <v>275</v>
      </c>
      <c s="100">
        <v>4.3410000000000002</v>
      </c>
      <c s="100">
        <v>79.081999999999994</v>
      </c>
      <c s="78">
        <v>33.655999999999999</v>
      </c>
      <c s="98">
        <v>0</v>
      </c>
      <c s="98">
        <v>0</v>
      </c>
      <c/>
      <c r="K276" s="126">
        <v>45509.097445925923</v>
      </c>
    </row>
    <row>
      <c s="50">
        <v>55.186</v>
      </c>
      <c s="20">
        <v>276</v>
      </c>
      <c s="100">
        <v>4.4900000000000002</v>
      </c>
      <c s="100">
        <v>80.046999999999997</v>
      </c>
      <c s="78">
        <v>32.752000000000002</v>
      </c>
      <c s="98">
        <v>0</v>
      </c>
      <c s="98">
        <v>0</v>
      </c>
      <c/>
      <c r="K277" s="126">
        <v>45509.097448379631</v>
      </c>
    </row>
    <row>
      <c s="50">
        <v>55.372999999999998</v>
      </c>
      <c s="20">
        <v>277</v>
      </c>
      <c s="100">
        <v>4.4320000000000004</v>
      </c>
      <c s="100">
        <v>79.382000000000005</v>
      </c>
      <c s="78">
        <v>25.890000000000001</v>
      </c>
      <c s="98">
        <v>0</v>
      </c>
      <c s="98">
        <v>0</v>
      </c>
      <c/>
      <c r="K278" s="126">
        <v>45509.097450543981</v>
      </c>
    </row>
    <row>
      <c s="50">
        <v>55.578000000000003</v>
      </c>
      <c s="20">
        <v>278</v>
      </c>
      <c s="100">
        <v>3.911</v>
      </c>
      <c s="100">
        <v>79.007000000000005</v>
      </c>
      <c s="78">
        <v>29.806000000000001</v>
      </c>
      <c s="98">
        <v>0</v>
      </c>
      <c s="98">
        <v>0</v>
      </c>
      <c/>
      <c r="K279" s="126">
        <v>45509.097452916663</v>
      </c>
    </row>
    <row>
      <c s="50">
        <v>55.773000000000003</v>
      </c>
      <c s="20">
        <v>279</v>
      </c>
      <c s="100">
        <v>4.1680000000000001</v>
      </c>
      <c s="100">
        <v>79.356999999999999</v>
      </c>
      <c s="78">
        <v>26.023</v>
      </c>
      <c s="98">
        <v>0</v>
      </c>
      <c s="98">
        <v>0</v>
      </c>
      <c/>
      <c r="K280" s="126">
        <v>45509.097455173614</v>
      </c>
    </row>
    <row>
      <c s="50">
        <v>55.982999999999997</v>
      </c>
      <c s="20">
        <v>280</v>
      </c>
      <c s="100">
        <v>4.2729999999999997</v>
      </c>
      <c s="100">
        <v>79.552999999999997</v>
      </c>
      <c s="78">
        <v>16.673999999999999</v>
      </c>
      <c s="98">
        <v>0</v>
      </c>
      <c s="98">
        <v>0</v>
      </c>
      <c/>
      <c r="K281" s="126">
        <v>45509.097457592594</v>
      </c>
    </row>
    <row>
      <c s="50">
        <v>56.195999999999998</v>
      </c>
      <c s="20">
        <v>281</v>
      </c>
      <c s="100">
        <v>4.1260000000000003</v>
      </c>
      <c s="100">
        <v>79.638999999999996</v>
      </c>
      <c s="78">
        <v>30.550999999999998</v>
      </c>
      <c s="98">
        <v>0</v>
      </c>
      <c s="98">
        <v>0</v>
      </c>
      <c/>
      <c r="K282" s="126">
        <v>45509.097460069446</v>
      </c>
    </row>
    <row>
      <c s="50">
        <v>56.375999999999998</v>
      </c>
      <c s="20">
        <v>282</v>
      </c>
      <c s="100">
        <v>4.367</v>
      </c>
      <c s="100">
        <v>81.019000000000005</v>
      </c>
      <c s="78">
        <v>26.928999999999998</v>
      </c>
      <c s="98">
        <v>0</v>
      </c>
      <c s="98">
        <v>0</v>
      </c>
      <c/>
      <c r="K283" s="126">
        <v>45509.097462152778</v>
      </c>
    </row>
    <row>
      <c s="50">
        <v>56.591000000000001</v>
      </c>
      <c s="20">
        <v>283</v>
      </c>
      <c s="100">
        <v>4.2320000000000002</v>
      </c>
      <c s="100">
        <v>81.367000000000004</v>
      </c>
      <c s="78">
        <v>35.774999999999999</v>
      </c>
      <c s="98">
        <v>0</v>
      </c>
      <c s="98">
        <v>0</v>
      </c>
      <c/>
      <c r="K284" s="126">
        <v>45509.097464641207</v>
      </c>
    </row>
    <row>
      <c s="50">
        <v>56.780000000000001</v>
      </c>
      <c s="20">
        <v>284</v>
      </c>
      <c s="100">
        <v>4.476</v>
      </c>
      <c s="100">
        <v>84.313000000000002</v>
      </c>
      <c s="78">
        <v>30.853999999999999</v>
      </c>
      <c s="98">
        <v>0</v>
      </c>
      <c s="98">
        <v>0</v>
      </c>
      <c/>
      <c r="K285" s="126">
        <v>45509.097466828702</v>
      </c>
    </row>
    <row>
      <c s="50">
        <v>56.975999999999999</v>
      </c>
      <c s="20">
        <v>285</v>
      </c>
      <c s="100">
        <v>4.5030000000000001</v>
      </c>
      <c s="100">
        <v>84.272000000000006</v>
      </c>
      <c s="78">
        <v>26.195</v>
      </c>
      <c s="98">
        <v>0</v>
      </c>
      <c s="98">
        <v>0</v>
      </c>
      <c/>
      <c r="K286" s="126">
        <v>45509.097469097222</v>
      </c>
    </row>
    <row>
      <c s="50">
        <v>57.194000000000003</v>
      </c>
      <c s="20">
        <v>286</v>
      </c>
      <c s="100">
        <v>4.4470000000000001</v>
      </c>
      <c s="100">
        <v>83.878</v>
      </c>
      <c s="78">
        <v>24.027000000000001</v>
      </c>
      <c s="98">
        <v>0</v>
      </c>
      <c s="98">
        <v>0</v>
      </c>
      <c/>
      <c r="K287" s="126">
        <v>45509.097471620371</v>
      </c>
    </row>
    <row>
      <c s="50">
        <v>57.381</v>
      </c>
      <c s="20">
        <v>287</v>
      </c>
      <c s="100">
        <v>4.5389999999999997</v>
      </c>
      <c s="100">
        <v>83.914000000000001</v>
      </c>
      <c s="78">
        <v>25.686</v>
      </c>
      <c s="98">
        <v>0</v>
      </c>
      <c s="98">
        <v>0</v>
      </c>
      <c/>
      <c r="K288" s="126">
        <v>45509.097473784721</v>
      </c>
    </row>
    <row>
      <c s="50">
        <v>57.578000000000003</v>
      </c>
      <c s="20">
        <v>288</v>
      </c>
      <c s="100">
        <v>4.4290000000000003</v>
      </c>
      <c s="100">
        <v>83.772000000000006</v>
      </c>
      <c s="78">
        <v>20.443000000000001</v>
      </c>
      <c s="98">
        <v>0</v>
      </c>
      <c s="98">
        <v>0</v>
      </c>
      <c/>
      <c r="K289" s="126">
        <v>45509.097476064817</v>
      </c>
    </row>
    <row>
      <c s="50">
        <v>57.795999999999999</v>
      </c>
      <c s="20">
        <v>289</v>
      </c>
      <c s="100">
        <v>4.548</v>
      </c>
      <c s="100">
        <v>84.295000000000002</v>
      </c>
      <c s="78">
        <v>18.599</v>
      </c>
      <c s="98">
        <v>0</v>
      </c>
      <c s="98">
        <v>0</v>
      </c>
      <c/>
      <c r="K290" s="126">
        <v>45509.097478587966</v>
      </c>
    </row>
    <row>
      <c s="50">
        <v>57.975999999999999</v>
      </c>
      <c s="20">
        <v>290</v>
      </c>
      <c s="100">
        <v>4.5259999999999998</v>
      </c>
      <c s="100">
        <v>83.911000000000001</v>
      </c>
      <c s="78">
        <v>20.649000000000001</v>
      </c>
      <c s="98">
        <v>0</v>
      </c>
      <c s="98">
        <v>0</v>
      </c>
      <c/>
      <c r="K291" s="126">
        <v>45509.097480671298</v>
      </c>
    </row>
    <row>
      <c s="50">
        <v>58.177</v>
      </c>
      <c s="20">
        <v>291</v>
      </c>
      <c s="100">
        <v>4.5599999999999996</v>
      </c>
      <c s="100">
        <v>84.649000000000001</v>
      </c>
      <c s="78">
        <v>19.207999999999998</v>
      </c>
      <c s="98">
        <v>0</v>
      </c>
      <c s="98">
        <v>0</v>
      </c>
      <c/>
      <c r="K292" s="126">
        <v>45509.097482997684</v>
      </c>
    </row>
    <row>
      <c s="50">
        <v>58.377000000000002</v>
      </c>
      <c s="20">
        <v>292</v>
      </c>
      <c s="100">
        <v>4.5599999999999996</v>
      </c>
      <c s="100">
        <v>84.649000000000001</v>
      </c>
      <c s="78">
        <v>0</v>
      </c>
      <c s="98">
        <v>0</v>
      </c>
      <c s="98">
        <v>0</v>
      </c>
      <c/>
      <c r="K293" s="126">
        <v>45509.097485312501</v>
      </c>
    </row>
    <row>
      <c s="50">
        <v>58.594999999999999</v>
      </c>
      <c s="20">
        <v>293</v>
      </c>
      <c s="100">
        <v>4.407</v>
      </c>
      <c s="100">
        <v>83.554000000000002</v>
      </c>
      <c s="78">
        <v>28.719000000000001</v>
      </c>
      <c s="98">
        <v>0</v>
      </c>
      <c s="98">
        <v>0</v>
      </c>
      <c/>
      <c r="K294" s="126">
        <v>45509.09748783565</v>
      </c>
    </row>
    <row>
      <c s="50">
        <v>58.786000000000001</v>
      </c>
      <c s="20">
        <v>294</v>
      </c>
      <c s="100">
        <v>4.556</v>
      </c>
      <c s="100">
        <v>84.664000000000001</v>
      </c>
      <c s="78">
        <v>23.859999999999999</v>
      </c>
      <c s="98">
        <v>0</v>
      </c>
      <c s="98">
        <v>0</v>
      </c>
      <c/>
      <c r="K295" s="126">
        <v>45509.097490046297</v>
      </c>
    </row>
    <row>
      <c s="50">
        <v>58.997999999999998</v>
      </c>
      <c s="20">
        <v>295</v>
      </c>
      <c s="100">
        <v>4.5620000000000003</v>
      </c>
      <c s="100">
        <v>84.320999999999998</v>
      </c>
      <c s="78">
        <v>25.466000000000001</v>
      </c>
      <c s="98">
        <v>0</v>
      </c>
      <c s="98">
        <v>0</v>
      </c>
      <c/>
      <c r="K296" s="126">
        <v>45509.097492499997</v>
      </c>
    </row>
    <row>
      <c s="50">
        <v>59.198999999999998</v>
      </c>
      <c s="20">
        <v>296</v>
      </c>
      <c s="100">
        <v>4.4829999999999997</v>
      </c>
      <c s="100">
        <v>82.957999999999998</v>
      </c>
      <c s="78">
        <v>28.675999999999998</v>
      </c>
      <c s="98">
        <v>0</v>
      </c>
      <c s="98">
        <v>0</v>
      </c>
      <c/>
      <c r="K297" s="126">
        <v>45509.09749482639</v>
      </c>
    </row>
    <row>
      <c s="50">
        <v>59.374000000000002</v>
      </c>
      <c s="20">
        <v>297</v>
      </c>
      <c s="100">
        <v>4.5010000000000003</v>
      </c>
      <c s="100">
        <v>83.174999999999997</v>
      </c>
      <c s="78">
        <v>18.513000000000002</v>
      </c>
      <c s="98">
        <v>0</v>
      </c>
      <c s="98">
        <v>0</v>
      </c>
      <c/>
      <c r="K298" s="126">
        <v>45509.097496851849</v>
      </c>
    </row>
    <row>
      <c s="50">
        <v>59.591000000000001</v>
      </c>
      <c s="20">
        <v>298</v>
      </c>
      <c s="100">
        <v>4.5010000000000003</v>
      </c>
      <c s="100">
        <v>83.174999999999997</v>
      </c>
      <c s="78">
        <v>0</v>
      </c>
      <c s="98">
        <v>0</v>
      </c>
      <c s="98">
        <v>0</v>
      </c>
      <c/>
      <c r="K299" s="126">
        <v>45509.097499363423</v>
      </c>
    </row>
    <row>
      <c s="50">
        <v>59.777000000000001</v>
      </c>
      <c s="20">
        <v>299</v>
      </c>
      <c s="100">
        <v>4.5010000000000003</v>
      </c>
      <c s="100">
        <v>83.174999999999997</v>
      </c>
      <c s="78">
        <v>0</v>
      </c>
      <c s="98">
        <v>0</v>
      </c>
      <c s="98">
        <v>0</v>
      </c>
      <c/>
      <c r="K300" s="126">
        <v>45509.097501516204</v>
      </c>
    </row>
    <row>
      <c s="50">
        <v>59.982999999999997</v>
      </c>
      <c s="20">
        <v>300</v>
      </c>
      <c s="100">
        <v>4.5010000000000003</v>
      </c>
      <c s="100">
        <v>83.174999999999997</v>
      </c>
      <c s="78">
        <v>0</v>
      </c>
      <c s="98">
        <v>0</v>
      </c>
      <c s="98">
        <v>0</v>
      </c>
      <c/>
      <c r="K301" s="126">
        <v>45509.097503900462</v>
      </c>
    </row>
    <row>
      <c s="50">
        <v>60.174999999999997</v>
      </c>
      <c s="20">
        <v>301</v>
      </c>
      <c s="100">
        <v>4.5010000000000003</v>
      </c>
      <c s="100">
        <v>83.174999999999997</v>
      </c>
      <c s="78">
        <v>0</v>
      </c>
      <c s="98">
        <v>0</v>
      </c>
      <c s="98">
        <v>0</v>
      </c>
      <c/>
      <c r="K302" s="126">
        <v>45509.097506122685</v>
      </c>
    </row>
    <row>
      <c s="50">
        <v>60.387999999999998</v>
      </c>
      <c s="20">
        <v>302</v>
      </c>
      <c s="100">
        <v>4.5010000000000003</v>
      </c>
      <c s="100">
        <v>83.174999999999997</v>
      </c>
      <c s="78">
        <v>0</v>
      </c>
      <c s="98">
        <v>0</v>
      </c>
      <c s="98">
        <v>0</v>
      </c>
      <c/>
      <c r="K303" s="126">
        <v>45509.097508587962</v>
      </c>
    </row>
    <row>
      <c s="50">
        <v>60.591999999999999</v>
      </c>
      <c s="20">
        <v>303</v>
      </c>
      <c s="100">
        <v>4.5010000000000003</v>
      </c>
      <c s="100">
        <v>83.174999999999997</v>
      </c>
      <c s="78">
        <v>0</v>
      </c>
      <c s="98">
        <v>0</v>
      </c>
      <c s="98">
        <v>0</v>
      </c>
      <c/>
      <c r="K304" s="126">
        <v>45509.097510949076</v>
      </c>
    </row>
    <row>
      <c s="50">
        <v>60.786999999999999</v>
      </c>
      <c s="20">
        <v>304</v>
      </c>
      <c s="100">
        <v>4.5010000000000003</v>
      </c>
      <c s="100">
        <v>83.174999999999997</v>
      </c>
      <c s="78">
        <v>0</v>
      </c>
      <c s="98">
        <v>0</v>
      </c>
      <c s="98">
        <v>0</v>
      </c>
      <c/>
      <c r="K305" s="126">
        <v>45509.097513206019</v>
      </c>
    </row>
    <row>
      <c s="50">
        <v>60.975000000000001</v>
      </c>
      <c s="20">
        <v>305</v>
      </c>
      <c s="100">
        <v>4.5010000000000003</v>
      </c>
      <c s="100">
        <v>83.174999999999997</v>
      </c>
      <c s="78">
        <v>0</v>
      </c>
      <c s="98">
        <v>0</v>
      </c>
      <c s="98">
        <v>0</v>
      </c>
      <c/>
      <c r="K306" s="126">
        <v>45509.097515381945</v>
      </c>
    </row>
    <row>
      <c s="50">
        <v>61.183</v>
      </c>
      <c s="20">
        <v>306</v>
      </c>
      <c s="100">
        <v>4.5010000000000003</v>
      </c>
      <c s="100">
        <v>83.174999999999997</v>
      </c>
      <c s="78">
        <v>0</v>
      </c>
      <c s="98">
        <v>0</v>
      </c>
      <c s="98">
        <v>0</v>
      </c>
      <c/>
      <c r="K307" s="126">
        <v>45509.097517789349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N31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0" customWidth="1"/>
    <col min="2" max="2" width="11" style="20" customWidth="1"/>
    <col min="3" max="3" width="11" style="100" customWidth="1"/>
    <col min="4" max="4" width="12" style="100" customWidth="1"/>
    <col min="5" max="5" width="12" style="78" customWidth="1"/>
    <col min="6" max="6" width="14" style="98" customWidth="1"/>
    <col min="7" max="7" width="13.5234375" style="98" customWidth="1"/>
    <col min="8" max="8" width="16.5234375" style="98" customWidth="1"/>
    <col min="9" max="9" width="15" style="86" customWidth="1"/>
    <col min="10" max="10" width="14" style="86" customWidth="1"/>
    <col min="11" max="11" width="26" style="85" customWidth="1"/>
    <col min="12" max="12" width="18" style="20" customWidth="1"/>
    <col min="13" max="13" width="14" style="20" customWidth="1"/>
    <col min="14" max="14" width="15" style="20" customWidth="1"/>
    <col min="15" max="15" width="14" style="32" customWidth="1"/>
    <col min="16" max="16" width="14.26171875" style="32" customWidth="1"/>
    <col min="17" max="16384" width="8.5234375" style="32"/>
  </cols>
  <sheetData>
    <row>
      <c s="50" t="s">
        <v>177</v>
      </c>
      <c s="20" t="s">
        <v>285</v>
      </c>
      <c s="50" t="s">
        <v>433</v>
      </c>
      <c s="100" t="s">
        <v>125</v>
      </c>
      <c s="81" t="s">
        <v>14</v>
      </c>
      <c s="20" t="s">
        <v>334</v>
      </c>
      <c s="20" t="s">
        <v>126</v>
      </c>
      <c s="20" t="s">
        <v>57</v>
      </c>
      <c s="86" t="s">
        <v>286</v>
      </c>
      <c s="86" t="s">
        <v>127</v>
      </c>
      <c s="85" t="s">
        <v>15</v>
      </c>
      <c r="M1" s="32"/>
      <c s="32"/>
    </row>
    <row>
      <c r="E2" s="81"/>
      <c s="20"/>
      <c s="20"/>
      <c s="20"/>
    </row>
    <row>
      <c r="E3" s="81"/>
      <c s="20"/>
      <c s="20"/>
      <c s="20"/>
    </row>
    <row>
      <c r="E4" s="81"/>
      <c s="20"/>
      <c s="20"/>
      <c s="20"/>
    </row>
    <row>
      <c r="E5" s="81"/>
      <c s="20"/>
      <c s="20"/>
      <c s="20"/>
    </row>
    <row>
      <c r="E6" s="81"/>
      <c s="20"/>
      <c s="20"/>
      <c s="20"/>
    </row>
    <row>
      <c r="E7" s="81"/>
      <c s="20"/>
      <c s="20"/>
      <c s="20"/>
    </row>
    <row>
      <c r="E8" s="81"/>
      <c s="20"/>
      <c s="20"/>
      <c s="20"/>
    </row>
    <row>
      <c r="E9" s="81"/>
      <c s="20"/>
      <c s="20"/>
      <c s="20"/>
    </row>
    <row>
      <c r="E10" s="81"/>
      <c s="20"/>
      <c s="20"/>
      <c s="20"/>
    </row>
    <row>
      <c r="E11" s="81"/>
      <c s="20"/>
      <c s="20"/>
      <c s="20"/>
    </row>
    <row>
      <c r="E12" s="81"/>
      <c s="20"/>
      <c s="20"/>
      <c s="20"/>
    </row>
    <row>
      <c r="E13" s="81"/>
      <c s="20"/>
      <c s="20"/>
      <c s="20"/>
    </row>
    <row>
      <c r="E14" s="81"/>
      <c s="20"/>
      <c s="20"/>
      <c s="20"/>
    </row>
    <row>
      <c r="E15" s="81"/>
      <c s="20"/>
      <c s="20"/>
      <c s="20"/>
    </row>
    <row>
      <c r="E16" s="81"/>
      <c s="20"/>
      <c s="20"/>
      <c s="20"/>
    </row>
    <row>
      <c r="E17" s="81"/>
      <c s="20"/>
      <c s="20"/>
      <c s="20"/>
    </row>
    <row>
      <c r="E18" s="81"/>
      <c s="20"/>
      <c s="20"/>
      <c s="20"/>
    </row>
    <row>
      <c r="E19" s="81"/>
      <c s="20"/>
      <c s="20"/>
      <c s="20"/>
    </row>
    <row>
      <c r="E20" s="81"/>
      <c s="20"/>
      <c s="20"/>
      <c s="20"/>
    </row>
    <row>
      <c r="E21" s="81"/>
      <c s="20"/>
      <c s="20"/>
      <c s="20"/>
    </row>
    <row>
      <c r="E22" s="81"/>
      <c s="20"/>
      <c s="20"/>
      <c s="20"/>
    </row>
    <row>
      <c r="E23" s="81"/>
      <c s="20"/>
      <c s="20"/>
      <c s="20"/>
    </row>
    <row>
      <c r="E24" s="81"/>
      <c s="20"/>
      <c s="20"/>
      <c s="20"/>
    </row>
    <row>
      <c r="E25" s="81"/>
      <c s="20"/>
      <c s="20"/>
      <c s="20"/>
    </row>
    <row>
      <c r="E26" s="81"/>
      <c s="20"/>
      <c s="20"/>
      <c s="20"/>
    </row>
    <row>
      <c r="E27" s="81"/>
      <c s="20"/>
      <c s="20"/>
      <c s="20"/>
    </row>
    <row>
      <c r="E28" s="81"/>
      <c s="20"/>
      <c s="20"/>
      <c s="20"/>
    </row>
    <row>
      <c r="E29" s="81"/>
      <c s="20"/>
      <c s="20"/>
      <c s="20"/>
    </row>
    <row>
      <c r="E30" s="81"/>
      <c s="20"/>
      <c s="20"/>
      <c s="20"/>
    </row>
    <row>
      <c r="E31" s="81"/>
      <c s="20"/>
      <c s="20"/>
      <c s="20"/>
    </row>
  </sheetData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N31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0" customWidth="1"/>
    <col min="2" max="2" width="11" style="20" customWidth="1"/>
    <col min="3" max="3" width="11" style="100" customWidth="1"/>
    <col min="4" max="4" width="12" style="100" customWidth="1"/>
    <col min="5" max="5" width="12" style="78" customWidth="1"/>
    <col min="6" max="6" width="14" style="98" customWidth="1"/>
    <col min="7" max="7" width="13.5234375" style="98" customWidth="1"/>
    <col min="8" max="8" width="16.5234375" style="98" customWidth="1"/>
    <col min="9" max="9" width="15" style="86" customWidth="1"/>
    <col min="10" max="10" width="14" style="86" customWidth="1"/>
    <col min="11" max="11" width="26" style="85" customWidth="1"/>
    <col min="12" max="12" width="20" style="20" customWidth="1"/>
    <col min="13" max="13" width="16.26171875" style="20" customWidth="1"/>
    <col min="14" max="14" width="14.5234375" style="20" customWidth="1"/>
    <col min="15" max="15" width="15" style="32" customWidth="1"/>
    <col min="16" max="16" width="15.47265625" style="32" customWidth="1"/>
    <col min="17" max="16384" width="8.5234375" style="32"/>
  </cols>
  <sheetData>
    <row>
      <c s="50" t="s">
        <v>307</v>
      </c>
      <c s="20" t="s">
        <v>124</v>
      </c>
      <c s="50" t="s">
        <v>396</v>
      </c>
      <c s="100" t="s">
        <v>90</v>
      </c>
      <c s="81" t="s">
        <v>431</v>
      </c>
      <c s="20" t="s">
        <v>37</v>
      </c>
      <c s="20" t="s">
        <v>91</v>
      </c>
      <c s="20" t="s">
        <v>306</v>
      </c>
      <c s="86" t="s">
        <v>432</v>
      </c>
      <c s="86" t="s">
        <v>92</v>
      </c>
      <c s="85" t="s">
        <v>284</v>
      </c>
      <c r="M1" s="32"/>
      <c s="32"/>
    </row>
    <row>
      <c r="E2" s="81"/>
      <c s="20"/>
      <c s="20"/>
      <c s="20"/>
    </row>
    <row>
      <c r="E3" s="81"/>
      <c s="20"/>
      <c s="20"/>
      <c s="20"/>
    </row>
    <row>
      <c r="E4" s="81"/>
      <c s="20"/>
      <c s="20"/>
      <c s="20"/>
    </row>
    <row>
      <c r="E5" s="81"/>
      <c s="20"/>
      <c s="20"/>
      <c s="20"/>
    </row>
    <row>
      <c r="E6" s="81"/>
      <c s="20"/>
      <c s="20"/>
      <c s="20"/>
    </row>
    <row>
      <c r="E7" s="81"/>
      <c s="20"/>
      <c s="20"/>
      <c s="20"/>
    </row>
    <row>
      <c r="E8" s="81"/>
      <c s="20"/>
      <c s="20"/>
      <c s="20"/>
    </row>
    <row>
      <c r="E9" s="81"/>
      <c s="20"/>
      <c s="20"/>
      <c s="20"/>
    </row>
    <row>
      <c r="E10" s="81"/>
      <c s="20"/>
      <c s="20"/>
      <c s="20"/>
    </row>
    <row>
      <c r="E11" s="81"/>
      <c s="20"/>
      <c s="20"/>
      <c s="20"/>
    </row>
    <row>
      <c r="E12" s="81"/>
      <c s="20"/>
      <c s="20"/>
      <c s="20"/>
    </row>
    <row>
      <c r="E13" s="81"/>
      <c s="20"/>
      <c s="20"/>
      <c s="20"/>
    </row>
    <row>
      <c r="E14" s="81"/>
      <c s="20"/>
      <c s="20"/>
      <c s="20"/>
    </row>
    <row>
      <c r="E15" s="81"/>
      <c s="20"/>
      <c s="20"/>
      <c s="20"/>
    </row>
    <row>
      <c r="E16" s="81"/>
      <c s="20"/>
      <c s="20"/>
      <c s="20"/>
    </row>
    <row>
      <c r="E17" s="81"/>
      <c s="20"/>
      <c s="20"/>
      <c s="20"/>
    </row>
    <row>
      <c r="E18" s="81"/>
      <c s="20"/>
      <c s="20"/>
      <c s="20"/>
    </row>
    <row>
      <c r="E19" s="81"/>
      <c s="20"/>
      <c s="20"/>
      <c s="20"/>
    </row>
    <row>
      <c r="E20" s="81"/>
      <c s="20"/>
      <c s="20"/>
      <c s="20"/>
    </row>
    <row>
      <c r="E21" s="81"/>
      <c s="20"/>
      <c s="20"/>
      <c s="20"/>
    </row>
    <row>
      <c r="E22" s="81"/>
      <c s="20"/>
      <c s="20"/>
      <c s="20"/>
    </row>
    <row>
      <c r="E23" s="81"/>
      <c s="20"/>
      <c s="20"/>
      <c s="20"/>
    </row>
    <row>
      <c r="E24" s="81"/>
      <c s="20"/>
      <c s="20"/>
      <c s="20"/>
    </row>
    <row>
      <c r="E25" s="81"/>
      <c s="20"/>
      <c s="20"/>
      <c s="20"/>
    </row>
    <row>
      <c r="E26" s="81"/>
      <c s="20"/>
      <c s="20"/>
      <c s="20"/>
    </row>
    <row>
      <c r="E27" s="81"/>
      <c s="20"/>
      <c s="20"/>
      <c s="20"/>
    </row>
    <row>
      <c r="E28" s="81"/>
      <c s="20"/>
      <c s="20"/>
      <c s="20"/>
    </row>
    <row>
      <c r="E29" s="81"/>
      <c s="20"/>
      <c s="20"/>
      <c s="20"/>
    </row>
    <row>
      <c r="E30" s="81"/>
      <c s="20"/>
      <c s="20"/>
      <c s="20"/>
    </row>
    <row>
      <c r="E31" s="81"/>
      <c s="20"/>
      <c s="20"/>
      <c s="20"/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R36"/>
  <sheetViews>
    <sheetView workbookViewId="0">
      <selection activeCell="A36" sqref="A36"/>
    </sheetView>
  </sheetViews>
  <sheetFormatPr defaultColWidth="9" defaultRowHeight="14.4"/>
  <cols>
    <col min="1" max="1" width="32.171875" style="165" bestFit="1" customWidth="1"/>
    <col min="2" max="3" width="47.37109375" style="141" bestFit="1" customWidth="1"/>
    <col min="4" max="5" width="18.26171875" style="141" bestFit="1" customWidth="1"/>
    <col min="6" max="16384" width="9" style="141"/>
  </cols>
  <sheetData>
    <row>
      <c s="165" t="s">
        <v>186</v>
      </c>
      <c s="91" t="s">
        <v>150</v>
      </c>
      <c s="91" t="s">
        <v>150</v>
      </c>
      <c s="91"/>
      <c s="91"/>
    </row>
    <row>
      <c s="165" t="s">
        <v>137</v>
      </c>
      <c s="33" t="s">
        <v>346</v>
      </c>
      <c s="33" t="s">
        <v>346</v>
      </c>
    </row>
    <row>
      <c s="165" t="s">
        <v>0</v>
      </c>
      <c s="33" t="s">
        <v>202</v>
      </c>
      <c s="33" t="s">
        <v>308</v>
      </c>
    </row>
    <row>
      <c s="165" t="s">
        <v>1</v>
      </c>
      <c s="33" t="s">
        <v>317</v>
      </c>
      <c s="33" t="s">
        <v>317</v>
      </c>
      <c s="33"/>
      <c s="33"/>
    </row>
    <row>
      <c s="165" t="s">
        <v>263</v>
      </c>
      <c s="33" t="s">
        <v>260</v>
      </c>
      <c s="33" t="s">
        <v>260</v>
      </c>
      <c s="33"/>
      <c s="33"/>
    </row>
    <row>
      <c s="165" t="s">
        <v>319</v>
      </c>
      <c s="33"/>
      <c s="33"/>
      <c s="33"/>
      <c s="33"/>
    </row>
    <row>
      <c s="165" t="s">
        <v>320</v>
      </c>
      <c s="33"/>
      <c s="33"/>
      <c s="33"/>
      <c s="33"/>
    </row>
    <row>
      <c s="165" t="s">
        <v>264</v>
      </c>
      <c s="33" t="s">
        <v>230</v>
      </c>
      <c s="33" t="s">
        <v>342</v>
      </c>
      <c s="33"/>
      <c s="33"/>
    </row>
    <row>
      <c s="165" t="s">
        <v>47</v>
      </c>
      <c s="33" t="s">
        <v>36</v>
      </c>
      <c s="33" t="s">
        <v>36</v>
      </c>
      <c s="33"/>
      <c s="33"/>
    </row>
    <row>
      <c s="165" t="s">
        <v>29</v>
      </c>
      <c s="33">
        <v>5</v>
      </c>
      <c s="33">
        <v>5</v>
      </c>
      <c s="33"/>
      <c s="33"/>
    </row>
    <row>
      <c s="165" t="s">
        <v>73</v>
      </c>
      <c s="28">
        <f>IF(MAX('Raw Data 1'!$A:$A)=0,"",MAX('Raw Data 1'!$A:$A)-MIN('Raw Data 1'!$A:$A))</f>
        <v>63.197000000000003</v>
      </c>
      <c s="28">
        <f>IF(MAX('Raw Data 2'!$A:$A)=0,"",MAX('Raw Data 2'!$A:$A)-MIN('Raw Data 2'!$A:$A))</f>
        <v>61.002000000000002</v>
      </c>
      <c s="28" t="str">
        <f>IF(MAX('Raw Data 3'!$A:$A)=0,"",MAX('Raw Data 3'!$A:$A)-MIN('Raw Data 3'!$A:$A))</f>
        <v/>
      </c>
      <c s="28" t="str">
        <f>IF(MAX('Raw Data 4'!$A:$A)=0,"",MAX('Raw Data 4'!$A:$A)-MIN('Raw Data 4'!$A:$A))</f>
        <v/>
      </c>
      <c s="28"/>
      <c s="28"/>
      <c s="28"/>
      <c s="28"/>
      <c s="28"/>
      <c s="28"/>
      <c s="28"/>
      <c s="28"/>
      <c s="28"/>
      <c s="28"/>
      <c s="28"/>
      <c s="28"/>
      <c s="28"/>
    </row>
    <row>
      <c s="165" t="s">
        <v>74</v>
      </c>
      <c s="83">
        <v>45509.096696078705</v>
      </c>
      <c s="83">
        <v>45509.096696078705</v>
      </c>
      <c s="83"/>
      <c s="83"/>
    </row>
    <row>
      <c s="165" t="s">
        <v>106</v>
      </c>
      <c s="83">
        <v>45509.097510950232</v>
      </c>
      <c s="83">
        <v>45509.097510950232</v>
      </c>
      <c s="83"/>
      <c s="83"/>
    </row>
    <row>
      <c s="165" t="s">
        <v>321</v>
      </c>
      <c s="33" t="s">
        <v>295</v>
      </c>
      <c s="33" t="s">
        <v>295</v>
      </c>
    </row>
    <row>
      <c s="165" t="s">
        <v>33</v>
      </c>
      <c s="33" t="s">
        <v>347</v>
      </c>
      <c s="33" t="s">
        <v>347</v>
      </c>
    </row>
    <row>
      <c s="165" t="s">
        <v>147</v>
      </c>
      <c s="33" t="b">
        <v>1</v>
      </c>
      <c s="33" t="b">
        <v>1</v>
      </c>
    </row>
    <row>
      <c s="165" t="s">
        <v>122</v>
      </c>
      <c s="33">
        <v>4000</v>
      </c>
      <c s="33">
        <v>4000</v>
      </c>
    </row>
    <row>
      <c s="165" t="s">
        <v>394</v>
      </c>
      <c s="33">
        <v>400</v>
      </c>
      <c s="33">
        <v>400</v>
      </c>
    </row>
    <row>
      <c s="165" t="s">
        <v>89</v>
      </c>
      <c s="33" t="b">
        <v>1</v>
      </c>
      <c s="33" t="b">
        <v>1</v>
      </c>
    </row>
    <row>
      <c s="165" t="s">
        <v>430</v>
      </c>
      <c s="33" t="s">
        <v>70</v>
      </c>
      <c s="33" t="s">
        <v>70</v>
      </c>
    </row>
    <row>
      <c s="165" t="s">
        <v>56</v>
      </c>
    </row>
    <row>
      <c s="165" t="s">
        <v>332</v>
      </c>
      <c s="33" t="s">
        <v>378</v>
      </c>
      <c s="33" t="s">
        <v>149</v>
      </c>
    </row>
    <row>
      <c s="165" t="s">
        <v>333</v>
      </c>
      <c s="33" t="s">
        <v>379</v>
      </c>
      <c s="33" t="s">
        <v>379</v>
      </c>
    </row>
    <row>
      <c s="165" t="s">
        <v>363</v>
      </c>
      <c s="33">
        <v>0.050000000000000003</v>
      </c>
      <c s="33">
        <v>0.050000000000000003</v>
      </c>
    </row>
    <row>
      <c s="165" t="s">
        <v>12</v>
      </c>
      <c s="33">
        <v>0</v>
      </c>
      <c s="33">
        <v>0</v>
      </c>
    </row>
    <row>
      <c s="213" t="s">
        <v>255</v>
      </c>
      <c s="33">
        <v>0</v>
      </c>
      <c s="33">
        <v>0</v>
      </c>
    </row>
    <row>
      <c s="213" t="s">
        <v>60</v>
      </c>
      <c s="33">
        <v>0</v>
      </c>
      <c s="33">
        <v>0</v>
      </c>
    </row>
    <row>
      <c s="213" t="s">
        <v>288</v>
      </c>
      <c s="33">
        <v>0</v>
      </c>
      <c s="33">
        <v>0</v>
      </c>
    </row>
    <row>
      <c s="213" t="s">
        <v>38</v>
      </c>
      <c s="33">
        <v>0</v>
      </c>
      <c s="33">
        <v>0</v>
      </c>
    </row>
    <row>
      <c s="213" t="s">
        <v>398</v>
      </c>
      <c s="33">
        <v>0</v>
      </c>
      <c s="33">
        <v>0</v>
      </c>
    </row>
    <row>
      <c s="213" t="s">
        <v>366</v>
      </c>
      <c s="33">
        <v>0</v>
      </c>
      <c s="33">
        <v>0</v>
      </c>
    </row>
    <row>
      <c s="165" t="s">
        <v>399</v>
      </c>
    </row>
    <row>
      <c s="165" t="s">
        <v>224</v>
      </c>
    </row>
    <row>
      <c s="165" t="s">
        <v>204</v>
      </c>
      <c s="33" t="s">
        <v>318</v>
      </c>
      <c s="33" t="s">
        <v>71</v>
      </c>
    </row>
    <row>
      <c s="165" t="s">
        <v>180</v>
      </c>
    </row>
    <row>
      <c s="165" t="s">
        <v>183</v>
      </c>
      <c s="33" t="s">
        <v>259</v>
      </c>
      <c s="33" t="s">
        <v>259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dimension ref="A1:E62"/>
  <sheetViews>
    <sheetView tabSelected="1" workbookViewId="0">
      <selection activeCell="A1" sqref="A1:E4"/>
    </sheetView>
  </sheetViews>
  <sheetFormatPr defaultColWidth="9" defaultRowHeight="13"/>
  <cols>
    <col min="1" max="1" width="41.26171875" style="15" bestFit="1" customWidth="1"/>
    <col min="2" max="2" width="25.26171875" style="47" customWidth="1"/>
    <col min="3" max="4" width="20" style="47" customWidth="1"/>
    <col min="5" max="5" width="18" style="47" customWidth="1"/>
    <col min="6" max="16384" width="9" style="15"/>
  </cols>
  <sheetData>
    <row>
      <c s="64" t="s">
        <v>32</v>
      </c>
      <c s="6"/>
      <c s="6"/>
      <c s="6"/>
      <c s="6"/>
    </row>
    <row>
      <c s="6"/>
      <c s="6"/>
      <c s="6"/>
      <c s="6"/>
      <c s="6"/>
    </row>
    <row>
      <c s="6"/>
      <c s="6"/>
      <c s="6"/>
      <c s="6"/>
      <c s="6"/>
    </row>
    <row>
      <c s="9"/>
      <c s="6"/>
      <c s="6"/>
      <c s="6"/>
      <c s="6"/>
    </row>
    <row ht="14.95">
      <c s="140" t="s">
        <v>249</v>
      </c>
      <c s="137"/>
      <c s="6"/>
      <c s="140" t="s">
        <v>361</v>
      </c>
      <c s="137"/>
    </row>
    <row ht="14.95">
      <c s="140" t="s">
        <v>392</v>
      </c>
      <c s="137"/>
      <c s="6"/>
      <c s="140" t="s">
        <v>199</v>
      </c>
      <c s="216"/>
    </row>
    <row ht="14.95">
      <c r="B7" s="15"/>
      <c s="6"/>
      <c s="140" t="s">
        <v>169</v>
      </c>
      <c s="216"/>
    </row>
    <row ht="14.95">
      <c s="9"/>
      <c s="198"/>
      <c s="9"/>
      <c s="9"/>
      <c s="9"/>
    </row>
    <row ht="14.95">
      <c s="39" t="s">
        <v>321</v>
      </c>
      <c s="92"/>
      <c s="92"/>
      <c s="92"/>
      <c s="92"/>
    </row>
    <row>
      <c s="174" t="str">
        <f>IF(ISBLANK($B$18),"",$B$18)</f>
        <v>Channel 1</v>
      </c>
      <c s="207" t="str">
        <f>IF(ISBLANK('Device Info'!$B$14),"",'Device Info'!$B$14)</f>
        <v>D:\Spirent Communications\2024-08-05-021914</v>
      </c>
      <c s="130"/>
      <c s="130"/>
      <c s="156"/>
    </row>
    <row>
      <c s="174" t="str">
        <f>IF(ISBLANK($C$18),"",$C$18)</f>
        <v>Channel 2</v>
      </c>
      <c s="207" t="str">
        <f>IF(ISBLANK('Device Info'!$C$14),"",'Device Info'!$C$14)</f>
        <v>D:\Spirent Communications\2024-08-05-021914</v>
      </c>
      <c s="130"/>
      <c s="130"/>
      <c s="156"/>
    </row>
    <row>
      <c s="174" t="str">
        <f>IF(ISBLANK($D$18),"",$D$18)</f>
        <v/>
      </c>
      <c s="207" t="str">
        <f>IF(ISBLANK('Device Info'!$D$14),"",'Device Info'!$D$14)</f>
        <v/>
      </c>
      <c s="130"/>
      <c s="130"/>
      <c s="156"/>
    </row>
    <row>
      <c s="174" t="str">
        <f>IF(ISBLANK($E$18),"",$E$18)</f>
        <v/>
      </c>
      <c s="207" t="str">
        <f>IF(ISBLANK('Device Info'!$E$14),"",'Device Info'!$E$14)</f>
        <v/>
      </c>
      <c s="130"/>
      <c s="130"/>
      <c s="156"/>
    </row>
    <row r="15" ht="14.95">
      <c s="27" t="s">
        <v>222</v>
      </c>
      <c s="93"/>
      <c s="93"/>
      <c s="93"/>
      <c s="93"/>
    </row>
    <row>
      <c s="39" t="s">
        <v>186</v>
      </c>
      <c s="3" t="str">
        <f>IF(ISBLANK('Device Info'!B1),"",'Device Info'!B1)</f>
        <v>Qoe</v>
      </c>
      <c s="3" t="str">
        <f>IF(ISBLANK('Device Info'!C1),"",'Device Info'!C1)</f>
        <v>Qoe</v>
      </c>
      <c s="3" t="str">
        <f>IF(ISBLANK('Device Info'!D1),"",'Device Info'!D1)</f>
        <v/>
      </c>
      <c s="3" t="str">
        <f>IF(ISBLANK('Device Info'!E1),"",'Device Info'!E1)</f>
        <v/>
      </c>
    </row>
    <row>
      <c s="39" t="s">
        <v>137</v>
      </c>
      <c s="3" t="str">
        <f>IF(ISBLANK('Device Info'!B2),"",'Device Info'!B2)</f>
        <v>Session 1</v>
      </c>
      <c s="3" t="str">
        <f>IF(ISBLANK('Device Info'!C2),"",'Device Info'!C2)</f>
        <v>Session 1</v>
      </c>
      <c s="3" t="str">
        <f>IF(ISBLANK('Device Info'!D2),"",'Device Info'!D2)</f>
        <v/>
      </c>
      <c s="3" t="str">
        <f>IF(ISBLANK('Device Info'!E2),"",'Device Info'!E2)</f>
        <v/>
      </c>
    </row>
    <row>
      <c s="39" t="s">
        <v>0</v>
      </c>
      <c s="3" t="str">
        <f>IF(ISBLANK('Device Info'!B3),"",'Device Info'!B3)</f>
        <v>Channel 1</v>
      </c>
      <c s="3" t="str">
        <f>IF(ISBLANK('Device Info'!C3),"",'Device Info'!C3)</f>
        <v>Channel 2</v>
      </c>
      <c s="3" t="str">
        <f>IF(ISBLANK('Device Info'!D3),"",'Device Info'!D3)</f>
        <v/>
      </c>
      <c s="3" t="str">
        <f>IF(ISBLANK('Device Info'!E3),"",'Device Info'!E3)</f>
        <v/>
      </c>
    </row>
    <row>
      <c s="80" t="s">
        <v>426</v>
      </c>
      <c s="34"/>
      <c s="34"/>
      <c s="34"/>
      <c s="79"/>
    </row>
    <row>
      <c s="39" t="s">
        <v>1</v>
      </c>
      <c s="3" t="str">
        <f>IF(ISBLANK('Device Info'!B4),"",'Device Info'!B4)</f>
        <v>Samsung</v>
      </c>
      <c s="3" t="str">
        <f>IF(ISBLANK('Device Info'!C4),"",'Device Info'!C4)</f>
        <v>Samsung</v>
      </c>
      <c s="3" t="str">
        <f>IF(ISBLANK('Device Info'!D4),"",'Device Info'!D4)</f>
        <v/>
      </c>
      <c s="3" t="str">
        <f>IF(ISBLANK('Device Info'!E4),"",'Device Info'!E4)</f>
        <v/>
      </c>
    </row>
    <row>
      <c s="39" t="s">
        <v>263</v>
      </c>
      <c s="3" t="str">
        <f>IF(ISBLANK('Device Info'!B5),"",'Device Info'!B5)</f>
        <v>S21 Ultra 5G</v>
      </c>
      <c s="3" t="str">
        <f>IF(ISBLANK('Device Info'!C5),"",'Device Info'!C5)</f>
        <v>S21 Ultra 5G</v>
      </c>
      <c s="3" t="str">
        <f>IF(ISBLANK('Device Info'!D5),"",'Device Info'!D5)</f>
        <v/>
      </c>
      <c s="3" t="str">
        <f>IF(ISBLANK('Device Info'!E5),"",'Device Info'!E5)</f>
        <v/>
      </c>
    </row>
    <row>
      <c s="39" t="s">
        <v>319</v>
      </c>
      <c s="3" t="str">
        <f>IF(ISBLANK('Device Info'!B6),"",'Device Info'!B6)</f>
        <v/>
      </c>
      <c s="3" t="str">
        <f>IF(ISBLANK('Device Info'!C6),"",'Device Info'!C6)</f>
        <v/>
      </c>
      <c s="3" t="str">
        <f>IF(ISBLANK('Device Info'!D6),"",'Device Info'!D6)</f>
        <v/>
      </c>
      <c s="3" t="str">
        <f>IF(ISBLANK('Device Info'!E6),"",'Device Info'!E6)</f>
        <v/>
      </c>
    </row>
    <row>
      <c s="39" t="s">
        <v>320</v>
      </c>
      <c s="3" t="str">
        <f>IF(ISBLANK('Device Info'!B7),"",'Device Info'!B7)</f>
        <v/>
      </c>
      <c s="3" t="str">
        <f>IF(ISBLANK('Device Info'!C7),"",'Device Info'!C7)</f>
        <v/>
      </c>
      <c s="3" t="str">
        <f>IF(ISBLANK('Device Info'!D7),"",'Device Info'!D7)</f>
        <v/>
      </c>
      <c s="3" t="str">
        <f>IF(ISBLANK('Device Info'!E7),"",'Device Info'!E7)</f>
        <v/>
      </c>
    </row>
    <row>
      <c s="39" t="s">
        <v>264</v>
      </c>
      <c s="3" t="str">
        <f>IF(ISBLANK('Device Info'!B8),"",'Device Info'!B8)</f>
        <v>Channel A</v>
      </c>
      <c s="3" t="str">
        <f>IF(ISBLANK('Device Info'!C8),"",'Device Info'!C8)</f>
        <v>Channel B</v>
      </c>
      <c s="3" t="str">
        <f>IF(ISBLANK('Device Info'!D8),"",'Device Info'!D8)</f>
        <v/>
      </c>
      <c s="3" t="str">
        <f>IF(ISBLANK('Device Info'!E8),"",'Device Info'!E8)</f>
        <v/>
      </c>
    </row>
    <row>
      <c s="119" t="s">
        <v>56</v>
      </c>
      <c s="3" t="str">
        <f>IF(ISBLANK('Device Info'!B21),"",'Device Info'!B21)</f>
        <v/>
      </c>
      <c s="3" t="str">
        <f>IF(ISBLANK('Device Info'!C21),"",'Device Info'!C21)</f>
        <v/>
      </c>
      <c s="3" t="str">
        <f>IF(ISBLANK('Device Info'!D21),"",'Device Info'!D21)</f>
        <v/>
      </c>
      <c s="3" t="str">
        <f>IF(ISBLANK('Device Info'!E21),"",'Device Info'!E21)</f>
        <v/>
      </c>
    </row>
    <row>
      <c s="119" t="s">
        <v>332</v>
      </c>
      <c s="3" t="str">
        <f>IF(ISBLANK('Device Info'!B22),"",'Device Info'!B22)</f>
        <v>Wi-Fi</v>
      </c>
      <c s="3" t="str">
        <f>IF(ISBLANK('Device Info'!C22),"",'Device Info'!C22)</f>
        <v>Ethernet</v>
      </c>
      <c s="3" t="str">
        <f>IF(ISBLANK('Device Info'!D22),"",'Device Info'!D22)</f>
        <v/>
      </c>
      <c s="3" t="str">
        <f>IF(ISBLANK('Device Info'!E22),"",'Device Info'!E22)</f>
        <v/>
      </c>
    </row>
    <row>
      <c s="119" t="s">
        <v>333</v>
      </c>
      <c s="3" t="str">
        <f>IF(ISBLANK('Device Info'!B23),"",'Device Info'!B23)</f>
        <v>SPIRENTVIDEOGAMINGTEST</v>
      </c>
      <c s="3" t="str">
        <f>IF(ISBLANK('Device Info'!C23),"",'Device Info'!C23)</f>
        <v>SPIRENTVIDEOGAMINGTEST</v>
      </c>
      <c s="3" t="str">
        <f>IF(ISBLANK('Device Info'!D23),"",'Device Info'!D23)</f>
        <v/>
      </c>
      <c s="3" t="str">
        <f>IF(ISBLANK('Device Info'!E23),"",'Device Info'!E23)</f>
        <v/>
      </c>
    </row>
    <row>
      <c s="80" t="s">
        <v>115</v>
      </c>
      <c s="34"/>
      <c s="34"/>
      <c s="34"/>
      <c s="79"/>
    </row>
    <row ht="14.2" customHeight="1">
      <c s="39" t="s">
        <v>47</v>
      </c>
      <c s="3" t="str">
        <f>IF(ISBLANK('Device Info'!B9),"",'Device Info'!B9)</f>
        <v>1920x1080</v>
      </c>
      <c s="3" t="str">
        <f>IF(ISBLANK('Device Info'!C9),"",'Device Info'!C9)</f>
        <v>1920x1080</v>
      </c>
      <c s="3" t="str">
        <f>IF(ISBLANK('Device Info'!D9),"",'Device Info'!D9)</f>
        <v/>
      </c>
      <c s="3" t="str">
        <f>IF(ISBLANK('Device Info'!E9),"",'Device Info'!E9)</f>
        <v/>
      </c>
    </row>
    <row>
      <c s="39" t="s">
        <v>278</v>
      </c>
      <c s="3">
        <f>IF(ISBLANK('Device Info'!B10),"",'Device Info'!B10)</f>
        <v>5</v>
      </c>
      <c s="3">
        <f>IF(ISBLANK('Device Info'!C10),"",'Device Info'!C10)</f>
        <v>5</v>
      </c>
      <c s="3" t="str">
        <f>IF(ISBLANK('Device Info'!D10),"",'Device Info'!D10)</f>
        <v/>
      </c>
      <c s="3" t="str">
        <f>IF(ISBLANK('Device Info'!E10),"",'Device Info'!E10)</f>
        <v/>
      </c>
    </row>
    <row>
      <c s="39" t="s">
        <v>73</v>
      </c>
      <c s="3">
        <f>IF(ISBLANK('Device Info'!B12),"",'Device Info'!B11)</f>
        <v>63.197000000000003</v>
      </c>
      <c s="3">
        <f>IF(ISBLANK('Device Info'!C12),"",'Device Info'!C11)</f>
        <v>61.002000000000002</v>
      </c>
      <c s="3" t="str">
        <f>IF(ISBLANK('Device Info'!D12),"",'Device Info'!D11)</f>
        <v/>
      </c>
      <c s="3" t="str">
        <f>IF(ISBLANK('Device Info'!E12),"",'Device Info'!E11)</f>
        <v/>
      </c>
    </row>
    <row>
      <c s="39" t="s">
        <v>118</v>
      </c>
      <c s="90">
        <f>IF(ISBLANK('Device Info'!B12),"",'Device Info'!B12)</f>
        <v>45509.096696078705</v>
      </c>
      <c s="90">
        <f>IF(ISBLANK('Device Info'!C12),"",'Device Info'!C12)</f>
        <v>45509.096696078705</v>
      </c>
      <c s="90" t="str">
        <f>IF(ISBLANK('Device Info'!D12),"",'Device Info'!D12)</f>
        <v/>
      </c>
      <c s="90" t="str">
        <f>IF(ISBLANK('Device Info'!E12),"",'Device Info'!E12)</f>
        <v/>
      </c>
    </row>
    <row>
      <c s="39" t="s">
        <v>360</v>
      </c>
      <c s="90">
        <f>IF(ISBLANK('Device Info'!B13),"",'Device Info'!B13)</f>
        <v>45509.097510950232</v>
      </c>
      <c s="90">
        <f>IF(ISBLANK('Device Info'!C13),"",'Device Info'!C13)</f>
        <v>45509.097510950232</v>
      </c>
      <c s="90" t="str">
        <f>IF(ISBLANK('Device Info'!D13),"",'Device Info'!D13)</f>
        <v/>
      </c>
      <c s="90" t="str">
        <f>IF(ISBLANK('Device Info'!E13),"",'Device Info'!E13)</f>
        <v/>
      </c>
    </row>
    <row>
      <c s="80" t="s">
        <v>427</v>
      </c>
      <c s="34"/>
      <c s="34"/>
      <c s="34"/>
      <c s="79"/>
    </row>
    <row>
      <c s="39" t="s">
        <v>33</v>
      </c>
      <c s="3" t="str">
        <f>IF(ISBLANK('Device Info'!B15),"",'Device Info'!B15)</f>
        <v>HD Small Screen v1.3</v>
      </c>
      <c s="3" t="str">
        <f>IF(ISBLANK('Device Info'!C15),"",'Device Info'!C15)</f>
        <v>HD Small Screen v1.3</v>
      </c>
      <c s="3" t="str">
        <f>IF(ISBLANK('Device Info'!D15),"",'Device Info'!D15)</f>
        <v/>
      </c>
      <c s="3" t="str">
        <f>IF(ISBLANK('Device Info'!E15),"",'Device Info'!E15)</f>
        <v/>
      </c>
    </row>
    <row>
      <c s="39" t="s">
        <v>428</v>
      </c>
      <c s="3" t="b">
        <f>IF(ISBLANK('Device Info'!B16),"",'Device Info'!B16)</f>
        <v>1</v>
      </c>
      <c s="3" t="b">
        <f>IF(ISBLANK('Device Info'!C16),"",'Device Info'!C16)</f>
        <v>1</v>
      </c>
      <c s="3" t="str">
        <f>IF(ISBLANK('Device Info'!D16),"",'Device Info'!D16)</f>
        <v/>
      </c>
      <c s="3" t="str">
        <f>IF(ISBLANK('Device Info'!E16),"",'Device Info'!E16)</f>
        <v/>
      </c>
    </row>
    <row>
      <c s="39" t="s">
        <v>331</v>
      </c>
      <c s="3">
        <f>IF(ISBLANK('Device Info'!B17),"",'Device Info'!B17)</f>
        <v>4000</v>
      </c>
      <c s="3">
        <f>IF(ISBLANK('Device Info'!C17),"",'Device Info'!C17)</f>
        <v>4000</v>
      </c>
      <c s="3" t="str">
        <f>IF(ISBLANK('Device Info'!D17),"",'Device Info'!D17)</f>
        <v/>
      </c>
      <c s="3" t="str">
        <f>IF(ISBLANK('Device Info'!E17),"",'Device Info'!E17)</f>
        <v/>
      </c>
    </row>
    <row>
      <c s="39" t="s">
        <v>148</v>
      </c>
      <c s="3">
        <f>IF(ISBLANK('Device Info'!B18),"",'Device Info'!B18)</f>
        <v>400</v>
      </c>
      <c s="3">
        <f>IF(ISBLANK('Device Info'!C18),"",'Device Info'!C18)</f>
        <v>400</v>
      </c>
      <c s="3" t="str">
        <f>IF(ISBLANK('Device Info'!D18),"",'Device Info'!D18)</f>
        <v/>
      </c>
      <c s="3" t="str">
        <f>IF(ISBLANK('Device Info'!E18),"",'Device Info'!E18)</f>
        <v/>
      </c>
    </row>
    <row>
      <c s="39" t="s">
        <v>89</v>
      </c>
      <c s="3" t="b">
        <f>IF(ISBLANK('Device Info'!B19),"",'Device Info'!B19)</f>
        <v>1</v>
      </c>
      <c s="3" t="b">
        <f>IF(ISBLANK('Device Info'!C19),"",'Device Info'!C19)</f>
        <v>1</v>
      </c>
      <c s="3" t="str">
        <f>IF(ISBLANK('Device Info'!D19),"",'Device Info'!D19)</f>
        <v/>
      </c>
      <c s="3" t="str">
        <f>IF(ISBLANK('Device Info'!E19),"",'Device Info'!E19)</f>
        <v/>
      </c>
    </row>
    <row>
      <c s="39"/>
      <c s="3" t="str">
        <f>IF(ISBLANK('Device Info'!B20),"",'Device Info'!B20)</f>
        <v>105:213:1633:719</v>
      </c>
      <c s="3" t="str">
        <f>IF(ISBLANK('Device Info'!C20),"",'Device Info'!C20)</f>
        <v>105:213:1633:719</v>
      </c>
      <c s="3" t="str">
        <f>IF(ISBLANK('Device Info'!D20),"",'Device Info'!D20)</f>
        <v/>
      </c>
      <c s="3" t="str">
        <f>IF(ISBLANK('Device Info'!E20),"",'Device Info'!E20)</f>
        <v/>
      </c>
    </row>
    <row>
      <c s="39" t="s">
        <v>363</v>
      </c>
      <c s="3">
        <f>IF(ISBLANK('Device Info'!B24),"",'Device Info'!B24)</f>
        <v>0.050000000000000003</v>
      </c>
      <c s="3">
        <f>IF(ISBLANK('Device Info'!C24),"",'Device Info'!C24)</f>
        <v>0.050000000000000003</v>
      </c>
      <c s="3" t="str">
        <f>IF(ISBLANK('Device Info'!D24),"",'Device Info'!D24)</f>
        <v/>
      </c>
      <c s="3" t="str">
        <f>IF(ISBLANK('Device Info'!E24),"",'Device Info'!E24)</f>
        <v/>
      </c>
    </row>
    <row>
      <c s="218" t="s">
        <v>12</v>
      </c>
      <c s="54">
        <f>IF(ISBLANK('Device Info'!B25),"",'Device Info'!B25)</f>
        <v>0</v>
      </c>
      <c s="54">
        <f>IF(ISBLANK('Device Info'!C25),"",'Device Info'!C25)</f>
        <v>0</v>
      </c>
      <c s="54" t="str">
        <f>IF(ISBLANK('Device Info'!D25),"",'Device Info'!D25)</f>
        <v/>
      </c>
      <c s="54" t="str">
        <f>IF(ISBLANK('Device Info'!E25),"",'Device Info'!E25)</f>
        <v/>
      </c>
    </row>
    <row s="161" customFormat="1">
      <c s="163" t="s">
        <v>287</v>
      </c>
      <c s="136">
        <v>0.014999999999999999</v>
      </c>
      <c s="136">
        <v>0.014999999999999999</v>
      </c>
      <c s="154"/>
      <c s="154"/>
    </row>
    <row r="45" ht="14.95" s="206" customFormat="1">
      <c s="205" t="s">
        <v>171</v>
      </c>
      <c s="171" t="str">
        <f>IF(ISBLANK('VIDEO KPIs'!$C$26),"",'VIDEO KPIs'!$C$26)</f>
        <v>23.2.0.7</v>
      </c>
      <c s="112"/>
      <c s="112"/>
      <c s="112"/>
    </row>
    <row>
      <c s="182" t="s">
        <v>279</v>
      </c>
      <c s="146" t="s">
        <v>380</v>
      </c>
      <c s="146" t="s">
        <v>380</v>
      </c>
      <c s="134"/>
      <c s="134"/>
    </row>
    <row>
      <c s="39" t="s">
        <v>280</v>
      </c>
      <c s="146">
        <v>1.2</v>
      </c>
      <c s="146">
        <v>1.2</v>
      </c>
      <c s="134"/>
      <c s="134"/>
    </row>
    <row>
      <c s="39" t="s">
        <v>123</v>
      </c>
      <c s="146">
        <v>1.3999999999999999</v>
      </c>
      <c s="146">
        <v>1.3999999999999999</v>
      </c>
      <c s="134"/>
      <c s="134"/>
    </row>
    <row>
      <c s="39" t="s">
        <v>281</v>
      </c>
      <c s="146">
        <v>3</v>
      </c>
      <c s="146">
        <v>3</v>
      </c>
      <c s="134"/>
      <c s="134"/>
    </row>
    <row>
      <c s="80" t="s">
        <v>61</v>
      </c>
      <c s="34"/>
      <c s="34"/>
      <c s="34"/>
      <c s="79"/>
    </row>
    <row>
      <c s="39" t="s">
        <v>204</v>
      </c>
      <c s="3" t="str">
        <f>IF(ISBLANK('Device Info'!B34),"",'Device Info'!B34)</f>
        <v>RAjU5</v>
      </c>
      <c s="3" t="str">
        <f>IF(ISBLANK('Device Info'!C34),"",'Device Info'!C34)</f>
        <v>tFC7D</v>
      </c>
      <c s="3" t="str">
        <f>IF(ISBLANK('Device Info'!D34),"",'Device Info'!D34)</f>
        <v/>
      </c>
      <c s="3" t="str">
        <f>IF(ISBLANK('Device Info'!E34),"",'Device Info'!E34)</f>
        <v/>
      </c>
    </row>
    <row>
      <c s="39" t="s">
        <v>225</v>
      </c>
      <c s="3" t="str">
        <f>IF(ISBLANK('Device Info'!B35),"",'Device Info'!B35)</f>
        <v/>
      </c>
      <c s="3" t="str">
        <f>IF(ISBLANK('Device Info'!C35),"",'Device Info'!C35)</f>
        <v/>
      </c>
      <c s="3" t="str">
        <f>IF(ISBLANK('Device Info'!D35),"",'Device Info'!D35)</f>
        <v/>
      </c>
      <c s="3" t="str">
        <f>IF(ISBLANK('Device Info'!E35),"",'Device Info'!E35)</f>
        <v/>
      </c>
    </row>
    <row>
      <c s="39" t="s">
        <v>97</v>
      </c>
      <c s="3" t="str">
        <f>IF(ISBLANK('Device Info'!B36),"",'Device Info'!B36)</f>
        <v>wss://dem-ustx01.umetrix.com:9443/webrtc-session.json</v>
      </c>
      <c s="3" t="str">
        <f>IF(ISBLANK('Device Info'!C36),"",'Device Info'!C36)</f>
        <v>wss://dem-ustx01.umetrix.com:9443/webrtc-session.json</v>
      </c>
      <c s="3" t="str">
        <f>IF(ISBLANK('Device Info'!D36),"",'Device Info'!D36)</f>
        <v/>
      </c>
      <c s="3" t="str">
        <f>IF(ISBLANK('Device Info'!E36),"",'Device Info'!E36)</f>
        <v/>
      </c>
    </row>
    <row>
      <c s="47"/>
    </row>
    <row>
      <c s="217" t="s">
        <v>119</v>
      </c>
    </row>
    <row>
      <c s="47"/>
    </row>
    <row>
      <c s="119" t="s">
        <v>329</v>
      </c>
      <c s="148"/>
      <c s="119" t="s">
        <v>264</v>
      </c>
      <c s="194"/>
      <c s="148"/>
    </row>
    <row>
      <c s="155" t="s">
        <v>220</v>
      </c>
      <c s="155"/>
      <c s="211" t="s">
        <v>86</v>
      </c>
      <c s="122"/>
      <c s="122"/>
    </row>
    <row>
      <c s="155" t="s">
        <v>187</v>
      </c>
      <c s="155"/>
      <c s="211" t="s">
        <v>120</v>
      </c>
      <c s="122"/>
      <c s="122"/>
    </row>
    <row ht="26.5" customHeight="1">
      <c s="155" t="s">
        <v>270</v>
      </c>
      <c s="155"/>
      <c s="211" t="s">
        <v>330</v>
      </c>
      <c s="122"/>
      <c s="122"/>
    </row>
    <row>
      <c s="155" t="s">
        <v>75</v>
      </c>
      <c s="155"/>
      <c s="211" t="s">
        <v>87</v>
      </c>
      <c s="122"/>
      <c s="122"/>
    </row>
    <row ht="24.25">
      <c s="155" t="s">
        <v>251</v>
      </c>
      <c s="155"/>
      <c s="211" t="s">
        <v>121</v>
      </c>
      <c s="122"/>
      <c s="122"/>
    </row>
  </sheetData>
  <mergeCells count="24">
    <mergeCell ref="A1:E4"/>
    <mergeCell ref="A9:E9"/>
    <mergeCell ref="B10:E10"/>
    <mergeCell ref="B11:E11"/>
    <mergeCell ref="B12:E12"/>
    <mergeCell ref="B13:E13"/>
    <mergeCell ref="A15:E15"/>
    <mergeCell ref="A19:E19"/>
    <mergeCell ref="A28:E28"/>
    <mergeCell ref="A34:E34"/>
    <mergeCell ref="B45:E45"/>
    <mergeCell ref="A50:E50"/>
    <mergeCell ref="A57:B57"/>
    <mergeCell ref="C57:E57"/>
    <mergeCell ref="A58:B58"/>
    <mergeCell ref="C58:E58"/>
    <mergeCell ref="A59:B59"/>
    <mergeCell ref="C59:E59"/>
    <mergeCell ref="A60:B60"/>
    <mergeCell ref="C60:E60"/>
    <mergeCell ref="A61:B61"/>
    <mergeCell ref="C61:E61"/>
    <mergeCell ref="A62:B62"/>
    <mergeCell ref="C62:E62"/>
  </mergeCells>
  <dataValidations count="2">
    <dataValidation type="list" allowBlank="1" showInputMessage="1" showErrorMessage="1" sqref="B5">
      <formula1>MyCarrierList</formula1>
    </dataValidation>
    <dataValidation type="list" allowBlank="1" showInputMessage="1" showErrorMessage="1" sqref="B6">
      <formula1>INDIRECT(VLOOKUP(B5,MyCarrierLookup,2,0)&amp;"List2")</formula1>
    </dataValidation>
  </dataValidations>
  <hyperlinks>
    <hyperlink ref="A58:B58" location="'Video Scorecard'!A1" display="Video Scorecard"/>
    <hyperlink ref="A59:B59" location="'Video MOS'!A1" display="Video MOS"/>
    <hyperlink ref="A60:B60" location="'Video Complexity'!A1" display="Video Complexity"/>
    <hyperlink ref="A61:B61" location="'Video Freeze and Buffering'!A1" display="Video Freeze and Buffering"/>
    <hyperlink ref="A62:B62" location="'Detail Charts'!A1" display="Detail Charts"/>
  </hyperlinks>
  <pageMargins left="0.7" right="0.7" top="0.75" bottom="0.75" header="0.3" footer="0.3"/>
  <pageSetup orientation="portrait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XFD64"/>
  <sheetViews>
    <sheetView workbookViewId="0">
      <selection activeCell="A1" sqref="A1:E4"/>
    </sheetView>
  </sheetViews>
  <sheetFormatPr defaultColWidth="9" defaultRowHeight="13"/>
  <cols>
    <col min="1" max="1" width="54" style="15" bestFit="1" customWidth="1"/>
    <col min="2" max="5" width="12.5234375" style="15" customWidth="1"/>
    <col min="6" max="6" width="14.47265625" style="15" customWidth="1"/>
    <col min="7" max="7" width="12" style="7" customWidth="1"/>
    <col min="8" max="8" width="9" style="7"/>
    <col min="9" max="9" width="11" style="7" customWidth="1"/>
    <col min="10" max="10" width="9" style="7"/>
    <col min="11" max="11" width="11" style="7" customWidth="1"/>
    <col min="12" max="36" width="9" style="7"/>
    <col min="37" max="16384" width="9" style="15"/>
  </cols>
  <sheetData>
    <row ht="13.45" customHeight="1">
      <c s="64" t="s">
        <v>403</v>
      </c>
      <c s="6"/>
      <c s="6"/>
      <c s="6"/>
      <c s="6"/>
      <c s="7"/>
    </row>
    <row ht="13.45" customHeight="1">
      <c s="6"/>
      <c s="6"/>
      <c s="6"/>
      <c s="6"/>
      <c s="6"/>
      <c s="7" t="s">
        <v>309</v>
      </c>
      <c s="7" t="s">
        <v>369</v>
      </c>
      <c r="I2" s="7" t="s">
        <v>369</v>
      </c>
      <c r="K2" s="7" t="s">
        <v>369</v>
      </c>
      <c r="M2" s="7" t="s">
        <v>338</v>
      </c>
      <c r="O2" s="7" t="s">
        <v>338</v>
      </c>
      <c r="Q2" s="7" t="s">
        <v>338</v>
      </c>
      <c r="S2" s="7" t="s">
        <v>311</v>
      </c>
      <c r="U2" s="7" t="s">
        <v>311</v>
      </c>
      <c r="W2" s="7" t="s">
        <v>311</v>
      </c>
      <c r="Y2" s="7" t="s">
        <v>290</v>
      </c>
      <c r="AA2" s="7" t="s">
        <v>290</v>
      </c>
      <c r="AC2" s="7" t="s">
        <v>290</v>
      </c>
      <c r="AE2" s="7" t="s">
        <v>228</v>
      </c>
      <c r="AG2" s="7" t="s">
        <v>228</v>
      </c>
      <c r="AI2" s="7" t="s">
        <v>228</v>
      </c>
    </row>
    <row ht="13.45" customHeight="1">
      <c s="6"/>
      <c s="6"/>
      <c s="6"/>
      <c s="6"/>
      <c s="6"/>
      <c s="7" t="s">
        <v>368</v>
      </c>
      <c s="7" t="s">
        <v>206</v>
      </c>
      <c r="I3" s="7" t="s">
        <v>226</v>
      </c>
      <c r="K3" s="7" t="s">
        <v>205</v>
      </c>
      <c r="M3" s="7" t="s">
        <v>206</v>
      </c>
      <c r="O3" s="7" t="s">
        <v>226</v>
      </c>
      <c r="Q3" s="7" t="s">
        <v>205</v>
      </c>
      <c r="S3" s="7" t="s">
        <v>206</v>
      </c>
      <c r="U3" s="7" t="s">
        <v>226</v>
      </c>
      <c r="W3" s="7" t="s">
        <v>205</v>
      </c>
      <c r="Y3" s="7" t="s">
        <v>206</v>
      </c>
      <c r="AA3" s="7" t="s">
        <v>226</v>
      </c>
      <c r="AC3" s="7" t="s">
        <v>205</v>
      </c>
      <c r="AE3" s="7" t="s">
        <v>206</v>
      </c>
      <c r="AG3" s="7" t="s">
        <v>226</v>
      </c>
      <c r="AI3" s="7" t="s">
        <v>205</v>
      </c>
    </row>
    <row ht="13.45" customHeight="1">
      <c s="9"/>
      <c s="9"/>
      <c s="9"/>
      <c s="9"/>
      <c s="9"/>
      <c s="21" t="s">
        <v>257</v>
      </c>
      <c s="21" t="s">
        <v>371</v>
      </c>
      <c s="45"/>
      <c s="21" t="s">
        <v>371</v>
      </c>
      <c s="21"/>
      <c s="21" t="s">
        <v>371</v>
      </c>
      <c s="45"/>
      <c s="21" t="s">
        <v>371</v>
      </c>
      <c s="45"/>
      <c s="21" t="s">
        <v>371</v>
      </c>
      <c s="21"/>
      <c s="21" t="s">
        <v>371</v>
      </c>
      <c s="45"/>
      <c s="21" t="s">
        <v>371</v>
      </c>
      <c s="45"/>
      <c s="21" t="s">
        <v>371</v>
      </c>
      <c s="21"/>
      <c s="21" t="s">
        <v>371</v>
      </c>
      <c s="45"/>
      <c s="21" t="s">
        <v>371</v>
      </c>
      <c s="45"/>
      <c s="21" t="s">
        <v>371</v>
      </c>
      <c s="21"/>
      <c s="21" t="s">
        <v>371</v>
      </c>
      <c s="45"/>
      <c s="21" t="s">
        <v>371</v>
      </c>
      <c s="45"/>
      <c s="21" t="s">
        <v>371</v>
      </c>
      <c s="21"/>
      <c s="21" t="s">
        <v>371</v>
      </c>
      <c s="45"/>
    </row>
    <row ht="13.45" customHeight="1">
      <c s="39" t="s">
        <v>144</v>
      </c>
      <c s="27" t="str">
        <f>IF(ISBLANK('VIDEO KPIs'!$C$8),"",'VIDEO KPIs'!$C$8)</f>
        <v>Channel A</v>
      </c>
      <c s="27" t="str">
        <f>IF(ISBLANK('VIDEO KPIs'!$D$8),"",'VIDEO KPIs'!$D$8)</f>
        <v>Channel B</v>
      </c>
      <c s="27" t="str">
        <f>IF(ISBLANK('VIDEO KPIs'!$E$8),"",'VIDEO KPIs'!$E$8)</f>
        <v/>
      </c>
      <c s="27" t="str">
        <f>IF(ISBLANK('VIDEO KPIs'!$F$8),"",'VIDEO KPIs'!$F$8)</f>
        <v/>
      </c>
      <c r="G5" s="11" t="s">
        <v>59</v>
      </c>
      <c s="11" t="s">
        <v>203</v>
      </c>
      <c s="11" t="s">
        <v>59</v>
      </c>
      <c s="11" t="s">
        <v>203</v>
      </c>
      <c s="11" t="s">
        <v>59</v>
      </c>
      <c s="11" t="s">
        <v>203</v>
      </c>
      <c s="11" t="s">
        <v>59</v>
      </c>
      <c s="11" t="s">
        <v>203</v>
      </c>
      <c s="11" t="s">
        <v>59</v>
      </c>
      <c s="11" t="s">
        <v>203</v>
      </c>
      <c s="11" t="s">
        <v>59</v>
      </c>
      <c s="11" t="s">
        <v>203</v>
      </c>
      <c s="11" t="s">
        <v>59</v>
      </c>
      <c s="11" t="s">
        <v>203</v>
      </c>
      <c s="11" t="s">
        <v>59</v>
      </c>
      <c s="11" t="s">
        <v>203</v>
      </c>
      <c s="11" t="s">
        <v>59</v>
      </c>
      <c s="11" t="s">
        <v>203</v>
      </c>
      <c s="11" t="s">
        <v>59</v>
      </c>
      <c s="11" t="s">
        <v>203</v>
      </c>
      <c s="11" t="s">
        <v>59</v>
      </c>
      <c s="11" t="s">
        <v>203</v>
      </c>
      <c s="11" t="s">
        <v>59</v>
      </c>
      <c s="11" t="s">
        <v>203</v>
      </c>
      <c s="11" t="s">
        <v>59</v>
      </c>
      <c s="11" t="s">
        <v>203</v>
      </c>
      <c s="11" t="s">
        <v>59</v>
      </c>
      <c s="11" t="s">
        <v>203</v>
      </c>
      <c s="11" t="s">
        <v>59</v>
      </c>
      <c s="11" t="s">
        <v>203</v>
      </c>
    </row>
    <row ht="13.45" hidden="1" customHeight="1">
      <c s="157" t="s">
        <v>187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ht="13.45" hidden="1" customHeight="1">
      <c s="94" t="s">
        <v>108</v>
      </c>
      <c s="43">
        <f>_xlfn.IFERROR(AVERAGE('Raw Data 1'!$C:$C),"")</f>
        <v>4.4881861198738031</v>
      </c>
      <c s="43">
        <f>_xlfn.IFERROR(AVERAGE('Raw Data 2'!$C:$C),"")</f>
        <v>4.4199575163398661</v>
      </c>
      <c s="43" t="str">
        <f>_xlfn.IFERROR(AVERAGE('Raw Data 3'!$C:$C),"")</f>
        <v/>
      </c>
      <c s="43" t="str">
        <f>_xlfn.IFERROR(AVERAGE('Raw Data 4'!$C:$C),"")</f>
        <v/>
      </c>
    </row>
    <row ht="13.45" hidden="1" customHeight="1">
      <c s="94" t="s">
        <v>84</v>
      </c>
      <c s="43">
        <f>IF(MAX('Raw Data 1'!$C:$C)=0,"",MAX('Raw Data 1'!$C:$C))</f>
        <v>4.8109999999999999</v>
      </c>
      <c s="43">
        <f>IF(MAX('Raw Data 2'!$C:$C)=0,"",MAX('Raw Data 2'!$C:$C))</f>
        <v>4.806</v>
      </c>
      <c s="43" t="str">
        <f>IF(MAX('Raw Data 3'!$C:$C)=0,"",MAX('Raw Data 3'!$C:$C))</f>
        <v/>
      </c>
      <c s="43" t="str">
        <f>IF(MAX('Raw Data 4'!$C:$C)=0,"",MAX('Raw Data 4'!C:$C))</f>
        <v/>
      </c>
      <c s="196"/>
    </row>
    <row ht="12.3" hidden="1">
      <c s="94" t="s">
        <v>269</v>
      </c>
      <c s="43">
        <f>IF(MAX('Raw Data 1'!$C:$C)=0,"",MIN('Raw Data 1'!$C:$C))</f>
        <v>3.6269999999999998</v>
      </c>
      <c s="43">
        <f>IF(MAX('Raw Data 2'!$C:$C)=0,"",MIN('Raw Data 2'!$C:$C))</f>
        <v>3.7189999999999999</v>
      </c>
      <c s="43" t="str">
        <f>IF(MAX('Raw Data 3'!$C:$C)=0,"",MIN('Raw Data 3'!$C:$C))</f>
        <v/>
      </c>
      <c s="43" t="str">
        <f>IF(MAX('Raw Data 4'!$C:$C)=0,"",MIN('Raw Data 4'!$C:$C))</f>
        <v/>
      </c>
    </row>
    <row ht="12.3" hidden="1">
      <c s="94" t="s">
        <v>7</v>
      </c>
      <c s="43">
        <f>_xlfn.IFERROR(_xlfn.STDEV.P('Raw Data 1'!$C:$C),"")</f>
        <v>0.18082651130032229</v>
      </c>
      <c s="43">
        <f>_xlfn.IFERROR(_xlfn.STDEV.P('Raw Data 2'!$C:$C),"")</f>
        <v>0.18466359139253283</v>
      </c>
      <c s="43" t="str">
        <f>_xlfn.IFERROR(_xlfn.STDEV.P('Raw Data 3'!$C:$C),"")</f>
        <v/>
      </c>
      <c s="43" t="str">
        <f>_xlfn.IFERROR(_xlfn.STDEV.P('Raw Data 4'!$C:$C),"")</f>
        <v/>
      </c>
    </row>
    <row ht="15" hidden="1" customHeight="1">
      <c s="38" t="s">
        <v>270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1" t="s">
        <v>303</v>
      </c>
      <c s="3">
        <f>_xlfn.IFERROR(AVERAGE('Raw Data 1'!$D:$D),"")</f>
        <v>85.515485804416556</v>
      </c>
      <c s="3">
        <f>_xlfn.IFERROR(AVERAGE('Raw Data 2'!$D:$D),"")</f>
        <v>82.16343464052288</v>
      </c>
      <c s="3" t="str">
        <f>_xlfn.IFERROR(AVERAGE('Raw Data 3'!$D:$D),"")</f>
        <v/>
      </c>
      <c s="3" t="str">
        <f>_xlfn.IFERROR(AVERAGE('Raw Data 4'!$D:$D),"")</f>
        <v/>
      </c>
    </row>
    <row ht="12.3" hidden="1">
      <c s="41" t="s">
        <v>165</v>
      </c>
      <c s="3">
        <f>_xlfn.IFERROR(AVERAGE('Raw Data 1'!$E:$E),"")</f>
        <v>29.859104100946357</v>
      </c>
      <c s="3">
        <f>_xlfn.IFERROR(AVERAGE('Raw Data 2'!$E:$E),"")</f>
        <v>25.21411111111113</v>
      </c>
      <c s="3" t="str">
        <f>_xlfn.IFERROR(AVERAGE('Raw Data 3'!$E:$E),"")</f>
        <v/>
      </c>
      <c s="3" t="str">
        <f>_xlfn.IFERROR(AVERAGE('Raw Data 4'!$E:$E),"")</f>
        <v/>
      </c>
    </row>
    <row ht="15" hidden="1" customHeight="1">
      <c s="38" t="s">
        <v>145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1" t="s">
        <v>413</v>
      </c>
      <c s="5">
        <f>IF(ISBLANK('VIDEO KPIs'!$C$19),"",'VIDEO KPIs'!C19)</f>
        <v>0</v>
      </c>
      <c s="5">
        <f>IF(ISBLANK('VIDEO KPIs'!$D$19),"",'VIDEO KPIs'!$D$19)</f>
        <v>0</v>
      </c>
      <c s="5" t="str">
        <f>IF(ISBLANK('VIDEO KPIs'!$E$19),"",'VIDEO KPIs'!$E$19)</f>
        <v/>
      </c>
      <c s="5" t="str">
        <f>IF(ISBLANK('VIDEO KPIs'!$F$19),"",'VIDEO KPIs'!$F$19)</f>
        <v/>
      </c>
      <c r="G15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1" t="s">
        <v>415</v>
      </c>
      <c s="35">
        <f>IF(ISBLANK('VIDEO KPIs'!$C$18),"",'VIDEO KPIs'!$C$18)</f>
        <v>0</v>
      </c>
      <c s="35">
        <f>IF(ISBLANK('VIDEO KPIs'!$D$18),"",'VIDEO KPIs'!$D$18)</f>
        <v>0</v>
      </c>
      <c s="35" t="str">
        <f>IF(ISBLANK('VIDEO KPIs'!$E$18),"",'VIDEO KPIs'!$E$18)</f>
        <v/>
      </c>
      <c s="35" t="str">
        <f>IF(ISBLANK('VIDEO KPIs'!$F$18),"",'VIDEO KPIs'!$F$18)</f>
        <v/>
      </c>
    </row>
    <row ht="12.3" hidden="1">
      <c s="204" t="s">
        <v>72</v>
      </c>
      <c s="54">
        <f>IF(ISBLANK('VIDEO KPIs'!$C$20),"",'VIDEO KPIs'!$C$20)</f>
        <v>0</v>
      </c>
      <c s="54">
        <f>IF(ISBLANK('VIDEO KPIs'!$D$20),"",'VIDEO KPIs'!$D$20)</f>
        <v>0</v>
      </c>
      <c s="54" t="str">
        <f>IF(ISBLANK('VIDEO KPIs'!$E$20),"",'VIDEO KPIs'!$E$20)</f>
        <v/>
      </c>
      <c s="54" t="str">
        <f>IF(ISBLANK('VIDEO KPIs'!$F$20),"",'VIDEO KPIs'!$F$20)</f>
        <v/>
      </c>
    </row>
    <row ht="12.3" hidden="1" s="199" customFormat="1">
      <c s="94" t="s">
        <v>254</v>
      </c>
      <c s="131">
        <v>0</v>
      </c>
      <c s="131">
        <v>0</v>
      </c>
      <c s="3"/>
      <c s="3"/>
      <c r="G18"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</row>
    <row ht="12.3" hidden="1" s="15" customFormat="1">
      <c s="208" t="s">
        <v>335</v>
      </c>
      <c s="99">
        <v>5</v>
      </c>
      <c s="99">
        <v>5</v>
      </c>
      <c r="E19" s="43"/>
      <c r="G19"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</row>
    <row ht="15" hidden="1" customHeight="1">
      <c s="38" t="s">
        <v>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1" t="s">
        <v>104</v>
      </c>
      <c s="5">
        <f>IF(ISBLANK('VIDEO KPIs'!$C$16),"",'VIDEO KPIs'!$C$16)</f>
        <v>1</v>
      </c>
      <c s="5">
        <f>IF(ISBLANK('VIDEO KPIs'!$D$16),"",'VIDEO KPIs'!$D$16)</f>
        <v>0</v>
      </c>
      <c s="5" t="str">
        <f>IF(ISBLANK('VIDEO KPIs'!$E$16),"",'VIDEO KPIs'!$E$16)</f>
        <v/>
      </c>
      <c s="5" t="str">
        <f>IF(ISBLANK('VIDEO KPIs'!$F$16),"",'VIDEO KPIs'!$F$16)</f>
        <v/>
      </c>
      <c r="G21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1" t="s">
        <v>385</v>
      </c>
      <c s="35">
        <f>IF(ISBLANK('VIDEO KPIs'!$C$15),"",'VIDEO KPIs'!$C$15)</f>
        <v>0.075999999999999998</v>
      </c>
      <c s="35">
        <f>IF(ISBLANK('VIDEO KPIs'!$D$15),"",'VIDEO KPIs'!$D$15)</f>
        <v>0</v>
      </c>
      <c s="35" t="str">
        <f>IF(ISBLANK('VIDEO KPIs'!$E$15),"",'VIDEO KPIs'!$E$15)</f>
        <v/>
      </c>
      <c s="35" t="str">
        <f>IF(ISBLANK('VIDEO KPIs'!$F$15),"",'VIDEO KPIs'!$F$15)</f>
        <v/>
      </c>
    </row>
    <row ht="12.3" hidden="1">
      <c s="41" t="s">
        <v>160</v>
      </c>
      <c s="3">
        <f>IF(ISBLANK('VIDEO KPIs'!$C$17),"",'VIDEO KPIs'!$C$17)</f>
        <v>4.7960000000000003</v>
      </c>
      <c s="3">
        <f>IF(ISBLANK('VIDEO KPIs'!$D$17),"",'VIDEO KPIs'!$D$17)</f>
        <v>0</v>
      </c>
      <c s="3" t="str">
        <f>IF(ISBLANK('VIDEO KPIs'!$E$17),"",'VIDEO KPIs'!$E$17)</f>
        <v/>
      </c>
      <c s="3" t="str">
        <f>IF(ISBLANK('VIDEO KPIs'!$F$17),"",'VIDEO KPIs'!$F$17)</f>
        <v/>
      </c>
    </row>
    <row ht="15" hidden="1" customHeight="1">
      <c s="38" t="s">
        <v>115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1" t="s">
        <v>26</v>
      </c>
      <c s="3">
        <f>IF(MAX('Raw Data 1'!$A:$A)=0,"",MAX('Raw Data 1'!$A:$A)-MIN('Raw Data 1'!$A:$A))</f>
        <v>63.197000000000003</v>
      </c>
      <c s="3">
        <f>IF(MAX('Raw Data 2'!$A:$A)=0,"",MAX('Raw Data 2'!$A:$A)-MIN('Raw Data 2'!$A:$A))</f>
        <v>61.002000000000002</v>
      </c>
      <c s="3" t="str">
        <f>IF(MAX('Raw Data 3'!$A:$A)=0,"",MAX('Raw Data 3'!$A:$A)-MIN('Raw Data 3'!$A:$A))</f>
        <v/>
      </c>
      <c s="3" t="str">
        <f>IF(MAX('Raw Data 4'!$A:$A)=0,"",MAX('Raw Data 4'!$A:$A)-MIN('Raw Data 4'!$A:$A))</f>
        <v/>
      </c>
    </row>
    <row ht="12.3" hidden="1">
      <c s="41" t="s">
        <v>382</v>
      </c>
      <c s="5">
        <f>IF(MAX('Raw Data 1'!$A:$A)=0,"",COUNT('Raw Data 1'!$B:$B))</f>
        <v>317</v>
      </c>
      <c s="5">
        <f>IF(MAX('Raw Data 2'!$A:$A)=0,"",COUNT('Raw Data 2'!$B:$B))</f>
        <v>306</v>
      </c>
      <c s="5" t="str">
        <f>IF(MAX('Raw Data 3'!$A:$A)=0,"",COUNT('Raw Data 3'!$B:$B))</f>
        <v/>
      </c>
      <c s="5" t="str">
        <f>IF(MAX('Raw Data 4'!$A:$A)=0,"",COUNT('Raw Data 4'!$B:$B))</f>
        <v/>
      </c>
      <c r="G26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1" t="s">
        <v>159</v>
      </c>
      <c s="3">
        <f t="shared" si="0" ref="B27:E27">_xlfn.IFERROR((B26/B25),"")</f>
        <v>5.0160608889662486</v>
      </c>
      <c s="3">
        <f t="shared" si="0"/>
        <v>5.0162289760991445</v>
      </c>
      <c s="3" t="str">
        <f t="shared" si="0"/>
        <v/>
      </c>
      <c s="3" t="str">
        <f t="shared" si="0"/>
        <v/>
      </c>
    </row>
    <row ht="12.3" hidden="1" s="202" customFormat="1">
      <c s="202" t="s">
        <v>395</v>
      </c>
      <c s="96">
        <f>_xlfn.IFERROR(IF(COUNTIF('Raw Data 1'!E:E,"&gt;=0")&gt;0, IF('Device Overview'!B36=TRUE, _xlfn.IFERROR(IF(B27="","",_xlfn.IFERROR(IF(B27&gt;1.5,_xlfn.COUNTIFS('Raw Data 1'!E:E, "&gt;0", 'Raw Data 1'!F:F, "=0", 'Raw Data 1'!G:G, "=0")/(B25-B23-B17),"N/A"),0)),""), "N/A"),""),"")</f>
        <v>4.897176418212017</v>
      </c>
      <c s="96">
        <f>_xlfn.IFERROR(IF(COUNTIF('Raw Data 2'!E:E,"&gt;=0")&gt;0, IF('Device Overview'!C36=TRUE, _xlfn.IFERROR(IF(C27="","",_xlfn.IFERROR(IF(C27&gt;1.5,_xlfn.COUNTIFS('Raw Data 2'!E:E, "&gt;0", 'Raw Data 2'!F:F, "=0", 'Raw Data 2'!G:G, "=0")/(C25-C23-C17),"N/A"),0)),""), "N/A"),""),"")</f>
        <v>4.4096914855250642</v>
      </c>
      <c s="96" t="str">
        <f>_xlfn.IFERROR(IF(COUNTIF('Raw Data 3'!E:E,"&gt;=0")&gt;0,IF('Device Overview'!D36=TRUE, _xlfn.IFERROR(IF(D27="","",_xlfn.IFERROR(IF(D27&gt;1.5,_xlfn.COUNTIFS('Raw Data 3'!E:E, "&gt;0", 'Raw Data 3'!F:F, "=0", 'Raw Data 3'!G:G, "=0")/(D25-D23-D17),"N/A"),0)),""),"N/A"),""),"")</f>
        <v/>
      </c>
      <c s="96" t="str">
        <f>_xlfn.IFERROR(IF(COUNTIF('Raw Data 4'!E:E,"&gt;=0")&gt;0,IF('Device Overview'!E36=TRUE, _xlfn.IFERROR(IF(E27="","",_xlfn.IFERROR(IF(E27&gt;1.5,_xlfn.COUNTIFS('Raw Data 4'!E:E, "&gt;0", 'Raw Data 4'!F:F, "=0", 'Raw Data 4'!G:G, "=0")/(E25-E23-E17),"N/A"),0)),""), "N/A"),""),"")</f>
        <v/>
      </c>
      <c r="G28"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202" t="str">
        <f t="shared" si="1" ref="AK28:KD28">_xlfn.IFERROR(IF(AL27&gt;1.5,"Unique frames per second",""),"")</f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1"/>
        <v/>
      </c>
      <c s="202" t="str">
        <f t="shared" si="2" ref="KE28:TX28">_xlfn.IFERROR(IF(KF27&gt;1.5,"Unique frames per second",""),"")</f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2"/>
        <v/>
      </c>
      <c s="202" t="str">
        <f t="shared" si="3" ref="TY28:ADR28">_xlfn.IFERROR(IF(TZ27&gt;1.5,"Unique frames per second",""),"")</f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3"/>
        <v/>
      </c>
      <c s="202" t="str">
        <f t="shared" si="4" ref="ADS28:ANL28">_xlfn.IFERROR(IF(ADT27&gt;1.5,"Unique frames per second",""),"")</f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4"/>
        <v/>
      </c>
      <c s="202" t="str">
        <f t="shared" si="5" ref="ANM28:AXF28">_xlfn.IFERROR(IF(ANN27&gt;1.5,"Unique frames per second",""),"")</f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5"/>
        <v/>
      </c>
      <c s="202" t="str">
        <f t="shared" si="6" ref="AXG28:BGZ28">_xlfn.IFERROR(IF(AXH27&gt;1.5,"Unique frames per second",""),"")</f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6"/>
        <v/>
      </c>
      <c s="202" t="str">
        <f t="shared" si="7" ref="BHA28:BQT28">_xlfn.IFERROR(IF(BHB27&gt;1.5,"Unique frames per second",""),"")</f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7"/>
        <v/>
      </c>
      <c s="202" t="str">
        <f t="shared" si="8" ref="BQU28:CAN28">_xlfn.IFERROR(IF(BQV27&gt;1.5,"Unique frames per second",""),"")</f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8"/>
        <v/>
      </c>
      <c s="202" t="str">
        <f t="shared" si="9" ref="CAO28:CKH28">_xlfn.IFERROR(IF(CAP27&gt;1.5,"Unique frames per second",""),"")</f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9"/>
        <v/>
      </c>
      <c s="202" t="str">
        <f t="shared" si="10" ref="CKI28:CUB28">_xlfn.IFERROR(IF(CKJ27&gt;1.5,"Unique frames per second",""),"")</f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0"/>
        <v/>
      </c>
      <c s="202" t="str">
        <f t="shared" si="11" ref="CUC28:DDV28">_xlfn.IFERROR(IF(CUD27&gt;1.5,"Unique frames per second",""),"")</f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1"/>
        <v/>
      </c>
      <c s="202" t="str">
        <f t="shared" si="12" ref="DDW28:DNP28">_xlfn.IFERROR(IF(DDX27&gt;1.5,"Unique frames per second",""),"")</f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2"/>
        <v/>
      </c>
      <c s="202" t="str">
        <f t="shared" si="13" ref="DNQ28:DXJ28">_xlfn.IFERROR(IF(DNR27&gt;1.5,"Unique frames per second",""),"")</f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3"/>
        <v/>
      </c>
      <c s="202" t="str">
        <f t="shared" si="14" ref="DXK28:EHD28">_xlfn.IFERROR(IF(DXL27&gt;1.5,"Unique frames per second",""),"")</f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4"/>
        <v/>
      </c>
      <c s="202" t="str">
        <f t="shared" si="15" ref="EHE28:EQX28">_xlfn.IFERROR(IF(EHF27&gt;1.5,"Unique frames per second",""),"")</f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5"/>
        <v/>
      </c>
      <c s="202" t="str">
        <f t="shared" si="16" ref="EQY28:FAR28">_xlfn.IFERROR(IF(EQZ27&gt;1.5,"Unique frames per second",""),"")</f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6"/>
        <v/>
      </c>
      <c s="202" t="str">
        <f t="shared" si="17" ref="FAS28:FKL28">_xlfn.IFERROR(IF(FAT27&gt;1.5,"Unique frames per second",""),"")</f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7"/>
        <v/>
      </c>
      <c s="202" t="str">
        <f t="shared" si="18" ref="FKM28:FUF28">_xlfn.IFERROR(IF(FKN27&gt;1.5,"Unique frames per second",""),"")</f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8"/>
        <v/>
      </c>
      <c s="202" t="str">
        <f t="shared" si="19" ref="FUG28:GDZ28">_xlfn.IFERROR(IF(FUH27&gt;1.5,"Unique frames per second",""),"")</f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19"/>
        <v/>
      </c>
      <c s="202" t="str">
        <f t="shared" si="20" ref="GEA28:GNT28">_xlfn.IFERROR(IF(GEB27&gt;1.5,"Unique frames per second",""),"")</f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0"/>
        <v/>
      </c>
      <c s="202" t="str">
        <f t="shared" si="21" ref="GNU28:GXN28">_xlfn.IFERROR(IF(GNV27&gt;1.5,"Unique frames per second",""),"")</f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1"/>
        <v/>
      </c>
      <c s="202" t="str">
        <f t="shared" si="22" ref="GXO28:HHH28">_xlfn.IFERROR(IF(GXP27&gt;1.5,"Unique frames per second",""),"")</f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2"/>
        <v/>
      </c>
      <c s="202" t="str">
        <f t="shared" si="23" ref="HHI28:HRB28">_xlfn.IFERROR(IF(HHJ27&gt;1.5,"Unique frames per second",""),"")</f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3"/>
        <v/>
      </c>
      <c s="202" t="str">
        <f t="shared" si="24" ref="HRC28:IAV28">_xlfn.IFERROR(IF(HRD27&gt;1.5,"Unique frames per second",""),"")</f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4"/>
        <v/>
      </c>
      <c s="202" t="str">
        <f t="shared" si="25" ref="IAW28:IKP28">_xlfn.IFERROR(IF(IAX27&gt;1.5,"Unique frames per second",""),"")</f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5"/>
        <v/>
      </c>
      <c s="202" t="str">
        <f t="shared" si="26" ref="IKQ28:IUJ28">_xlfn.IFERROR(IF(IKR27&gt;1.5,"Unique frames per second",""),"")</f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6"/>
        <v/>
      </c>
      <c s="202" t="str">
        <f t="shared" si="27" ref="IUK28:JED28">_xlfn.IFERROR(IF(IUL27&gt;1.5,"Unique frames per second",""),"")</f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7"/>
        <v/>
      </c>
      <c s="202" t="str">
        <f t="shared" si="28" ref="JEE28:JNX28">_xlfn.IFERROR(IF(JEF27&gt;1.5,"Unique frames per second",""),"")</f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8"/>
        <v/>
      </c>
      <c s="202" t="str">
        <f t="shared" si="29" ref="JNY28:JXR28">_xlfn.IFERROR(IF(JNZ27&gt;1.5,"Unique frames per second",""),"")</f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29"/>
        <v/>
      </c>
      <c s="202" t="str">
        <f t="shared" si="30" ref="JXS28:KHL28">_xlfn.IFERROR(IF(JXT27&gt;1.5,"Unique frames per second",""),"")</f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0"/>
        <v/>
      </c>
      <c s="202" t="str">
        <f t="shared" si="31" ref="KHM28:KRF28">_xlfn.IFERROR(IF(KHN27&gt;1.5,"Unique frames per second",""),"")</f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1"/>
        <v/>
      </c>
      <c s="202" t="str">
        <f t="shared" si="32" ref="KRG28:LAZ28">_xlfn.IFERROR(IF(KRH27&gt;1.5,"Unique frames per second",""),"")</f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2"/>
        <v/>
      </c>
      <c s="202" t="str">
        <f t="shared" si="33" ref="LBA28:LKT28">_xlfn.IFERROR(IF(LBB27&gt;1.5,"Unique frames per second",""),"")</f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3"/>
        <v/>
      </c>
      <c s="202" t="str">
        <f t="shared" si="34" ref="LKU28:LUN28">_xlfn.IFERROR(IF(LKV27&gt;1.5,"Unique frames per second",""),"")</f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4"/>
        <v/>
      </c>
      <c s="202" t="str">
        <f t="shared" si="35" ref="LUO28:MEH28">_xlfn.IFERROR(IF(LUP27&gt;1.5,"Unique frames per second",""),"")</f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5"/>
        <v/>
      </c>
      <c s="202" t="str">
        <f t="shared" si="36" ref="MEI28:MOB28">_xlfn.IFERROR(IF(MEJ27&gt;1.5,"Unique frames per second",""),"")</f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6"/>
        <v/>
      </c>
      <c s="202" t="str">
        <f t="shared" si="37" ref="MOC28:MXV28">_xlfn.IFERROR(IF(MOD27&gt;1.5,"Unique frames per second",""),"")</f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7"/>
        <v/>
      </c>
      <c s="202" t="str">
        <f t="shared" si="38" ref="MXW28:NHP28">_xlfn.IFERROR(IF(MXX27&gt;1.5,"Unique frames per second",""),"")</f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8"/>
        <v/>
      </c>
      <c s="202" t="str">
        <f t="shared" si="39" ref="NHQ28:NRJ28">_xlfn.IFERROR(IF(NHR27&gt;1.5,"Unique frames per second",""),"")</f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39"/>
        <v/>
      </c>
      <c s="202" t="str">
        <f t="shared" si="40" ref="NRK28:OBD28">_xlfn.IFERROR(IF(NRL27&gt;1.5,"Unique frames per second",""),"")</f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0"/>
        <v/>
      </c>
      <c s="202" t="str">
        <f t="shared" si="41" ref="OBE28:OKX28">_xlfn.IFERROR(IF(OBF27&gt;1.5,"Unique frames per second",""),"")</f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1"/>
        <v/>
      </c>
      <c s="202" t="str">
        <f t="shared" si="42" ref="OKY28:OUR28">_xlfn.IFERROR(IF(OKZ27&gt;1.5,"Unique frames per second",""),"")</f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2"/>
        <v/>
      </c>
      <c s="202" t="str">
        <f t="shared" si="43" ref="OUS28:PEL28">_xlfn.IFERROR(IF(OUT27&gt;1.5,"Unique frames per second",""),"")</f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3"/>
        <v/>
      </c>
      <c s="202" t="str">
        <f t="shared" si="44" ref="PEM28:POF28">_xlfn.IFERROR(IF(PEN27&gt;1.5,"Unique frames per second",""),"")</f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4"/>
        <v/>
      </c>
      <c s="202" t="str">
        <f t="shared" si="45" ref="POG28:PXZ28">_xlfn.IFERROR(IF(POH27&gt;1.5,"Unique frames per second",""),"")</f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5"/>
        <v/>
      </c>
      <c s="202" t="str">
        <f t="shared" si="46" ref="PYA28:QHT28">_xlfn.IFERROR(IF(PYB27&gt;1.5,"Unique frames per second",""),"")</f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6"/>
        <v/>
      </c>
      <c s="202" t="str">
        <f t="shared" si="47" ref="QHU28:QRN28">_xlfn.IFERROR(IF(QHV27&gt;1.5,"Unique frames per second",""),"")</f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7"/>
        <v/>
      </c>
      <c s="202" t="str">
        <f t="shared" si="48" ref="QRO28:RBH28">_xlfn.IFERROR(IF(QRP27&gt;1.5,"Unique frames per second",""),"")</f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8"/>
        <v/>
      </c>
      <c s="202" t="str">
        <f t="shared" si="49" ref="RBI28:RLB28">_xlfn.IFERROR(IF(RBJ27&gt;1.5,"Unique frames per second",""),"")</f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49"/>
        <v/>
      </c>
      <c s="202" t="str">
        <f t="shared" si="50" ref="RLC28:RUV28">_xlfn.IFERROR(IF(RLD27&gt;1.5,"Unique frames per second",""),"")</f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0"/>
        <v/>
      </c>
      <c s="202" t="str">
        <f t="shared" si="51" ref="RUW28:SEP28">_xlfn.IFERROR(IF(RUX27&gt;1.5,"Unique frames per second",""),"")</f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1"/>
        <v/>
      </c>
      <c s="202" t="str">
        <f t="shared" si="52" ref="SEQ28:SOJ28">_xlfn.IFERROR(IF(SER27&gt;1.5,"Unique frames per second",""),"")</f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2"/>
        <v/>
      </c>
      <c s="202" t="str">
        <f t="shared" si="53" ref="SOK28:SYD28">_xlfn.IFERROR(IF(SOL27&gt;1.5,"Unique frames per second",""),"")</f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3"/>
        <v/>
      </c>
      <c s="202" t="str">
        <f t="shared" si="54" ref="SYE28:THX28">_xlfn.IFERROR(IF(SYF27&gt;1.5,"Unique frames per second",""),"")</f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4"/>
        <v/>
      </c>
      <c s="202" t="str">
        <f t="shared" si="55" ref="THY28:TRR28">_xlfn.IFERROR(IF(THZ27&gt;1.5,"Unique frames per second",""),"")</f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5"/>
        <v/>
      </c>
      <c s="202" t="str">
        <f t="shared" si="56" ref="TRS28:UBL28">_xlfn.IFERROR(IF(TRT27&gt;1.5,"Unique frames per second",""),"")</f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6"/>
        <v/>
      </c>
      <c s="202" t="str">
        <f t="shared" si="57" ref="UBM28:ULF28">_xlfn.IFERROR(IF(UBN27&gt;1.5,"Unique frames per second",""),"")</f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7"/>
        <v/>
      </c>
      <c s="202" t="str">
        <f t="shared" si="58" ref="ULG28:UUZ28">_xlfn.IFERROR(IF(ULH27&gt;1.5,"Unique frames per second",""),"")</f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8"/>
        <v/>
      </c>
      <c s="202" t="str">
        <f t="shared" si="59" ref="UVA28:VET28">_xlfn.IFERROR(IF(UVB27&gt;1.5,"Unique frames per second",""),"")</f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59"/>
        <v/>
      </c>
      <c s="202" t="str">
        <f t="shared" si="60" ref="VEU28:VON28">_xlfn.IFERROR(IF(VEV27&gt;1.5,"Unique frames per second",""),"")</f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0"/>
        <v/>
      </c>
      <c s="202" t="str">
        <f t="shared" si="61" ref="VOO28:VYH28">_xlfn.IFERROR(IF(VOP27&gt;1.5,"Unique frames per second",""),"")</f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1"/>
        <v/>
      </c>
      <c s="202" t="str">
        <f t="shared" si="62" ref="VYI28:WIB28">_xlfn.IFERROR(IF(VYJ27&gt;1.5,"Unique frames per second",""),"")</f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2"/>
        <v/>
      </c>
      <c s="202" t="str">
        <f t="shared" si="63" ref="WIC28:WRV28">_xlfn.IFERROR(IF(WID27&gt;1.5,"Unique frames per second",""),"")</f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3"/>
        <v/>
      </c>
      <c s="202" t="str">
        <f t="shared" si="64" ref="WRW28:XBP28">_xlfn.IFERROR(IF(WRX27&gt;1.5,"Unique frames per second",""),"")</f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4"/>
        <v/>
      </c>
      <c s="202" t="str">
        <f t="shared" si="65" ref="XBQ28:XFC28">_xlfn.IFERROR(IF(XBR27&gt;1.5,"Unique frames per second",""),"")</f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 t="shared" si="65"/>
        <v/>
      </c>
      <c s="202" t="str">
        <f>_xlfn.IFERROR(IF(#REF!&gt;1.5,"Unique frames per second",""),"")</f>
        <v/>
      </c>
    </row>
    <row ht="14.4" hidden="1">
      <c s="95" t="s">
        <v>10</v>
      </c>
      <c s="29"/>
      <c s="29"/>
      <c s="29"/>
      <c s="29"/>
    </row>
    <row ht="12.3" hidden="1">
      <c s="15" t="s">
        <v>175</v>
      </c>
      <c s="84">
        <f>IF(ISBLANK('VIDEO KPIs'!C27),"",'VIDEO KPIs'!C27)</f>
        <v>4.149</v>
      </c>
      <c s="84">
        <f>IF(ISBLANK('VIDEO KPIs'!D27),"",'VIDEO KPIs'!D27)</f>
        <v>4.4199999999999999</v>
      </c>
      <c s="84" t="str">
        <f>IF(ISBLANK('VIDEO KPIs'!E27),"",'VIDEO KPIs'!E27)</f>
        <v/>
      </c>
      <c s="84" t="str">
        <f>IF(ISBLANK('VIDEO KPIs'!F27),"",'VIDEO KPIs'!F27)</f>
        <v/>
      </c>
    </row>
    <row ht="15" hidden="1" customHeight="1">
      <c s="38" t="s">
        <v>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1" t="s">
        <v>223</v>
      </c>
      <c s="5" t="str">
        <f>IF(ISBLANK('VIDEO KPIs'!$C$29),"",'VIDEO KPIs'!$C$29)</f>
        <v/>
      </c>
      <c s="5" t="str">
        <f>IF(ISBLANK('VIDEO KPIs'!$D$29),"",'VIDEO KPIs'!$D$29)</f>
        <v/>
      </c>
      <c s="5" t="str">
        <f>IF(ISBLANK('VIDEO KPIs'!$E$29),"",'VIDEO KPIs'!$E$29)</f>
        <v/>
      </c>
      <c s="5" t="str">
        <f>IF(ISBLANK('VIDEO KPIs'!$F$29),"",'VIDEO KPIs'!$F$29)</f>
        <v/>
      </c>
    </row>
    <row ht="12.3" hidden="1">
      <c s="41" t="s">
        <v>11</v>
      </c>
      <c s="35" t="str">
        <f>IF(ISBLANK('VIDEO KPIs'!$C$28),"",'VIDEO KPIs'!$C$28)</f>
        <v/>
      </c>
      <c s="35" t="str">
        <f>IF(ISBLANK('VIDEO KPIs'!$D$28),"",'VIDEO KPIs'!$D$28)</f>
        <v/>
      </c>
      <c s="35" t="str">
        <f>IF(ISBLANK('VIDEO KPIs'!$E$28),"",'VIDEO KPIs'!$E$28)</f>
        <v/>
      </c>
      <c s="35" t="str">
        <f>IF(ISBLANK('VIDEO KPIs'!$F$28),"",'VIDEO KPIs'!$F$28)</f>
        <v/>
      </c>
    </row>
    <row ht="12.3" hidden="1">
      <c s="41" t="s">
        <v>88</v>
      </c>
      <c s="3" t="str">
        <f>IF(ISBLANK('VIDEO KPIs'!$C$30),"",'VIDEO KPIs'!$C$30)</f>
        <v/>
      </c>
      <c s="3" t="str">
        <f>IF(ISBLANK('VIDEO KPIs'!$D$30),"",'VIDEO KPIs'!$D$30)</f>
        <v/>
      </c>
      <c s="3" t="str">
        <f>IF(ISBLANK('VIDEO KPIs'!$E$30),"",'VIDEO KPIs'!$E$30)</f>
        <v/>
      </c>
      <c s="3" t="str">
        <f>IF(ISBLANK('VIDEO KPIs'!$F$30),"",'VIDEO KPIs'!$F$30)</f>
        <v/>
      </c>
    </row>
    <row ht="15" hidden="1" customHeight="1">
      <c s="38" t="s">
        <v>364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1" t="s">
        <v>283</v>
      </c>
      <c s="5" t="str">
        <f>IF(ISBLANK('VIDEO KPIs'!$C$31),"",'VIDEO KPIs'!$C$31)</f>
        <v/>
      </c>
      <c s="5" t="str">
        <f>IF(ISBLANK('VIDEO KPIs'!$D$31),"",'VIDEO KPIs'!$D$31)</f>
        <v/>
      </c>
      <c s="5" t="str">
        <f>IF(ISBLANK('VIDEO KPIs'!$E$31),"",'VIDEO KPIs'!$E$31)</f>
        <v/>
      </c>
      <c s="5" t="str">
        <f>IF(ISBLANK('VIDEO KPIs'!$F$31),"",'VIDEO KPIs'!$F$31)</f>
        <v/>
      </c>
    </row>
    <row ht="15" hidden="1" customHeight="1">
      <c s="38" t="s">
        <v>152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94" t="s">
        <v>58</v>
      </c>
      <c s="99">
        <v>4.8979999999999997</v>
      </c>
      <c s="99">
        <v>4.9089999999999998</v>
      </c>
      <c r="E38" s="43"/>
    </row>
    <row ht="14.4" hidden="1">
      <c s="38" t="s">
        <v>153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94" t="s">
        <v>16</v>
      </c>
      <c s="102" t="str">
        <f>IF(ISBLANK('VIDEO KPIs'!$C$33),"",'VIDEO KPIs'!$C$33)</f>
        <v/>
      </c>
      <c s="102" t="str">
        <f>IF(ISBLANK('VIDEO KPIs'!$D$33),"",'VIDEO KPIs'!$D$33)</f>
        <v/>
      </c>
      <c s="2" t="str">
        <f>IF(ISBLANK('VIDEO KPIs'!$E$33),"",'VIDEO KPIs'!$E$33)</f>
        <v/>
      </c>
      <c s="102" t="str">
        <f>IF(ISBLANK('VIDEO KPIs'!$F$33),"",'VIDEO KPIs'!$F$33)</f>
        <v/>
      </c>
    </row>
    <row ht="12.3" hidden="1">
      <c s="94" t="s">
        <v>178</v>
      </c>
      <c s="102" t="str">
        <f>IF(ISBLANK('VIDEO KPIs'!$C$34),"",'VIDEO KPIs'!$C$34)</f>
        <v/>
      </c>
      <c s="102" t="str">
        <f>IF(ISBLANK('VIDEO KPIs'!$D$34),"",'VIDEO KPIs'!$D$34)</f>
        <v/>
      </c>
      <c s="2" t="str">
        <f>IF(ISBLANK('VIDEO KPIs'!$E$34),"",'VIDEO KPIs'!$E$34)</f>
        <v/>
      </c>
      <c s="102" t="str">
        <f>IF(ISBLANK('VIDEO KPIs'!$F$34),"",'VIDEO KPIs'!$F$34)</f>
        <v/>
      </c>
    </row>
    <row ht="12.3" hidden="1">
      <c s="94" t="s">
        <v>179</v>
      </c>
      <c s="102" t="str">
        <f>IF(ISBLANK('VIDEO KPIs'!$C$35),"",'VIDEO KPIs'!$C$35)</f>
        <v/>
      </c>
      <c s="102" t="str">
        <f>IF(ISBLANK('VIDEO KPIs'!$D$35),"",'VIDEO KPIs'!$D$35)</f>
        <v/>
      </c>
      <c s="2" t="str">
        <f>IF(ISBLANK('VIDEO KPIs'!$E$35),"",'VIDEO KPIs'!$E$35)</f>
        <v/>
      </c>
      <c s="102" t="str">
        <f>IF(ISBLANK('VIDEO KPIs'!$F$35),"",'VIDEO KPIs'!$F$35)</f>
        <v/>
      </c>
    </row>
    <row ht="14.95">
      <c s="38" t="s">
        <v>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4.95">
      <c s="181" t="s">
        <v>336</v>
      </c>
      <c s="42">
        <f>IF(COUNT('UDP-Raw Data 1'!K:K)&gt;0,AVERAGE('UDP-Raw Data 1'!K:K),"")</f>
        <v>0.0266666666666667</v>
      </c>
      <c s="42">
        <f>IF(COUNT('UDP-Raw Data 2'!K:K)&gt;0,AVERAGE('UDP-Raw Data 2'!K:K),"")</f>
        <v>0.053333333333333302</v>
      </c>
      <c r="K44" s="7">
        <v>0.026666666666666668</v>
      </c>
      <c s="7">
        <v>0.053333333333333337</v>
      </c>
    </row>
    <row ht="14.95">
      <c s="181" t="s">
        <v>312</v>
      </c>
      <c s="42">
        <f>IF(COUNT('UDP-Raw Data 1'!U:U)&gt;0,AVERAGE('UDP-Raw Data 1'!U:U),"")</f>
        <v>0.040000000000000001</v>
      </c>
      <c s="42">
        <f>IF(COUNT('UDP-Raw Data 2'!U:U)&gt;0,AVERAGE('UDP-Raw Data 2'!U:U),"")</f>
        <v>0.040000000000000001</v>
      </c>
      <c r="K45" s="7">
        <v>0.040000000000000001</v>
      </c>
      <c s="7">
        <v>0.040000000000000001</v>
      </c>
    </row>
    <row ht="14.95">
      <c s="181" t="s">
        <v>400</v>
      </c>
      <c s="42">
        <f>IF(COUNT('UDP-Raw Data 1'!L:L)&gt;0,AVERAGE('UDP-Raw Data 1'!L:L),"")</f>
        <v>20.994</v>
      </c>
      <c s="42">
        <f>IF(COUNT('UDP-Raw Data 2'!L:L)&gt;0,AVERAGE('UDP-Raw Data 2'!L:L),"")</f>
        <v>8.7010000000000005</v>
      </c>
      <c r="K46" s="7">
        <v>20.994</v>
      </c>
      <c s="7">
        <v>8.7010000000000005</v>
      </c>
    </row>
    <row ht="14.95">
      <c s="181" t="s">
        <v>130</v>
      </c>
      <c s="42">
        <f>IF(COUNT('UDP-Raw Data 1'!M:M)&gt;0,AVERAGE('UDP-Raw Data 1'!M:M),"")</f>
        <v>16.969000000000001</v>
      </c>
      <c s="42">
        <f>IF(COUNT('UDP-Raw Data 2'!M:M)&gt;0,AVERAGE('UDP-Raw Data 2'!M:M),"")</f>
        <v>10.987</v>
      </c>
      <c r="K47" s="7">
        <v>16.969000000000001</v>
      </c>
      <c s="7">
        <v>10.987</v>
      </c>
    </row>
    <row ht="14.95">
      <c s="181" t="s">
        <v>63</v>
      </c>
      <c s="42">
        <f>IF(COUNT('UDP-Raw Data 1'!N:N)&gt;0,AVERAGE('UDP-Raw Data 1'!N:N),"")</f>
        <v>2.4889999999999999</v>
      </c>
      <c s="42">
        <f>IF(COUNT('UDP-Raw Data 2'!N:N)&gt;0,AVERAGE('UDP-Raw Data 2'!N:N),"")</f>
        <v>0.11899999999999999</v>
      </c>
      <c r="K48" s="7">
        <v>2.4889999999999999</v>
      </c>
      <c s="7">
        <v>0.11899999999999999</v>
      </c>
    </row>
    <row ht="14.95">
      <c s="145" t="s">
        <v>39</v>
      </c>
      <c s="42">
        <f>IF(COUNT('UDP-Raw Data 1'!O:O)&gt;0,AVERAGE('UDP-Raw Data 1'!O:O),"")</f>
        <v>0.89900000000000002</v>
      </c>
      <c s="42">
        <f>IF(COUNT('UDP-Raw Data 2'!O:O)&gt;0,AVERAGE('UDP-Raw Data 2'!O:O),"")</f>
        <v>0.016</v>
      </c>
      <c r="K49" s="7">
        <v>0.89900000000000002</v>
      </c>
      <c s="7">
        <v>0.016</v>
      </c>
    </row>
    <row ht="14.95">
      <c s="145" t="s">
        <v>437</v>
      </c>
      <c s="42">
        <f>IF(COUNT('UDP-Raw Data 1'!P:P)&gt;0,AVERAGE('UDP-Raw Data 1'!P:P),"")</f>
        <v>1</v>
      </c>
      <c s="42">
        <f>IF(COUNT('UDP-Raw Data 2'!P:P)&gt;0,AVERAGE('UDP-Raw Data 2'!P:P),"")</f>
        <v>1</v>
      </c>
      <c r="K50" s="7">
        <v>1</v>
      </c>
      <c s="7">
        <v>1</v>
      </c>
    </row>
    <row ht="14.95">
      <c s="145" t="s">
        <v>401</v>
      </c>
      <c s="42">
        <f>IF(COUNT('UDP-Raw Data 1'!Q:Q)&gt;0,AVERAGE('UDP-Raw Data 1'!Q:Q),"")</f>
        <v>1</v>
      </c>
      <c s="42">
        <f>IF(COUNT('UDP-Raw Data 2'!Q:Q)&gt;0,AVERAGE('UDP-Raw Data 2'!Q:Q),"")</f>
        <v>1</v>
      </c>
      <c r="F51" s="7"/>
      <c r="K51" s="7">
        <v>1</v>
      </c>
      <c s="7">
        <v>1</v>
      </c>
    </row>
    <row ht="12.3" hidden="1">
      <c s="15" t="s">
        <v>95</v>
      </c>
      <c s="123">
        <f>IF(COUNT('UDP-Raw Data 1'!F:F)&gt;0,COUNT('UDP-Raw Data 1'!F:F),"")</f>
        <v>1</v>
      </c>
      <c s="123">
        <f>IF(COUNT('UDP-Raw Data 2'!F:F)&gt;0,COUNT('UDP-Raw Data 2'!F:F),"")</f>
        <v>1</v>
      </c>
      <c r="F52" s="2"/>
      <c s="2"/>
      <c s="2"/>
      <c s="2"/>
      <c s="2"/>
      <c s="2">
        <v>1</v>
      </c>
      <c s="2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4" hidden="1">
      <c s="145" t="s">
        <v>402</v>
      </c>
      <c s="123" t="str">
        <f>IF(COUNTIF('UDP-Raw Data 1'!F:F,"&gt;0")&gt;0,COUNTIF('UDP-Raw Data 1'!F:F,"&gt;0"),"")</f>
        <v/>
      </c>
      <c s="123" t="str">
        <f>IF(COUNTIF('UDP-Raw Data 2'!F:F,"&gt;0")&gt;0,COUNTIF('UDP-Raw Data 2'!F:F,"&gt;0"),"")</f>
        <v/>
      </c>
      <c r="F53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4" hidden="1">
      <c s="145" t="s">
        <v>42</v>
      </c>
      <c s="132" t="str">
        <f t="shared" si="66" ref="B54:C54">IF(B53&lt;&gt;"", IF(B52&lt;&gt;"",IF(B52&gt;0,B53/B52,""),""), "")</f>
        <v/>
      </c>
      <c s="132" t="str">
        <f t="shared" si="66"/>
        <v/>
      </c>
    </row>
    <row ht="14.95">
      <c s="38" t="s">
        <v>258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>
      <c s="173" t="s">
        <v>40</v>
      </c>
      <c s="42">
        <v>4.3049866530000838</v>
      </c>
      <c s="42">
        <v>4.5121562415184329</v>
      </c>
      <c r="K56" s="7">
        <v>4.3049866530000838</v>
      </c>
      <c s="7">
        <v>4.5121562415184329</v>
      </c>
    </row>
    <row>
      <c s="173" t="s">
        <v>64</v>
      </c>
      <c s="42">
        <v>4.5836984777444849</v>
      </c>
      <c s="42">
        <v>4.6052750290660835</v>
      </c>
      <c r="K57" s="7">
        <v>4.5836984777444849</v>
      </c>
      <c s="7">
        <v>4.6052750290660835</v>
      </c>
    </row>
    <row>
      <c s="173" t="s">
        <v>18</v>
      </c>
      <c s="42">
        <v>4.5131613124195846</v>
      </c>
      <c s="42">
        <v>4.6399999999999997</v>
      </c>
      <c r="K58" s="7">
        <v>4.5131613124195846</v>
      </c>
      <c s="7">
        <v>4.6399999999999997</v>
      </c>
    </row>
    <row>
      <c s="173" t="s">
        <v>187</v>
      </c>
      <c s="43">
        <f>_xlfn.IFERROR(AVERAGE('Raw Data 1'!$C:$C),"")</f>
        <v>4.4881861198738031</v>
      </c>
      <c s="43">
        <f>_xlfn.IFERROR(AVERAGE('Raw Data 2'!$C:$C),"")</f>
        <v>4.4199575163398661</v>
      </c>
      <c s="43" t="str">
        <f>_xlfn.IFERROR(AVERAGE('Raw Data 3'!$C:$C),"")</f>
        <v/>
      </c>
      <c s="43" t="str">
        <f>_xlfn.IFERROR(AVERAGE('Raw Data 4'!$C:$C),"")</f>
        <v/>
      </c>
    </row>
    <row ht="14.95">
      <c s="38" t="s">
        <v>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>
      <c s="2" t="s">
        <v>313</v>
      </c>
      <c s="55">
        <v>1</v>
      </c>
      <c s="197">
        <v>1</v>
      </c>
      <c r="G61" s="13"/>
      <c s="13"/>
      <c s="13"/>
      <c s="13"/>
      <c s="13">
        <v>1</v>
      </c>
      <c s="13">
        <v>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s="2" customFormat="1">
      <c s="2" t="s">
        <v>373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s="2" customFormat="1">
      <c s="2" t="s">
        <v>339</v>
      </c>
      <c s="4"/>
    </row>
    <row>
      <c s="15" t="s">
        <v>208</v>
      </c>
      <c s="4">
        <v>1</v>
      </c>
      <c s="4">
        <v>1</v>
      </c>
      <c r="G64" s="2"/>
      <c s="2"/>
      <c s="2"/>
      <c s="2"/>
      <c s="2">
        <v>1</v>
      </c>
      <c s="2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</sheetData>
  <mergeCells count="14">
    <mergeCell ref="A1:E4"/>
    <mergeCell ref="A6:T6"/>
    <mergeCell ref="A11:AJ11"/>
    <mergeCell ref="A14:AJ14"/>
    <mergeCell ref="A20:AJ20"/>
    <mergeCell ref="A24:AJ24"/>
    <mergeCell ref="A29:E29"/>
    <mergeCell ref="A31:AJ31"/>
    <mergeCell ref="A35:AJ35"/>
    <mergeCell ref="A37:AJ37"/>
    <mergeCell ref="A39:AJ39"/>
    <mergeCell ref="A43:AJ43"/>
    <mergeCell ref="A55:AJ55"/>
    <mergeCell ref="A60:AJ60"/>
  </mergeCells>
  <pageMargins left="0.7" right="0.7" top="0.75" bottom="0.75" header="0.3" footer="0.3"/>
  <pageSetup orientation="portrait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3"/>
  <sheetViews>
    <sheetView workbookViewId="0">
      <selection activeCell="A6" sqref="A6:E6"/>
    </sheetView>
  </sheetViews>
  <sheetFormatPr defaultColWidth="9" defaultRowHeight="13"/>
  <cols>
    <col min="1" max="1" width="35.5234375" style="15" customWidth="1"/>
    <col min="2" max="5" width="12.5234375" style="15" customWidth="1"/>
    <col min="6" max="6" width="9" style="15"/>
    <col min="7" max="7" width="8.5234375" style="15" bestFit="1" customWidth="1"/>
    <col min="8" max="8" width="23" style="15" bestFit="1" customWidth="1"/>
    <col min="9" max="9" width="76.26171875" style="15" customWidth="1"/>
    <col min="10" max="16384" width="9" style="15"/>
  </cols>
  <sheetData>
    <row ht="13.45" customHeight="1">
      <c s="64" t="s">
        <v>247</v>
      </c>
      <c s="6"/>
      <c s="6"/>
      <c s="6"/>
      <c s="6"/>
      <c r="G1" s="195" t="s">
        <v>328</v>
      </c>
      <c s="210"/>
      <c s="160"/>
    </row>
    <row ht="13.45" customHeight="1">
      <c s="6"/>
      <c s="6"/>
      <c s="6"/>
      <c s="6"/>
      <c s="6"/>
      <c r="G2" s="40" t="s">
        <v>166</v>
      </c>
      <c s="40" t="s">
        <v>264</v>
      </c>
      <c s="40" t="s">
        <v>424</v>
      </c>
      <c s="30"/>
      <c s="30"/>
    </row>
    <row ht="13.45" customHeight="1">
      <c s="6"/>
      <c s="6"/>
      <c s="6"/>
      <c s="6"/>
      <c s="6"/>
      <c r="G3" s="68">
        <v>5</v>
      </c>
      <c s="17" t="s">
        <v>425</v>
      </c>
      <c s="44"/>
    </row>
    <row ht="13.45" customHeight="1">
      <c s="9"/>
      <c s="9"/>
      <c s="9"/>
      <c s="9"/>
      <c s="9"/>
      <c r="G4" s="16"/>
      <c s="16"/>
      <c s="49"/>
    </row>
    <row ht="13.45" customHeight="1">
      <c s="39"/>
      <c s="27" t="str">
        <f>IF(ISBLANK('VIDEO KPIs'!$C$8),"",'VIDEO KPIs'!$C$8)</f>
        <v>Channel A</v>
      </c>
      <c s="27" t="str">
        <f>IF(ISBLANK('VIDEO KPIs'!$D$8),"",'VIDEO KPIs'!$D$8)</f>
        <v>Channel B</v>
      </c>
      <c s="27" t="str">
        <f>IF(ISBLANK('VIDEO KPIs'!$E$8),"",'VIDEO KPIs'!$E$8)</f>
        <v/>
      </c>
      <c s="27" t="str">
        <f>IF(ISBLANK('VIDEO KPIs'!$F$8),"",'VIDEO KPIs'!$F$8)</f>
        <v/>
      </c>
      <c r="G5" s="16"/>
      <c s="16"/>
      <c s="49"/>
    </row>
    <row ht="13.45" customHeight="1">
      <c s="175" t="s">
        <v>377</v>
      </c>
      <c s="87"/>
      <c s="87"/>
      <c s="87"/>
      <c s="87"/>
      <c r="G6" s="16"/>
      <c s="16"/>
      <c s="49"/>
    </row>
    <row ht="13.45" customHeight="1">
      <c s="41" t="s">
        <v>108</v>
      </c>
      <c s="3">
        <f>_xlfn.IFERROR(AVERAGE('Raw Data 1'!$C:$C),"")</f>
        <v>4.4881861198738031</v>
      </c>
      <c s="3">
        <f>_xlfn.IFERROR(AVERAGE('Raw Data 2'!$C:$C),"")</f>
        <v>4.4199575163398661</v>
      </c>
      <c s="3" t="str">
        <f>_xlfn.IFERROR(AVERAGE('Raw Data 3'!$C:$C),"")</f>
        <v/>
      </c>
      <c s="3" t="str">
        <f>_xlfn.IFERROR(AVERAGE('Raw Data 4'!$C:$C),"")</f>
        <v/>
      </c>
      <c r="G7" s="16"/>
      <c s="16"/>
      <c s="49"/>
    </row>
    <row ht="13.45" customHeight="1">
      <c s="41" t="s">
        <v>84</v>
      </c>
      <c s="3">
        <f>IF(MAX('Raw Data 1'!$C:$C)=0,"",MAX('Raw Data 1'!$C:$C))</f>
        <v>4.8109999999999999</v>
      </c>
      <c s="3">
        <f>IF(MAX('Raw Data 2'!$C:$C)=0,"",MAX('Raw Data 2'!$C:$C))</f>
        <v>4.806</v>
      </c>
      <c s="3" t="str">
        <f>IF(MAX('Raw Data 3'!$C:$C)=0,"",MAX('Raw Data 3'!$C:$C))</f>
        <v/>
      </c>
      <c s="3" t="str">
        <f>IF(MAX('Raw Data 4'!$C:$C)=0,"",MAX('Raw Data 4'!$C:$C))</f>
        <v/>
      </c>
      <c r="G8" s="16"/>
      <c s="16"/>
      <c s="49"/>
    </row>
    <row ht="13.45" customHeight="1">
      <c s="41" t="s">
        <v>269</v>
      </c>
      <c s="3">
        <f>IF(MAX('Raw Data 1'!$C:$C)=0,"",MIN('Raw Data 1'!$C:$C))</f>
        <v>3.6269999999999998</v>
      </c>
      <c s="3">
        <f>IF(MAX('Raw Data 2'!$C:$C)=0,"",MIN('Raw Data 2'!$C:$C))</f>
        <v>3.7189999999999999</v>
      </c>
      <c s="3" t="str">
        <f>IF(MAX('Raw Data 3'!$C:$C)=0,"",MIN('Raw Data 3'!$C:$C))</f>
        <v/>
      </c>
      <c s="3" t="str">
        <f>IF(MAX('Raw Data 4'!$C:$C)=0,"",MIN('Raw Data 4'!$C:$C))</f>
        <v/>
      </c>
      <c r="G9" s="16"/>
      <c s="16"/>
      <c s="49"/>
    </row>
    <row ht="13.45" customHeight="1">
      <c s="41" t="s">
        <v>7</v>
      </c>
      <c s="3">
        <f>_xlfn.IFERROR(_xlfn.STDEV.P('Raw Data 1'!$C:$C),"")</f>
        <v>0.18082651130032229</v>
      </c>
      <c s="3">
        <f>_xlfn.IFERROR(_xlfn.STDEV.P('Raw Data 2'!$C:$C),"")</f>
        <v>0.18466359139253283</v>
      </c>
      <c s="3" t="str">
        <f>_xlfn.IFERROR(_xlfn.STDEV.P('Raw Data 3'!$C:$C),"")</f>
        <v/>
      </c>
      <c s="3" t="str">
        <f>_xlfn.IFERROR(_xlfn.STDEV.P('Raw Data 4'!$C:$C),"")</f>
        <v/>
      </c>
      <c r="G10" s="16"/>
      <c s="16"/>
      <c s="49"/>
    </row>
    <row ht="13.45" customHeight="1">
      <c r="G11" s="16"/>
      <c s="16"/>
      <c s="49"/>
    </row>
    <row ht="13.45" customHeight="1">
      <c r="G12" s="16"/>
      <c s="16"/>
      <c s="49"/>
    </row>
    <row ht="13.45" customHeight="1">
      <c r="G13" s="16"/>
      <c s="16"/>
      <c s="49"/>
    </row>
    <row ht="13.45" customHeight="1">
      <c r="G14" s="16"/>
      <c s="16"/>
      <c s="49"/>
    </row>
    <row ht="13.45" customHeight="1">
      <c r="G15" s="16"/>
      <c s="16"/>
      <c s="49"/>
    </row>
    <row ht="13.45" customHeight="1">
      <c r="G16" s="16"/>
      <c s="16"/>
      <c s="49"/>
    </row>
    <row ht="13.45" customHeight="1">
      <c r="G17" s="16"/>
      <c s="16"/>
      <c s="49"/>
    </row>
    <row ht="13.45" customHeight="1">
      <c r="G18" s="16"/>
      <c s="16"/>
      <c s="49"/>
    </row>
    <row ht="13.45" customHeight="1">
      <c r="G19" s="16"/>
      <c s="16"/>
      <c s="49"/>
    </row>
    <row>
      <c r="G20" s="14"/>
      <c s="14"/>
      <c s="52"/>
    </row>
    <row>
      <c r="G21" s="68">
        <v>4</v>
      </c>
      <c s="17" t="s">
        <v>248</v>
      </c>
      <c s="44"/>
    </row>
    <row>
      <c r="G22" s="16"/>
      <c s="16"/>
      <c s="49"/>
    </row>
    <row>
      <c r="G23" s="16"/>
      <c s="16"/>
      <c s="49"/>
    </row>
    <row>
      <c r="G24" s="16"/>
      <c s="16"/>
      <c s="49"/>
    </row>
    <row>
      <c r="G25" s="16"/>
      <c s="16"/>
      <c s="49"/>
    </row>
    <row>
      <c r="G26" s="16"/>
      <c s="16"/>
      <c s="49"/>
    </row>
    <row>
      <c r="G27" s="16"/>
      <c s="16"/>
      <c s="49"/>
    </row>
    <row>
      <c r="G28" s="16"/>
      <c s="16"/>
      <c s="49"/>
    </row>
    <row>
      <c r="G29" s="16"/>
      <c s="16"/>
      <c s="49"/>
    </row>
    <row>
      <c r="G30" s="16"/>
      <c s="16"/>
      <c s="49"/>
    </row>
    <row>
      <c r="G31" s="16"/>
      <c s="16"/>
      <c s="49"/>
    </row>
    <row>
      <c r="G32" s="16"/>
      <c s="16"/>
      <c s="49"/>
    </row>
    <row>
      <c r="G33" s="16"/>
      <c s="16"/>
      <c s="49"/>
    </row>
    <row>
      <c r="G34" s="16"/>
      <c s="16"/>
      <c s="49"/>
    </row>
    <row>
      <c r="G35" s="16"/>
      <c s="16"/>
      <c s="49"/>
    </row>
    <row>
      <c r="G36" s="16"/>
      <c s="16"/>
      <c s="49"/>
    </row>
    <row>
      <c r="G37" s="16"/>
      <c s="16"/>
      <c s="49"/>
    </row>
    <row>
      <c r="G38" s="14"/>
      <c s="14"/>
      <c s="52"/>
    </row>
    <row>
      <c r="G39" s="68">
        <v>3</v>
      </c>
      <c s="17" t="s">
        <v>271</v>
      </c>
      <c s="44"/>
    </row>
    <row>
      <c r="G40" s="16"/>
      <c s="16"/>
      <c s="49"/>
    </row>
    <row>
      <c r="G41" s="16"/>
      <c s="16"/>
      <c s="49"/>
    </row>
    <row>
      <c r="G42" s="16"/>
      <c s="16"/>
      <c s="49"/>
    </row>
    <row>
      <c r="G43" s="16"/>
      <c s="16"/>
      <c s="49"/>
    </row>
    <row>
      <c r="G44" s="16"/>
      <c s="16"/>
      <c s="49"/>
    </row>
    <row>
      <c r="G45" s="16"/>
      <c s="16"/>
      <c s="49"/>
    </row>
    <row>
      <c r="G46" s="16"/>
      <c s="16"/>
      <c s="49"/>
    </row>
    <row>
      <c r="G47" s="16"/>
      <c s="16"/>
      <c s="49"/>
    </row>
    <row>
      <c r="G48" s="16"/>
      <c s="16"/>
      <c s="49"/>
    </row>
    <row>
      <c r="G49" s="16"/>
      <c s="16"/>
      <c s="49"/>
    </row>
    <row>
      <c r="G50" s="16"/>
      <c s="16"/>
      <c s="49"/>
    </row>
    <row>
      <c r="G51" s="16"/>
      <c s="16"/>
      <c s="49"/>
    </row>
    <row>
      <c r="G52" s="16"/>
      <c s="16"/>
      <c s="49"/>
    </row>
    <row>
      <c r="G53" s="16"/>
      <c s="16"/>
      <c s="49"/>
    </row>
    <row>
      <c r="G54" s="16"/>
      <c s="16"/>
      <c s="49"/>
    </row>
    <row>
      <c r="G55" s="16"/>
      <c s="16"/>
      <c s="49"/>
    </row>
    <row>
      <c r="G56" s="14"/>
      <c s="14"/>
      <c s="52"/>
    </row>
    <row ht="13.45" customHeight="1">
      <c r="G57" s="68">
        <v>2</v>
      </c>
      <c s="17" t="s">
        <v>219</v>
      </c>
      <c s="44"/>
    </row>
    <row ht="13.45" customHeight="1">
      <c r="G58" s="16"/>
      <c s="16"/>
      <c s="49"/>
    </row>
    <row ht="13.45" customHeight="1">
      <c r="G59" s="16"/>
      <c s="16"/>
      <c s="49"/>
    </row>
    <row ht="13.45" customHeight="1">
      <c r="G60" s="16"/>
      <c s="16"/>
      <c s="49"/>
    </row>
    <row ht="13.45" customHeight="1">
      <c r="G61" s="16"/>
      <c s="16"/>
      <c s="49"/>
    </row>
    <row ht="13.45" customHeight="1">
      <c r="G62" s="16"/>
      <c s="16"/>
      <c s="49"/>
    </row>
    <row>
      <c r="G63" s="16"/>
      <c s="16"/>
      <c s="49"/>
    </row>
    <row>
      <c r="G64" s="16"/>
      <c s="16"/>
      <c s="49"/>
    </row>
    <row>
      <c r="G65" s="16"/>
      <c s="16"/>
      <c s="49"/>
    </row>
    <row>
      <c r="G66" s="16"/>
      <c s="16"/>
      <c s="49"/>
    </row>
    <row>
      <c r="G67" s="16"/>
      <c s="16"/>
      <c s="49"/>
    </row>
    <row>
      <c r="G68" s="16"/>
      <c s="16"/>
      <c s="49"/>
    </row>
    <row>
      <c r="G69" s="16"/>
      <c s="16"/>
      <c s="49"/>
    </row>
    <row>
      <c r="G70" s="16"/>
      <c s="16"/>
      <c s="49"/>
    </row>
    <row>
      <c r="G71" s="16"/>
      <c s="16"/>
      <c s="49"/>
    </row>
    <row>
      <c r="G72" s="16"/>
      <c s="16"/>
      <c s="49"/>
    </row>
    <row>
      <c r="G73" s="16"/>
      <c s="16"/>
      <c s="49"/>
    </row>
    <row>
      <c r="G74" s="14"/>
      <c s="14"/>
      <c s="52"/>
    </row>
    <row>
      <c r="G75" s="68">
        <v>1</v>
      </c>
      <c s="17" t="s">
        <v>388</v>
      </c>
      <c s="44"/>
    </row>
    <row>
      <c r="G76" s="88"/>
      <c s="88"/>
      <c s="88"/>
    </row>
    <row>
      <c r="G77" s="88"/>
      <c s="88"/>
      <c s="88"/>
    </row>
    <row>
      <c r="G78" s="88"/>
      <c s="88"/>
      <c s="88"/>
    </row>
    <row>
      <c r="G79" s="88"/>
      <c s="88"/>
      <c s="88"/>
    </row>
    <row>
      <c r="G80" s="88"/>
      <c s="88"/>
      <c s="88"/>
    </row>
    <row>
      <c r="G81" s="88"/>
      <c s="88"/>
      <c s="88"/>
    </row>
    <row>
      <c r="G82" s="88"/>
      <c s="88"/>
      <c s="88"/>
    </row>
    <row>
      <c r="G83" s="88"/>
      <c s="88"/>
      <c s="88"/>
    </row>
    <row>
      <c r="G84" s="88"/>
      <c s="88"/>
      <c s="88"/>
    </row>
    <row>
      <c r="G85" s="88"/>
      <c s="88"/>
      <c s="88"/>
    </row>
    <row>
      <c r="G86" s="88"/>
      <c s="88"/>
      <c s="88"/>
    </row>
    <row>
      <c r="G87" s="88"/>
      <c s="88"/>
      <c s="88"/>
    </row>
    <row>
      <c r="G88" s="88"/>
      <c s="88"/>
      <c s="88"/>
    </row>
    <row>
      <c r="G89" s="88"/>
      <c s="88"/>
      <c s="88"/>
    </row>
    <row>
      <c r="G90" s="88"/>
      <c s="88"/>
      <c s="88"/>
    </row>
    <row>
      <c r="G91" s="88"/>
      <c s="88"/>
      <c s="88"/>
    </row>
    <row>
      <c r="G92" s="101"/>
      <c s="101"/>
      <c s="101"/>
    </row>
    <row ht="14.95">
      <c r="H93"/>
    </row>
  </sheetData>
  <mergeCells count="18">
    <mergeCell ref="G1:I1"/>
    <mergeCell ref="A1:E4"/>
    <mergeCell ref="G3:G20"/>
    <mergeCell ref="H3:H20"/>
    <mergeCell ref="I3:I20"/>
    <mergeCell ref="A6:E6"/>
    <mergeCell ref="G21:G38"/>
    <mergeCell ref="H21:H38"/>
    <mergeCell ref="I21:I38"/>
    <mergeCell ref="G39:G56"/>
    <mergeCell ref="H39:H56"/>
    <mergeCell ref="I39:I56"/>
    <mergeCell ref="G57:G74"/>
    <mergeCell ref="H57:H74"/>
    <mergeCell ref="I57:I74"/>
    <mergeCell ref="G75:G92"/>
    <mergeCell ref="H75:H92"/>
    <mergeCell ref="I75:I92"/>
  </mergeCells>
  <pageMargins left="0.7" right="0.7" top="0.75" bottom="0.75" header="0.3" footer="0.3"/>
  <pageSetup orientation="portrait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Q32"/>
  <sheetViews>
    <sheetView workbookViewId="0">
      <selection activeCell="A6" sqref="A6:E6"/>
    </sheetView>
  </sheetViews>
  <sheetFormatPr defaultRowHeight="14.95"/>
  <cols>
    <col min="1" max="1" width="35.5234375" customWidth="1"/>
    <col min="2" max="5" width="12.5234375" customWidth="1"/>
    <col min="7" max="7" width="8.5234375" bestFit="1" customWidth="1"/>
    <col min="8" max="8" width="23" bestFit="1" customWidth="1"/>
    <col min="9" max="9" width="15.26171875" style="209" bestFit="1" customWidth="1"/>
    <col min="10" max="10" width="25.5234375" customWidth="1"/>
    <col min="13" max="13" width="8.5234375" bestFit="1" customWidth="1"/>
    <col min="14" max="15" width="23" bestFit="1" customWidth="1"/>
    <col min="16" max="16" width="41.47265625" bestFit="1" customWidth="1"/>
  </cols>
  <sheetData>
    <row ht="13.45" customHeight="1">
      <c s="64" t="s">
        <v>389</v>
      </c>
      <c s="6"/>
      <c s="6"/>
      <c s="6"/>
      <c s="6"/>
      <c r="G1" s="153" t="s">
        <v>390</v>
      </c>
      <c s="67"/>
      <c s="67"/>
      <c s="67"/>
      <c r="M1" s="153" t="s">
        <v>116</v>
      </c>
      <c s="67"/>
      <c s="67"/>
      <c s="67"/>
    </row>
    <row ht="13.45" customHeight="1">
      <c s="6"/>
      <c s="6"/>
      <c s="6"/>
      <c s="6"/>
      <c s="6"/>
      <c r="G2" s="40" t="s">
        <v>196</v>
      </c>
      <c s="40" t="s">
        <v>264</v>
      </c>
      <c s="40" t="s">
        <v>272</v>
      </c>
      <c s="40" t="s">
        <v>424</v>
      </c>
      <c s="114"/>
      <c r="M2" s="40" t="s">
        <v>117</v>
      </c>
      <c s="40" t="s">
        <v>264</v>
      </c>
      <c s="40" t="s">
        <v>197</v>
      </c>
      <c s="40" t="s">
        <v>221</v>
      </c>
    </row>
    <row ht="13.45" customHeight="1">
      <c s="6"/>
      <c s="6"/>
      <c s="6"/>
      <c s="6"/>
      <c s="6"/>
      <c r="G3" s="17" t="s">
        <v>138</v>
      </c>
      <c s="17" t="s">
        <v>273</v>
      </c>
      <c s="46">
        <v>8.4600000000000009</v>
      </c>
      <c s="44"/>
      <c r="M3" s="17" t="s">
        <v>138</v>
      </c>
      <c s="17" t="s">
        <v>273</v>
      </c>
      <c s="46">
        <v>4.8700000000000001</v>
      </c>
      <c s="71" t="s">
        <v>391</v>
      </c>
    </row>
    <row ht="13.45" customHeight="1">
      <c s="9"/>
      <c s="9"/>
      <c s="9"/>
      <c s="9"/>
      <c s="9"/>
      <c r="G4" s="16"/>
      <c s="16"/>
      <c s="70"/>
      <c s="49"/>
      <c r="M4" s="16"/>
      <c s="16"/>
      <c s="72"/>
      <c s="75"/>
    </row>
    <row>
      <c s="39"/>
      <c s="27" t="str">
        <f>IF(ISBLANK('VIDEO KPIs'!$C$8),"",'VIDEO KPIs'!$C$8)</f>
        <v>Channel A</v>
      </c>
      <c s="27" t="str">
        <f>IF(ISBLANK('VIDEO KPIs'!$D$8),"",'VIDEO KPIs'!$D$8)</f>
        <v>Channel B</v>
      </c>
      <c s="27" t="str">
        <f>IF(ISBLANK('VIDEO KPIs'!$E$8),"",'VIDEO KPIs'!$E$8)</f>
        <v/>
      </c>
      <c s="27" t="str">
        <f>IF(ISBLANK('VIDEO KPIs'!$F$8),"",'VIDEO KPIs'!$F$8)</f>
        <v/>
      </c>
      <c r="G5" s="16"/>
      <c s="16"/>
      <c s="70"/>
      <c s="49"/>
      <c r="M5" s="16"/>
      <c s="16"/>
      <c s="72"/>
      <c s="75"/>
    </row>
    <row>
      <c s="95" t="s">
        <v>270</v>
      </c>
      <c s="29"/>
      <c s="29"/>
      <c s="29"/>
      <c s="29"/>
      <c r="G6" s="16"/>
      <c s="16"/>
      <c s="70"/>
      <c s="49"/>
      <c r="M6" s="16"/>
      <c s="16"/>
      <c s="72"/>
      <c s="75"/>
    </row>
    <row>
      <c s="41" t="s">
        <v>303</v>
      </c>
      <c s="3">
        <f>_xlfn.IFERROR(AVERAGE('Raw Data 1'!$D:$D),"")</f>
        <v>85.515485804416556</v>
      </c>
      <c s="3">
        <f>_xlfn.IFERROR(AVERAGE('Raw Data 2'!$D:$D),"")</f>
        <v>82.16343464052288</v>
      </c>
      <c s="3" t="str">
        <f>_xlfn.IFERROR(AVERAGE('Raw Data 3'!$D:$D),"")</f>
        <v/>
      </c>
      <c s="3" t="str">
        <f>_xlfn.IFERROR(AVERAGE('Raw Data 4'!$D:$D),"")</f>
        <v/>
      </c>
      <c r="G7" s="16"/>
      <c s="16"/>
      <c s="70"/>
      <c s="49"/>
      <c r="M7" s="16"/>
      <c s="16"/>
      <c s="72"/>
      <c s="75"/>
    </row>
    <row>
      <c s="41" t="s">
        <v>165</v>
      </c>
      <c s="3">
        <f>_xlfn.IFERROR(AVERAGE('Raw Data 1'!$E:$E),"")</f>
        <v>29.859104100946357</v>
      </c>
      <c s="3">
        <f>_xlfn.IFERROR(AVERAGE('Raw Data 2'!$E:$E),"")</f>
        <v>25.21411111111113</v>
      </c>
      <c s="3" t="str">
        <f>_xlfn.IFERROR(AVERAGE('Raw Data 3'!$E:$E),"")</f>
        <v/>
      </c>
      <c s="3" t="str">
        <f>_xlfn.IFERROR(AVERAGE('Raw Data 4'!$E:$E),"")</f>
        <v/>
      </c>
      <c r="G8" s="14"/>
      <c s="14"/>
      <c s="73"/>
      <c s="52"/>
      <c r="M8" s="14"/>
      <c s="14"/>
      <c s="74"/>
      <c s="75"/>
      <c s="185"/>
    </row>
    <row>
      <c r="G9" s="17" t="s">
        <v>167</v>
      </c>
      <c s="17" t="s">
        <v>304</v>
      </c>
      <c s="46">
        <v>19.41</v>
      </c>
      <c s="44"/>
      <c r="M9" s="17" t="s">
        <v>167</v>
      </c>
      <c s="17" t="s">
        <v>304</v>
      </c>
      <c s="46">
        <v>20.579999999999998</v>
      </c>
      <c s="71" t="s">
        <v>391</v>
      </c>
    </row>
    <row>
      <c r="G10" s="16"/>
      <c s="16"/>
      <c s="70"/>
      <c s="49"/>
      <c r="M10" s="16"/>
      <c s="16"/>
      <c s="72"/>
      <c s="75"/>
    </row>
    <row>
      <c r="G11" s="16"/>
      <c s="16"/>
      <c s="70"/>
      <c s="49"/>
      <c r="M11" s="16"/>
      <c s="16"/>
      <c s="72"/>
      <c s="75"/>
    </row>
    <row>
      <c r="G12" s="16"/>
      <c s="16"/>
      <c s="70"/>
      <c s="49"/>
      <c r="M12" s="16"/>
      <c s="16"/>
      <c s="72"/>
      <c s="75"/>
    </row>
    <row>
      <c r="G13" s="16"/>
      <c s="16"/>
      <c s="70"/>
      <c s="49"/>
      <c r="M13" s="16"/>
      <c s="16"/>
      <c s="72"/>
      <c s="75"/>
    </row>
    <row>
      <c r="G14" s="14"/>
      <c s="14"/>
      <c s="73"/>
      <c s="52"/>
      <c r="M14" s="14"/>
      <c s="14"/>
      <c s="74"/>
      <c s="75"/>
    </row>
    <row>
      <c r="G15" s="17" t="s">
        <v>274</v>
      </c>
      <c s="17" t="s">
        <v>85</v>
      </c>
      <c s="46">
        <v>35.039999999999999</v>
      </c>
      <c s="44"/>
      <c r="M15" s="17" t="s">
        <v>274</v>
      </c>
      <c s="17" t="s">
        <v>85</v>
      </c>
      <c s="46">
        <v>31.559999999999999</v>
      </c>
      <c s="71" t="s">
        <v>391</v>
      </c>
    </row>
    <row>
      <c r="G16" s="16"/>
      <c s="16"/>
      <c s="70"/>
      <c s="49"/>
      <c r="M16" s="16"/>
      <c s="16"/>
      <c s="72"/>
      <c s="75"/>
    </row>
    <row>
      <c r="G17" s="16"/>
      <c s="16"/>
      <c s="70"/>
      <c s="49"/>
      <c r="M17" s="16"/>
      <c s="16"/>
      <c s="72"/>
      <c s="75"/>
    </row>
    <row>
      <c r="G18" s="16"/>
      <c s="16"/>
      <c s="70"/>
      <c s="49"/>
      <c r="M18" s="16"/>
      <c s="16"/>
      <c s="72"/>
      <c s="75"/>
    </row>
    <row>
      <c r="G19" s="16"/>
      <c s="16"/>
      <c s="70"/>
      <c s="49"/>
      <c r="M19" s="16"/>
      <c s="16"/>
      <c s="72"/>
      <c s="75"/>
    </row>
    <row>
      <c r="G20" s="14"/>
      <c s="14"/>
      <c s="73"/>
      <c s="52"/>
      <c r="M20" s="14"/>
      <c s="14"/>
      <c s="74"/>
      <c s="75"/>
    </row>
    <row>
      <c r="G21" s="17" t="s">
        <v>198</v>
      </c>
      <c s="17" t="s">
        <v>168</v>
      </c>
      <c s="46">
        <v>50.100000000000001</v>
      </c>
      <c s="44"/>
      <c r="M21" s="17" t="s">
        <v>198</v>
      </c>
      <c s="17" t="s">
        <v>168</v>
      </c>
      <c s="46">
        <v>47.210000000000001</v>
      </c>
      <c s="71" t="s">
        <v>391</v>
      </c>
    </row>
    <row>
      <c r="G22" s="16"/>
      <c s="16"/>
      <c s="70"/>
      <c s="49"/>
      <c r="M22" s="16"/>
      <c s="16"/>
      <c s="72"/>
      <c s="75"/>
    </row>
    <row>
      <c r="G23" s="16"/>
      <c s="16"/>
      <c s="70"/>
      <c s="49"/>
      <c r="M23" s="16"/>
      <c s="16"/>
      <c s="72"/>
      <c s="75"/>
    </row>
    <row>
      <c r="G24" s="16"/>
      <c s="16"/>
      <c s="70"/>
      <c s="49"/>
      <c r="M24" s="16"/>
      <c s="16"/>
      <c s="72"/>
      <c s="75"/>
    </row>
    <row>
      <c r="G25" s="16"/>
      <c s="16"/>
      <c s="70"/>
      <c s="49"/>
      <c r="M25" s="16"/>
      <c s="16"/>
      <c s="72"/>
      <c s="75"/>
    </row>
    <row>
      <c r="G26" s="14"/>
      <c s="14"/>
      <c s="73"/>
      <c s="52"/>
      <c r="M26" s="14"/>
      <c s="14"/>
      <c s="74"/>
      <c s="75"/>
    </row>
    <row>
      <c r="G27" s="17" t="s">
        <v>162</v>
      </c>
      <c s="17" t="s">
        <v>275</v>
      </c>
      <c s="46">
        <v>69.689999999999998</v>
      </c>
      <c s="44"/>
      <c r="M27" s="17" t="s">
        <v>162</v>
      </c>
      <c s="17" t="s">
        <v>275</v>
      </c>
      <c s="46">
        <v>68.010000000000005</v>
      </c>
      <c s="71" t="s">
        <v>391</v>
      </c>
    </row>
    <row>
      <c r="G28" s="16"/>
      <c s="16"/>
      <c s="70"/>
      <c s="88"/>
      <c r="M28" s="16"/>
      <c s="16"/>
      <c s="72"/>
      <c s="75"/>
    </row>
    <row>
      <c r="G29" s="16"/>
      <c s="16"/>
      <c s="70"/>
      <c s="88"/>
      <c r="M29" s="16"/>
      <c s="16"/>
      <c s="72"/>
      <c s="75"/>
    </row>
    <row>
      <c r="G30" s="16"/>
      <c s="16"/>
      <c s="70"/>
      <c s="88"/>
      <c r="M30" s="16"/>
      <c s="16"/>
      <c s="72"/>
      <c s="75"/>
    </row>
    <row>
      <c r="G31" s="16"/>
      <c s="16"/>
      <c s="70"/>
      <c s="88"/>
      <c r="M31" s="16"/>
      <c s="16"/>
      <c s="72"/>
      <c s="75"/>
    </row>
    <row>
      <c r="G32" s="14"/>
      <c s="14"/>
      <c s="73"/>
      <c s="101"/>
      <c r="M32" s="14"/>
      <c s="14"/>
      <c s="74"/>
      <c s="75"/>
    </row>
  </sheetData>
  <mergeCells count="44">
    <mergeCell ref="G1:J1"/>
    <mergeCell ref="M1:P1"/>
    <mergeCell ref="A1:E4"/>
    <mergeCell ref="G3:G8"/>
    <mergeCell ref="H3:H8"/>
    <mergeCell ref="I3:I8"/>
    <mergeCell ref="J3:J8"/>
    <mergeCell ref="M3:M8"/>
    <mergeCell ref="N3:N8"/>
    <mergeCell ref="O3:O8"/>
    <mergeCell ref="P3:P8"/>
    <mergeCell ref="A6:E6"/>
    <mergeCell ref="G9:G14"/>
    <mergeCell ref="H9:H14"/>
    <mergeCell ref="I9:I14"/>
    <mergeCell ref="J9:J14"/>
    <mergeCell ref="M9:M14"/>
    <mergeCell ref="N9:N14"/>
    <mergeCell ref="O9:O14"/>
    <mergeCell ref="P9:P14"/>
    <mergeCell ref="G15:G20"/>
    <mergeCell ref="H15:H20"/>
    <mergeCell ref="I15:I20"/>
    <mergeCell ref="J15:J20"/>
    <mergeCell ref="M15:M20"/>
    <mergeCell ref="N15:N20"/>
    <mergeCell ref="O15:O20"/>
    <mergeCell ref="P15:P20"/>
    <mergeCell ref="G21:G26"/>
    <mergeCell ref="H21:H26"/>
    <mergeCell ref="I21:I26"/>
    <mergeCell ref="J21:J26"/>
    <mergeCell ref="M21:M26"/>
    <mergeCell ref="N21:N26"/>
    <mergeCell ref="O21:O26"/>
    <mergeCell ref="P21:P26"/>
    <mergeCell ref="G27:G32"/>
    <mergeCell ref="H27:H32"/>
    <mergeCell ref="I27:I32"/>
    <mergeCell ref="J27:J32"/>
    <mergeCell ref="M27:M32"/>
    <mergeCell ref="N27:N32"/>
    <mergeCell ref="O27:O32"/>
    <mergeCell ref="P27:P32"/>
  </mergeCells>
  <hyperlinks>
    <hyperlink ref="P3:P8" r:id="rId1" display="Click for sample"/>
    <hyperlink ref="P9:P14" r:id="rId2" display="Click for sample"/>
    <hyperlink ref="P15:P20" r:id="rId3" display="Click for sample"/>
    <hyperlink ref="P21:P26" r:id="rId4" display="Click for sample"/>
    <hyperlink ref="P27:P32" r:id="rId5" display="Click for sample"/>
  </hyperlinks>
  <pageMargins left="0.7" right="0.7" top="0.75" bottom="0.75" header="0.3" footer="0.3"/>
  <pageSetup orientation="portrait"/>
  <drawing r:id="rId6"/>
</worksheet>
</file>

<file path=xl/worksheets/sheet12.xml><?xml version="1.0" encoding="utf-8"?>
<worksheet xmlns:r="http://schemas.openxmlformats.org/officeDocument/2006/relationships" xmlns="http://schemas.openxmlformats.org/spreadsheetml/2006/main">
  <dimension ref="A1:H8"/>
  <sheetViews>
    <sheetView workbookViewId="0">
      <selection activeCell="A1" sqref="A1:E4"/>
    </sheetView>
  </sheetViews>
  <sheetFormatPr defaultRowHeight="14.95"/>
  <cols>
    <col min="1" max="1" width="35.5234375" customWidth="1"/>
    <col min="2" max="5" width="12.5234375" customWidth="1"/>
    <col min="6" max="6" width="3.26171875" customWidth="1"/>
  </cols>
  <sheetData>
    <row>
      <c s="64" t="s">
        <v>172</v>
      </c>
      <c s="6"/>
      <c s="6"/>
      <c s="6"/>
      <c s="6"/>
    </row>
    <row>
      <c s="6"/>
      <c s="6"/>
      <c s="6"/>
      <c s="6"/>
      <c s="6"/>
    </row>
    <row>
      <c s="6"/>
      <c s="6"/>
      <c s="6"/>
      <c s="6"/>
      <c s="6"/>
    </row>
    <row>
      <c s="9"/>
      <c s="9"/>
      <c s="9"/>
      <c s="9"/>
      <c s="9"/>
    </row>
    <row r="6">
      <c r="H6" s="214"/>
    </row>
    <row r="8">
      <c r="H8" s="25"/>
    </row>
  </sheetData>
  <mergeCells count="1">
    <mergeCell ref="A1:E4"/>
  </mergeCells>
  <pageMargins left="0.7" right="0.7" top="0.75" bottom="0.75" header="0.3" footer="0.3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4.4"/>
  <cols>
    <col min="1" max="1" width="7.52734375" style="25" bestFit="1" customWidth="1"/>
    <col min="2" max="2" width="8.16796875" style="56" bestFit="1" customWidth="1"/>
    <col min="3" max="3" width="11.84375" bestFit="1" customWidth="1"/>
    <col min="4" max="4" width="9.39453125" bestFit="1" customWidth="1"/>
    <col min="5" max="5" width="8.0546875" bestFit="1" customWidth="1"/>
  </cols>
  <sheetData>
    <row>
      <c s="25" t="s">
        <v>0</v>
      </c>
      <c s="56" t="s">
        <v>233</v>
      </c>
      <c t="s">
        <v>102</v>
      </c>
      <c t="s">
        <v>348</v>
      </c>
      <c t="s">
        <v>13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:r="http://schemas.openxmlformats.org/officeDocument/2006/relationships" xmlns="http://schemas.openxmlformats.org/spreadsheetml/2006/main">
  <dimension ref="A1:L13"/>
  <sheetViews>
    <sheetView topLeftCell="A2" workbookViewId="0">
      <selection activeCell="A6" sqref="A6:E6"/>
    </sheetView>
  </sheetViews>
  <sheetFormatPr defaultColWidth="9" defaultRowHeight="13"/>
  <cols>
    <col min="1" max="1" width="35.5234375" style="15" customWidth="1"/>
    <col min="2" max="5" width="12.5234375" style="15" customWidth="1"/>
    <col min="6" max="7" width="9" style="15"/>
    <col min="8" max="8" width="12.26171875" style="15" bestFit="1" customWidth="1"/>
    <col min="9" max="16384" width="9" style="15"/>
  </cols>
  <sheetData>
    <row ht="13.45" customHeight="1">
      <c s="64" t="s">
        <v>305</v>
      </c>
      <c s="6"/>
      <c s="6"/>
      <c s="6"/>
      <c s="6"/>
    </row>
    <row ht="13.45" customHeight="1">
      <c s="6"/>
      <c s="6"/>
      <c s="6"/>
      <c s="6"/>
      <c s="6"/>
      <c r="I2" s="30"/>
      <c s="30"/>
      <c s="30"/>
      <c s="30"/>
    </row>
    <row ht="13.45" customHeight="1">
      <c s="6"/>
      <c s="6"/>
      <c s="6"/>
      <c s="6"/>
      <c s="6"/>
    </row>
    <row ht="13.45" customHeight="1">
      <c s="9"/>
      <c s="9"/>
      <c s="9"/>
      <c s="9"/>
      <c s="9"/>
    </row>
    <row ht="13.45" customHeight="1">
      <c s="39"/>
      <c s="27" t="str">
        <f>IF(ISBLANK('VIDEO KPIs'!$C$8),"",'VIDEO KPIs'!$C$8)</f>
        <v>Channel A</v>
      </c>
      <c s="27" t="str">
        <f>IF(ISBLANK('VIDEO KPIs'!$D$8),"",'VIDEO KPIs'!$D$8)</f>
        <v>Channel B</v>
      </c>
      <c s="27" t="str">
        <f>IF(ISBLANK('VIDEO KPIs'!$E$8),"",'VIDEO KPIs'!$E$8)</f>
        <v/>
      </c>
      <c s="27" t="str">
        <f>IF(ISBLANK('VIDEO KPIs'!$F$8),"",'VIDEO KPIs'!$F$8)</f>
        <v/>
      </c>
    </row>
    <row ht="13.45" customHeight="1">
      <c s="95" t="s">
        <v>145</v>
      </c>
      <c s="29"/>
      <c s="29"/>
      <c s="29"/>
      <c s="29"/>
    </row>
    <row ht="13.45" customHeight="1">
      <c s="41" t="s">
        <v>413</v>
      </c>
      <c s="5">
        <f>IF(ISBLANK('VIDEO KPIs'!$C$19),"",'VIDEO KPIs'!$C$19)</f>
        <v>0</v>
      </c>
      <c s="5">
        <f>IF(ISBLANK('VIDEO KPIs'!$D$19),"",'VIDEO KPIs'!$D$19)</f>
        <v>0</v>
      </c>
      <c s="5" t="str">
        <f>IF(ISBLANK('VIDEO KPIs'!$E$19),"",'VIDEO KPIs'!$E$19)</f>
        <v/>
      </c>
      <c s="5" t="str">
        <f>IF(ISBLANK('VIDEO KPIs'!$F$19),"",'VIDEO KPIs'!$F$19)</f>
        <v/>
      </c>
    </row>
    <row ht="13.45" customHeight="1">
      <c s="41" t="s">
        <v>415</v>
      </c>
      <c s="51">
        <f>IF(ISBLANK('VIDEO KPIs'!$C$18),"",'VIDEO KPIs'!$C$18)</f>
        <v>0</v>
      </c>
      <c s="51">
        <f>IF(ISBLANK('VIDEO KPIs'!$D$18),"",'VIDEO KPIs'!$D$18)</f>
        <v>0</v>
      </c>
      <c s="51" t="str">
        <f>IF(ISBLANK('VIDEO KPIs'!$E$18),"",'VIDEO KPIs'!$E$18)</f>
        <v/>
      </c>
      <c s="51" t="str">
        <f>IF(ISBLANK('VIDEO KPIs'!$F$18),"",'VIDEO KPIs'!$F$18)</f>
        <v/>
      </c>
    </row>
    <row ht="13.45" customHeight="1">
      <c s="41" t="s">
        <v>72</v>
      </c>
      <c s="3">
        <f>IF(ISBLANK('VIDEO KPIs'!$C$20),"",'VIDEO KPIs'!$C$20)</f>
        <v>0</v>
      </c>
      <c s="3">
        <f>IF(ISBLANK('VIDEO KPIs'!$D$20),"",'VIDEO KPIs'!$D$20)</f>
        <v>0</v>
      </c>
      <c s="3" t="str">
        <f>IF(ISBLANK('VIDEO KPIs'!$E$20),"",'VIDEO KPIs'!$E$20)</f>
        <v/>
      </c>
      <c s="3" t="str">
        <f>IF(ISBLANK('VIDEO KPIs'!$F$20),"",'VIDEO KPIs'!$F$20)</f>
        <v/>
      </c>
    </row>
    <row ht="14.95">
      <c s="95" t="s">
        <v>114</v>
      </c>
      <c s="29"/>
      <c s="29"/>
      <c s="29"/>
      <c s="29"/>
    </row>
    <row>
      <c s="41" t="s">
        <v>104</v>
      </c>
      <c s="5">
        <f>IF(ISBLANK('VIDEO KPIs'!$C$16),"",'VIDEO KPIs'!$C$16)</f>
        <v>1</v>
      </c>
      <c s="5">
        <f>IF(ISBLANK('VIDEO KPIs'!$D$16),"",'VIDEO KPIs'!$D$16)</f>
        <v>0</v>
      </c>
      <c s="5" t="str">
        <f>IF(ISBLANK('VIDEO KPIs'!$E$16),"",'VIDEO KPIs'!$E$16)</f>
        <v/>
      </c>
      <c s="5" t="str">
        <f>IF(ISBLANK('VIDEO KPIs'!$F$16),"",'VIDEO KPIs'!$F$16)</f>
        <v/>
      </c>
    </row>
    <row>
      <c s="41" t="s">
        <v>385</v>
      </c>
      <c s="51">
        <f>IF(ISBLANK('VIDEO KPIs'!$C$15),"",'VIDEO KPIs'!$C$15)</f>
        <v>0.075999999999999998</v>
      </c>
      <c s="51">
        <f>IF(ISBLANK('VIDEO KPIs'!$D$15),"",'VIDEO KPIs'!$D$15)</f>
        <v>0</v>
      </c>
      <c s="51" t="str">
        <f>IF(ISBLANK('VIDEO KPIs'!$E$15),"",'VIDEO KPIs'!$E$15)</f>
        <v/>
      </c>
      <c s="51" t="str">
        <f>IF(ISBLANK('VIDEO KPIs'!$F$15),"",'VIDEO KPIs'!$F$15)</f>
        <v/>
      </c>
    </row>
    <row>
      <c s="41" t="s">
        <v>160</v>
      </c>
      <c s="3">
        <f>IF(ISBLANK('VIDEO KPIs'!$C$17),"",'VIDEO KPIs'!$C$17)</f>
        <v>4.7960000000000003</v>
      </c>
      <c s="3">
        <f>IF(ISBLANK('VIDEO KPIs'!$D$17),"",'VIDEO KPIs'!$D$17)</f>
        <v>0</v>
      </c>
      <c s="3" t="str">
        <f>IF(ISBLANK('VIDEO KPIs'!$E$17),"",'VIDEO KPIs'!$E$17)</f>
        <v/>
      </c>
      <c s="3" t="str">
        <f>IF(ISBLANK('VIDEO KPIs'!$F$17),"",'VIDEO KPIs'!$F$17)</f>
        <v/>
      </c>
    </row>
  </sheetData>
  <mergeCells count="3">
    <mergeCell ref="A1:E4"/>
    <mergeCell ref="A6:E6"/>
    <mergeCell ref="A10:E10"/>
  </mergeCells>
  <pageMargins left="0.7" right="0.7" top="0.75" bottom="0.75" header="0.3" footer="0.3"/>
  <pageSetup orientation="portrait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5"/>
  <sheetViews>
    <sheetView workbookViewId="0">
      <selection activeCell="A3" sqref="A3"/>
    </sheetView>
  </sheetViews>
  <sheetFormatPr defaultRowHeight="14.4"/>
  <cols>
    <col min="1" max="1" width="57.26171875" style="56" customWidth="1"/>
    <col min="2" max="2" width="14.5234375" style="63" customWidth="1"/>
    <col min="3" max="3" width="10" style="63" customWidth="1"/>
    <col min="4" max="4" width="58.26171875" style="56" customWidth="1"/>
    <col min="5" max="5" width="14.5234375" style="63" bestFit="1" customWidth="1"/>
    <col min="6" max="6" width="10" style="63" bestFit="1" customWidth="1"/>
    <col min="7" max="7" width="55" style="56" customWidth="1"/>
    <col min="8" max="8" width="14.5234375" style="63" bestFit="1" customWidth="1"/>
    <col min="9" max="9" width="10" style="63" bestFit="1" customWidth="1"/>
    <col min="10" max="10" width="53.26171875" style="56" customWidth="1"/>
    <col min="11" max="11" width="14.5234375" style="63" bestFit="1" customWidth="1"/>
    <col min="12" max="12" width="10" style="63" bestFit="1" customWidth="1"/>
  </cols>
  <sheetData>
    <row>
      <c s="37" t="s">
        <v>202</v>
      </c>
      <c s="37"/>
      <c s="37"/>
      <c s="37" t="s">
        <v>308</v>
      </c>
      <c s="37"/>
      <c s="37"/>
      <c s="37" t="s">
        <v>434</v>
      </c>
      <c s="37"/>
      <c s="37"/>
      <c s="37" t="s">
        <v>94</v>
      </c>
      <c s="37"/>
      <c s="37"/>
    </row>
    <row>
      <c s="56" t="s">
        <v>93</v>
      </c>
      <c s="63" t="s">
        <v>335</v>
      </c>
      <c s="63" t="s">
        <v>435</v>
      </c>
      <c s="56" t="s">
        <v>93</v>
      </c>
      <c s="63" t="s">
        <v>335</v>
      </c>
      <c s="63" t="s">
        <v>435</v>
      </c>
      <c s="56" t="s">
        <v>93</v>
      </c>
      <c s="63" t="s">
        <v>335</v>
      </c>
      <c s="63" t="s">
        <v>435</v>
      </c>
      <c s="56" t="s">
        <v>93</v>
      </c>
      <c s="63" t="s">
        <v>335</v>
      </c>
      <c s="63" t="s">
        <v>435</v>
      </c>
    </row>
    <row>
      <c s="56" t="s">
        <v>349</v>
      </c>
      <c s="63">
        <v>5</v>
      </c>
      <c s="63">
        <v>4.8929418342869067</v>
      </c>
      <c s="56" t="s">
        <v>349</v>
      </c>
      <c s="63">
        <v>5</v>
      </c>
      <c s="63">
        <v>4.9031037213809103</v>
      </c>
    </row>
    <row>
      <c s="56" t="s">
        <v>234</v>
      </c>
      <c s="63">
        <v>5</v>
      </c>
      <c s="63">
        <v>4.8875072407337932</v>
      </c>
      <c s="56" t="s">
        <v>234</v>
      </c>
      <c s="63">
        <v>5</v>
      </c>
      <c s="63">
        <v>4.9011688986141255</v>
      </c>
    </row>
    <row>
      <c s="56" t="s">
        <v>350</v>
      </c>
      <c s="63">
        <v>5</v>
      </c>
      <c s="63">
        <v>4.8972673182590771</v>
      </c>
      <c s="56" t="s">
        <v>350</v>
      </c>
      <c s="63">
        <v>5</v>
      </c>
      <c s="63">
        <v>4.9086290109705875</v>
      </c>
    </row>
    <row>
      <c s="56" t="s">
        <v>128</v>
      </c>
      <c s="63">
        <v>5</v>
      </c>
      <c s="63">
        <v>4.8979687790307676</v>
      </c>
      <c s="56" t="s">
        <v>128</v>
      </c>
      <c s="63">
        <v>5</v>
      </c>
      <c s="63">
        <v>4.909330471742277</v>
      </c>
    </row>
    <row>
      <c s="56" t="s">
        <v>235</v>
      </c>
      <c s="63">
        <v>5</v>
      </c>
      <c s="63">
        <v>4.8979687790307658</v>
      </c>
      <c s="56" t="s">
        <v>235</v>
      </c>
      <c s="63">
        <v>5</v>
      </c>
      <c s="63">
        <v>4.9093304717422761</v>
      </c>
    </row>
    <row>
      <c s="56" t="s">
        <v>24</v>
      </c>
      <c s="63">
        <v>5</v>
      </c>
      <c s="63">
        <v>4.8979687790307658</v>
      </c>
      <c s="56" t="s">
        <v>24</v>
      </c>
      <c s="63">
        <v>5</v>
      </c>
      <c s="63">
        <v>4.9093304717422761</v>
      </c>
    </row>
    <row>
      <c s="56" t="s">
        <v>134</v>
      </c>
      <c s="63">
        <v>5</v>
      </c>
      <c s="63">
        <v>4.8979687790307676</v>
      </c>
      <c s="56" t="s">
        <v>134</v>
      </c>
      <c s="63">
        <v>5</v>
      </c>
      <c s="63">
        <v>4.909330471742277</v>
      </c>
    </row>
    <row>
      <c s="56" t="s">
        <v>351</v>
      </c>
      <c s="63">
        <v>5</v>
      </c>
      <c s="63">
        <v>4.8979687790307649</v>
      </c>
      <c s="56" t="s">
        <v>351</v>
      </c>
      <c s="63">
        <v>5</v>
      </c>
      <c s="63">
        <v>4.9093304717422734</v>
      </c>
    </row>
    <row>
      <c s="56" t="s">
        <v>35</v>
      </c>
      <c s="63">
        <v>5</v>
      </c>
      <c s="63">
        <v>4.897968779030764</v>
      </c>
      <c s="56" t="s">
        <v>35</v>
      </c>
      <c s="63">
        <v>5</v>
      </c>
      <c s="63">
        <v>4.9093304717422734</v>
      </c>
    </row>
    <row>
      <c s="56" t="s">
        <v>236</v>
      </c>
      <c s="63">
        <v>5</v>
      </c>
      <c s="63">
        <v>4.8979687790307676</v>
      </c>
      <c s="56" t="s">
        <v>236</v>
      </c>
      <c s="63">
        <v>5</v>
      </c>
      <c s="63">
        <v>4.909330471742277</v>
      </c>
    </row>
    <row>
      <c s="56" t="s">
        <v>381</v>
      </c>
      <c s="63">
        <v>5</v>
      </c>
      <c s="63">
        <v>4.8979687790307676</v>
      </c>
      <c s="56" t="s">
        <v>381</v>
      </c>
      <c s="63">
        <v>5</v>
      </c>
      <c s="63">
        <v>4.909330471742277</v>
      </c>
    </row>
    <row>
      <c s="56" t="s">
        <v>135</v>
      </c>
      <c s="63">
        <v>5</v>
      </c>
      <c s="63">
        <v>4.8979687790307676</v>
      </c>
      <c s="56" t="s">
        <v>135</v>
      </c>
      <c s="63">
        <v>5</v>
      </c>
      <c s="63">
        <v>4.909330471742277</v>
      </c>
    </row>
    <row>
      <c s="56" t="s">
        <v>261</v>
      </c>
      <c s="63">
        <v>5</v>
      </c>
      <c s="63">
        <v>4.897968779030764</v>
      </c>
      <c s="56" t="s">
        <v>261</v>
      </c>
      <c s="63">
        <v>5</v>
      </c>
      <c s="63">
        <v>4.9093304717422734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  <pageSetup orientation="portrait" horizontalDpi="1200" verticalDpi="120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N3"/>
  <sheetViews>
    <sheetView workbookViewId="0">
      <selection activeCell="A2" sqref="A2"/>
    </sheetView>
  </sheetViews>
  <sheetFormatPr defaultRowHeight="14.4"/>
  <cols>
    <col min="1" max="1" width="13" style="25" bestFit="1" customWidth="1"/>
    <col min="2" max="2" width="10" style="25" customWidth="1"/>
    <col min="3" max="3" width="12.5234375" customWidth="1"/>
    <col min="5" max="5" width="31" style="63" bestFit="1" customWidth="1"/>
    <col min="6" max="6" width="35.5234375" style="63" bestFit="1" customWidth="1"/>
    <col min="7" max="7" width="17.5234375" style="63" customWidth="1"/>
    <col min="8" max="8" width="13" style="25" bestFit="1" customWidth="1"/>
    <col min="9" max="9" width="10" style="25" customWidth="1"/>
    <col min="10" max="10" width="12.5234375" customWidth="1"/>
    <col min="12" max="12" width="31" style="63" bestFit="1" customWidth="1"/>
    <col min="13" max="13" width="35.5234375" style="63" bestFit="1" customWidth="1"/>
    <col min="14" max="14" width="14.47265625" style="63" bestFit="1" customWidth="1"/>
  </cols>
  <sheetData>
    <row>
      <c r="E1" s="77" t="s">
        <v>202</v>
      </c>
      <c s="77"/>
      <c s="149"/>
      <c r="L1" s="77" t="s">
        <v>308</v>
      </c>
      <c s="77"/>
      <c s="149"/>
    </row>
    <row>
      <c s="25" t="s">
        <v>41</v>
      </c>
      <c s="25" t="s">
        <v>370</v>
      </c>
      <c t="s">
        <v>368</v>
      </c>
      <c t="s">
        <v>227</v>
      </c>
      <c s="63" t="s">
        <v>64</v>
      </c>
      <c s="63" t="s">
        <v>18</v>
      </c>
      <c s="63" t="s">
        <v>40</v>
      </c>
      <c s="25" t="s">
        <v>41</v>
      </c>
      <c s="25" t="s">
        <v>370</v>
      </c>
      <c t="s">
        <v>368</v>
      </c>
      <c t="s">
        <v>227</v>
      </c>
      <c s="63" t="s">
        <v>64</v>
      </c>
      <c s="63" t="s">
        <v>18</v>
      </c>
      <c s="63" t="s">
        <v>40</v>
      </c>
    </row>
    <row>
      <c s="25">
        <v>1</v>
      </c>
      <c s="25">
        <v>0</v>
      </c>
      <c t="s">
        <v>205</v>
      </c>
      <c>
        <v>10</v>
      </c>
      <c s="63">
        <v>4.5836984777444849</v>
      </c>
      <c s="63">
        <v>4.5131613124195846</v>
      </c>
      <c s="63">
        <v>4.3049866530000838</v>
      </c>
      <c s="25">
        <v>1</v>
      </c>
      <c s="25">
        <v>0</v>
      </c>
      <c t="s">
        <v>205</v>
      </c>
      <c>
        <v>10</v>
      </c>
      <c s="63">
        <v>4.6052750290660835</v>
      </c>
      <c s="63">
        <v>4.6399999999999997</v>
      </c>
      <c s="63">
        <v>4.5121562415184329</v>
      </c>
    </row>
  </sheetData>
  <mergeCells count="2">
    <mergeCell ref="E1:F1"/>
    <mergeCell ref="L1:M1"/>
  </mergeCells>
  <pageMargins left="0.7" right="0.7" top="0.75" bottom="0.75" header="0.3" footer="0.3"/>
  <pageSetup orientation="portrait"/>
</worksheet>
</file>

<file path=xl/worksheets/sheet17.xml><?xml version="1.0" encoding="utf-8"?>
<worksheet xmlns:r="http://schemas.openxmlformats.org/officeDocument/2006/relationships" xmlns="http://schemas.openxmlformats.org/spreadsheetml/2006/main">
  <dimension ref="A1:Y2"/>
  <sheetViews>
    <sheetView workbookViewId="0">
      <selection activeCell="A2" sqref="A2"/>
    </sheetView>
  </sheetViews>
  <sheetFormatPr defaultRowHeight="14.4"/>
  <cols>
    <col min="1" max="1" width="13.5234375" bestFit="1" customWidth="1"/>
    <col min="2" max="2" width="16.47265625" bestFit="1" customWidth="1"/>
    <col min="3" max="3" width="6.5234375" style="25" bestFit="1" customWidth="1"/>
    <col min="4" max="4" width="14" style="25" bestFit="1" customWidth="1"/>
    <col min="5" max="5" width="18.5234375" bestFit="1" customWidth="1"/>
    <col min="6" max="6" width="11" style="25" bestFit="1" customWidth="1"/>
    <col min="7" max="7" width="14.5234375" bestFit="1" customWidth="1"/>
    <col min="8" max="8" width="14" bestFit="1" customWidth="1"/>
    <col min="9" max="9" width="11" bestFit="1" customWidth="1"/>
    <col min="10" max="10" width="8" bestFit="1" customWidth="1"/>
    <col min="11" max="11" width="16.26171875" bestFit="1" customWidth="1"/>
    <col min="12" max="13" width="20.5234375" bestFit="1" customWidth="1"/>
    <col min="14" max="14" width="8" bestFit="1" customWidth="1"/>
    <col min="15" max="15" width="8.26171875" bestFit="1" customWidth="1"/>
    <col min="16" max="16" width="10.47265625" bestFit="1" customWidth="1"/>
    <col min="17" max="17" width="10.5234375" bestFit="1" customWidth="1"/>
    <col min="18" max="18" width="18" bestFit="1" customWidth="1"/>
    <col min="19" max="19" width="14" bestFit="1" customWidth="1"/>
    <col min="20" max="20" width="18.5234375" bestFit="1" customWidth="1"/>
    <col min="21" max="21" width="16.26171875" customWidth="1"/>
    <col min="22" max="22" width="24.26171875" customWidth="1"/>
    <col min="23" max="23" width="32" style="25" customWidth="1"/>
    <col min="24" max="24" width="32.1015625" style="25" customWidth="1"/>
    <col min="25" max="25" width="32.47265625" customWidth="1"/>
  </cols>
  <sheetData>
    <row>
      <c t="s">
        <v>310</v>
      </c>
      <c t="s">
        <v>96</v>
      </c>
      <c s="25" t="s">
        <v>256</v>
      </c>
      <c s="25" t="s">
        <v>181</v>
      </c>
      <c t="s">
        <v>207</v>
      </c>
      <c s="25" t="s">
        <v>155</v>
      </c>
      <c s="53" t="s">
        <v>62</v>
      </c>
      <c s="53" t="s">
        <v>289</v>
      </c>
      <c s="53" t="s">
        <v>367</v>
      </c>
      <c t="s">
        <v>436</v>
      </c>
      <c s="53" t="s">
        <v>336</v>
      </c>
      <c s="89" t="s">
        <v>400</v>
      </c>
      <c s="89" t="s">
        <v>337</v>
      </c>
      <c t="s">
        <v>63</v>
      </c>
      <c t="s">
        <v>39</v>
      </c>
      <c t="s">
        <v>437</v>
      </c>
      <c t="s">
        <v>401</v>
      </c>
      <c t="s">
        <v>154</v>
      </c>
      <c t="s">
        <v>17</v>
      </c>
      <c t="s">
        <v>182</v>
      </c>
      <c t="s">
        <v>312</v>
      </c>
      <c s="6" t="s">
        <v>404</v>
      </c>
      <c s="6" t="s">
        <v>291</v>
      </c>
      <c s="6" t="s">
        <v>405</v>
      </c>
      <c s="6" t="s">
        <v>372</v>
      </c>
    </row>
    <row>
      <c t="s">
        <v>45</v>
      </c>
      <c t="s">
        <v>345</v>
      </c>
      <c s="25">
        <v>0</v>
      </c>
      <c s="25">
        <v>1</v>
      </c>
      <c t="s">
        <v>205</v>
      </c>
      <c s="25">
        <v>0</v>
      </c>
      <c t="s">
        <v>408</v>
      </c>
      <c t="s">
        <v>409</v>
      </c>
      <c t="s">
        <v>259</v>
      </c>
      <c s="56">
        <v>11</v>
      </c>
      <c>
        <v>0.0266666666666667</v>
      </c>
      <c>
        <v>20.994</v>
      </c>
      <c>
        <v>16.969000000000001</v>
      </c>
      <c>
        <v>2.4889999999999999</v>
      </c>
      <c>
        <v>0.89900000000000002</v>
      </c>
      <c>
        <v>1</v>
      </c>
      <c>
        <v>1</v>
      </c>
      <c t="s">
        <v>410</v>
      </c>
      <c t="s">
        <v>100</v>
      </c>
      <c t="s">
        <v>69</v>
      </c>
      <c>
        <v>0.040000000000000001</v>
      </c>
      <c>
        <v>0.28969621046038202</v>
      </c>
      <c s="25">
        <v>89145</v>
      </c>
      <c s="25">
        <v>74658856</v>
      </c>
      <c t="s">
        <v>133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:r="http://schemas.openxmlformats.org/officeDocument/2006/relationships" xmlns="http://schemas.openxmlformats.org/spreadsheetml/2006/main">
  <dimension ref="A1:Y2"/>
  <sheetViews>
    <sheetView workbookViewId="0">
      <selection activeCell="A2" sqref="A2"/>
    </sheetView>
  </sheetViews>
  <sheetFormatPr defaultRowHeight="14.4"/>
  <cols>
    <col min="1" max="1" width="13.5234375" bestFit="1" customWidth="1"/>
    <col min="2" max="2" width="16.47265625" bestFit="1" customWidth="1"/>
    <col min="3" max="3" width="6.5234375" style="25" bestFit="1" customWidth="1"/>
    <col min="4" max="4" width="14" style="25" bestFit="1" customWidth="1"/>
    <col min="5" max="5" width="18.5234375" bestFit="1" customWidth="1"/>
    <col min="6" max="6" width="11" style="25" bestFit="1" customWidth="1"/>
    <col min="7" max="7" width="14.5234375" bestFit="1" customWidth="1"/>
    <col min="8" max="8" width="14" bestFit="1" customWidth="1"/>
    <col min="9" max="9" width="11" bestFit="1" customWidth="1"/>
    <col min="10" max="10" width="8" bestFit="1" customWidth="1"/>
    <col min="11" max="11" width="16.26171875" bestFit="1" customWidth="1"/>
    <col min="12" max="13" width="20.5234375" bestFit="1" customWidth="1"/>
    <col min="14" max="14" width="8" bestFit="1" customWidth="1"/>
    <col min="15" max="15" width="8.26171875" bestFit="1" customWidth="1"/>
    <col min="16" max="16" width="10.47265625" bestFit="1" customWidth="1"/>
    <col min="17" max="17" width="10.5234375" bestFit="1" customWidth="1"/>
    <col min="18" max="18" width="18" bestFit="1" customWidth="1"/>
    <col min="19" max="19" width="14" bestFit="1" customWidth="1"/>
    <col min="20" max="20" width="18.5234375" bestFit="1" customWidth="1"/>
    <col min="21" max="21" width="16.26171875" customWidth="1"/>
    <col min="22" max="22" width="24.26171875" customWidth="1"/>
    <col min="23" max="23" width="32" style="25" customWidth="1"/>
    <col min="24" max="24" width="32.1015625" style="25" customWidth="1"/>
    <col min="25" max="25" width="32.47265625" customWidth="1"/>
  </cols>
  <sheetData>
    <row>
      <c t="s">
        <v>310</v>
      </c>
      <c t="s">
        <v>96</v>
      </c>
      <c s="25" t="s">
        <v>256</v>
      </c>
      <c s="25" t="s">
        <v>181</v>
      </c>
      <c t="s">
        <v>207</v>
      </c>
      <c s="25" t="s">
        <v>155</v>
      </c>
      <c s="53" t="s">
        <v>62</v>
      </c>
      <c s="53" t="s">
        <v>289</v>
      </c>
      <c s="53" t="s">
        <v>367</v>
      </c>
      <c t="s">
        <v>436</v>
      </c>
      <c s="53" t="s">
        <v>336</v>
      </c>
      <c s="89" t="s">
        <v>400</v>
      </c>
      <c s="89" t="s">
        <v>337</v>
      </c>
      <c t="s">
        <v>63</v>
      </c>
      <c t="s">
        <v>39</v>
      </c>
      <c t="s">
        <v>437</v>
      </c>
      <c t="s">
        <v>401</v>
      </c>
      <c t="s">
        <v>154</v>
      </c>
      <c t="s">
        <v>17</v>
      </c>
      <c t="s">
        <v>182</v>
      </c>
      <c t="s">
        <v>312</v>
      </c>
      <c s="6" t="s">
        <v>404</v>
      </c>
      <c s="6" t="s">
        <v>291</v>
      </c>
      <c s="6" t="s">
        <v>405</v>
      </c>
      <c s="6" t="s">
        <v>372</v>
      </c>
    </row>
    <row>
      <c t="s">
        <v>45</v>
      </c>
      <c t="s">
        <v>253</v>
      </c>
      <c s="25">
        <v>0</v>
      </c>
      <c s="25">
        <v>1</v>
      </c>
      <c t="s">
        <v>205</v>
      </c>
      <c s="25">
        <v>0</v>
      </c>
      <c t="s">
        <v>151</v>
      </c>
      <c t="s">
        <v>439</v>
      </c>
      <c t="s">
        <v>259</v>
      </c>
      <c s="56">
        <v>11</v>
      </c>
      <c>
        <v>0.053333333333333302</v>
      </c>
      <c>
        <v>8.7010000000000005</v>
      </c>
      <c>
        <v>10.987</v>
      </c>
      <c>
        <v>0.11899999999999999</v>
      </c>
      <c>
        <v>0.016</v>
      </c>
      <c>
        <v>1</v>
      </c>
      <c>
        <v>1</v>
      </c>
      <c t="s">
        <v>101</v>
      </c>
      <c t="s">
        <v>440</v>
      </c>
      <c t="s">
        <v>69</v>
      </c>
      <c>
        <v>0.040000000000000001</v>
      </c>
      <c>
        <v>0.34665668882334799</v>
      </c>
      <c s="25">
        <v>90553</v>
      </c>
      <c s="25">
        <v>75890013</v>
      </c>
      <c t="s">
        <v>133</v>
      </c>
    </row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4.4"/>
  <cols>
    <col min="1" max="1" width="16" style="25" customWidth="1"/>
    <col min="2" max="2" width="14.7890625" style="25" customWidth="1"/>
    <col min="3" max="3" width="47.7890625" customWidth="1"/>
    <col min="4" max="4" width="16.26171875" style="25" customWidth="1"/>
    <col min="5" max="5" width="20.62890625" customWidth="1"/>
    <col min="6" max="6" width="18.26171875" customWidth="1"/>
    <col min="7" max="7" width="21.7890625" bestFit="1" customWidth="1"/>
  </cols>
  <sheetData>
    <row>
      <c s="25" t="s">
        <v>41</v>
      </c>
      <c s="25" t="s">
        <v>370</v>
      </c>
      <c t="s">
        <v>67</v>
      </c>
      <c s="25" t="s">
        <v>155</v>
      </c>
      <c t="s">
        <v>98</v>
      </c>
      <c t="s">
        <v>156</v>
      </c>
      <c t="s">
        <v>229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4.4"/>
  <cols>
    <col min="1" max="1" width="16" style="25" customWidth="1"/>
    <col min="2" max="2" width="14.7890625" style="25" customWidth="1"/>
    <col min="3" max="3" width="47.7890625" customWidth="1"/>
    <col min="4" max="4" width="16.26171875" style="25" customWidth="1"/>
    <col min="5" max="5" width="20.62890625" customWidth="1"/>
    <col min="6" max="6" width="18.26171875" customWidth="1"/>
    <col min="7" max="7" width="21.7890625" bestFit="1" customWidth="1"/>
  </cols>
  <sheetData>
    <row>
      <c s="25" t="s">
        <v>41</v>
      </c>
      <c s="25" t="s">
        <v>370</v>
      </c>
      <c t="s">
        <v>67</v>
      </c>
      <c s="25" t="s">
        <v>155</v>
      </c>
      <c t="s">
        <v>98</v>
      </c>
      <c t="s">
        <v>156</v>
      </c>
      <c t="s">
        <v>229</v>
      </c>
    </row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:T257"/>
  <sheetViews>
    <sheetView workbookViewId="0">
      <selection activeCell="R25" sqref="R25"/>
    </sheetView>
  </sheetViews>
  <sheetFormatPr defaultRowHeight="14.4"/>
  <cols>
    <col min="1" max="1" width="10.47265625" customWidth="1"/>
    <col min="2" max="4" width="8" customWidth="1"/>
    <col min="5" max="5" width="8.26171875" customWidth="1"/>
    <col min="9" max="12" width="8.26171875" customWidth="1"/>
    <col min="16" max="16" width="8.26171875" customWidth="1"/>
    <col min="17" max="19" width="8" customWidth="1"/>
    <col min="23" max="23" width="10.47265625" customWidth="1"/>
    <col min="24" max="25" width="11" customWidth="1"/>
    <col min="26" max="26" width="10" customWidth="1"/>
    <col min="27" max="27" width="11" customWidth="1"/>
    <col min="28" max="28" width="10" customWidth="1"/>
    <col min="30" max="30" width="10.5234375" customWidth="1"/>
    <col min="31" max="31" width="10.26171875" customWidth="1"/>
  </cols>
  <sheetData>
    <row>
      <c s="24" t="s">
        <v>353</v>
      </c>
      <c s="24" t="s">
        <v>238</v>
      </c>
      <c s="24" t="s">
        <v>354</v>
      </c>
      <c s="24" t="s">
        <v>46</v>
      </c>
      <c s="24" t="s">
        <v>161</v>
      </c>
      <c s="24" t="s">
        <v>414</v>
      </c>
      <c r="H1" s="24" t="s">
        <v>353</v>
      </c>
      <c s="24" t="s">
        <v>238</v>
      </c>
      <c s="24" t="s">
        <v>354</v>
      </c>
      <c s="24" t="s">
        <v>46</v>
      </c>
      <c s="24" t="s">
        <v>161</v>
      </c>
      <c s="24" t="s">
        <v>185</v>
      </c>
      <c r="O1" s="24" t="s">
        <v>353</v>
      </c>
      <c s="24" t="s">
        <v>238</v>
      </c>
      <c s="24" t="s">
        <v>354</v>
      </c>
      <c s="24" t="s">
        <v>46</v>
      </c>
      <c s="24" t="s">
        <v>161</v>
      </c>
      <c s="24" t="s">
        <v>27</v>
      </c>
    </row>
    <row>
      <c s="24">
        <v>0.10000000000000001</v>
      </c>
      <c s="24">
        <f t="array" ref="B2:B51">FREQUENCY('Raw Data 1'!C:C,'Bin Data'!F2:F51)</f>
        <v>0</v>
      </c>
      <c s="24">
        <f t="array" ref="C2:C51">FREQUENCY('Raw Data 2'!C:C,'Bin Data'!F2:F51)</f>
        <v>0</v>
      </c>
      <c s="24">
        <f t="array" ref="D2:D51">FREQUENCY('Raw Data 3'!C:C,'Bin Data'!F2:F51)</f>
        <v>0</v>
      </c>
      <c s="24">
        <f t="array" ref="E2:E51">FREQUENCY('Raw Data 4'!C:C,'Bin Data'!F2:F51)</f>
        <v>0</v>
      </c>
      <c s="24">
        <v>0.10000000000000001</v>
      </c>
      <c r="H2" s="97">
        <v>1</v>
      </c>
      <c s="24">
        <f t="array" ref="I2:I121">FREQUENCY('Raw Data 1'!D:D,'Bin Data'!M2:M121)</f>
        <v>0</v>
      </c>
      <c s="24">
        <f t="array" ref="J2:J121">FREQUENCY('Raw Data 2'!D:D,'Bin Data'!M2:M121)</f>
        <v>0</v>
      </c>
      <c s="24">
        <f t="array" ref="K2:K121">FREQUENCY('Raw Data 3'!D:D,'Bin Data'!M2:M121)</f>
        <v>0</v>
      </c>
      <c s="24">
        <f t="array" ref="L2:L121">FREQUENCY('Raw Data 4'!D:D,'Bin Data'!M2:M121)</f>
        <v>0</v>
      </c>
      <c s="97">
        <v>1</v>
      </c>
      <c r="O2" s="97">
        <v>1</v>
      </c>
      <c s="24">
        <f t="array" ref="P2:P121">FREQUENCY('Raw Data 1'!E:E,'Bin Data'!T2:T121)</f>
        <v>31</v>
      </c>
      <c s="24">
        <f t="array" ref="Q2:Q121">FREQUENCY('Raw Data 2'!E:E,'Bin Data'!T2:T121)</f>
        <v>37</v>
      </c>
      <c s="24">
        <f t="array" ref="R2:R121">FREQUENCY('Raw Data 3'!E:E,'Bin Data'!T2:T121)</f>
        <v>0</v>
      </c>
      <c s="24">
        <f t="array" ref="S2:S121">FREQUENCY('Raw Data 4'!E:E,'Bin Data'!T2:T121)</f>
        <v>0</v>
      </c>
      <c s="97">
        <v>1</v>
      </c>
    </row>
    <row>
      <c s="24">
        <v>0.20000000000000001</v>
      </c>
      <c s="24">
        <v>0</v>
      </c>
      <c s="24">
        <v>0</v>
      </c>
      <c s="24">
        <v>0</v>
      </c>
      <c s="24">
        <v>0</v>
      </c>
      <c s="24">
        <v>0.20000000000000001</v>
      </c>
      <c r="H3" s="97">
        <v>2</v>
      </c>
      <c s="24">
        <v>0</v>
      </c>
      <c s="24">
        <v>0</v>
      </c>
      <c s="24">
        <v>0</v>
      </c>
      <c s="24">
        <v>0</v>
      </c>
      <c s="97">
        <v>2</v>
      </c>
      <c r="O3" s="97">
        <v>2</v>
      </c>
      <c s="24">
        <v>0</v>
      </c>
      <c s="24">
        <v>0</v>
      </c>
      <c s="24">
        <v>0</v>
      </c>
      <c s="24">
        <v>0</v>
      </c>
      <c s="97">
        <v>2</v>
      </c>
    </row>
    <row>
      <c s="24">
        <v>0.29999999999999999</v>
      </c>
      <c s="24">
        <v>0</v>
      </c>
      <c s="24">
        <v>0</v>
      </c>
      <c s="24">
        <v>0</v>
      </c>
      <c s="24">
        <v>0</v>
      </c>
      <c s="24">
        <v>0.29999999999999999</v>
      </c>
      <c r="H4" s="97">
        <v>3</v>
      </c>
      <c s="24">
        <v>0</v>
      </c>
      <c s="24">
        <v>0</v>
      </c>
      <c s="24">
        <v>0</v>
      </c>
      <c s="24">
        <v>0</v>
      </c>
      <c s="97">
        <v>3</v>
      </c>
      <c r="O4" s="97">
        <v>3</v>
      </c>
      <c s="24">
        <v>0</v>
      </c>
      <c s="24">
        <v>0</v>
      </c>
      <c s="24">
        <v>0</v>
      </c>
      <c s="24">
        <v>0</v>
      </c>
      <c s="97">
        <v>3</v>
      </c>
    </row>
    <row>
      <c s="24">
        <v>0.40000000000000002</v>
      </c>
      <c s="24">
        <v>0</v>
      </c>
      <c s="24">
        <v>0</v>
      </c>
      <c s="24">
        <v>0</v>
      </c>
      <c s="24">
        <v>0</v>
      </c>
      <c s="24">
        <v>0.40000000000000002</v>
      </c>
      <c r="H5" s="97">
        <v>4</v>
      </c>
      <c s="24">
        <v>0</v>
      </c>
      <c s="24">
        <v>0</v>
      </c>
      <c s="24">
        <v>0</v>
      </c>
      <c s="24">
        <v>0</v>
      </c>
      <c s="97">
        <v>4</v>
      </c>
      <c r="O5" s="97">
        <v>4</v>
      </c>
      <c s="24">
        <v>0</v>
      </c>
      <c s="24">
        <v>1</v>
      </c>
      <c s="24">
        <v>0</v>
      </c>
      <c s="24">
        <v>0</v>
      </c>
      <c s="97">
        <v>4</v>
      </c>
    </row>
    <row>
      <c s="24">
        <v>0.5</v>
      </c>
      <c s="24">
        <v>0</v>
      </c>
      <c s="24">
        <v>0</v>
      </c>
      <c s="24">
        <v>0</v>
      </c>
      <c s="24">
        <v>0</v>
      </c>
      <c s="24">
        <v>0.5</v>
      </c>
      <c r="H6" s="97">
        <v>5</v>
      </c>
      <c s="24">
        <v>0</v>
      </c>
      <c s="24">
        <v>0</v>
      </c>
      <c s="24">
        <v>0</v>
      </c>
      <c s="24">
        <v>0</v>
      </c>
      <c s="97">
        <v>5</v>
      </c>
      <c r="O6" s="97">
        <v>5</v>
      </c>
      <c s="24">
        <v>0</v>
      </c>
      <c s="24">
        <v>0</v>
      </c>
      <c s="24">
        <v>0</v>
      </c>
      <c s="24">
        <v>0</v>
      </c>
      <c s="97">
        <v>5</v>
      </c>
    </row>
    <row>
      <c s="24">
        <v>0.59999999999999998</v>
      </c>
      <c s="24">
        <v>0</v>
      </c>
      <c s="24">
        <v>0</v>
      </c>
      <c s="24">
        <v>0</v>
      </c>
      <c s="24">
        <v>0</v>
      </c>
      <c s="24">
        <v>0.59999999999999998</v>
      </c>
      <c r="H7" s="97">
        <v>6</v>
      </c>
      <c s="24">
        <v>0</v>
      </c>
      <c s="24">
        <v>0</v>
      </c>
      <c s="24">
        <v>0</v>
      </c>
      <c s="24">
        <v>0</v>
      </c>
      <c s="97">
        <v>6</v>
      </c>
      <c r="O7" s="97">
        <v>6</v>
      </c>
      <c s="24">
        <v>0</v>
      </c>
      <c s="24">
        <v>0</v>
      </c>
      <c s="24">
        <v>0</v>
      </c>
      <c s="24">
        <v>0</v>
      </c>
      <c s="97">
        <v>6</v>
      </c>
    </row>
    <row>
      <c s="24">
        <v>0.69999999999999996</v>
      </c>
      <c s="24">
        <v>0</v>
      </c>
      <c s="24">
        <v>0</v>
      </c>
      <c s="24">
        <v>0</v>
      </c>
      <c s="24">
        <v>0</v>
      </c>
      <c s="24">
        <v>0.69999999999999996</v>
      </c>
      <c r="H8" s="97">
        <v>7</v>
      </c>
      <c s="24">
        <v>0</v>
      </c>
      <c s="24">
        <v>0</v>
      </c>
      <c s="24">
        <v>0</v>
      </c>
      <c s="24">
        <v>0</v>
      </c>
      <c s="97">
        <v>7</v>
      </c>
      <c r="O8" s="97">
        <v>7</v>
      </c>
      <c s="24">
        <v>0</v>
      </c>
      <c s="24">
        <v>0</v>
      </c>
      <c s="24">
        <v>0</v>
      </c>
      <c s="24">
        <v>0</v>
      </c>
      <c s="97">
        <v>7</v>
      </c>
    </row>
    <row>
      <c s="24">
        <v>0.80000000000000004</v>
      </c>
      <c s="24">
        <v>0</v>
      </c>
      <c s="24">
        <v>0</v>
      </c>
      <c s="24">
        <v>0</v>
      </c>
      <c s="24">
        <v>0</v>
      </c>
      <c s="24">
        <v>0.80000000000000004</v>
      </c>
      <c r="H9" s="97">
        <v>8</v>
      </c>
      <c s="24">
        <v>0</v>
      </c>
      <c s="24">
        <v>0</v>
      </c>
      <c s="24">
        <v>0</v>
      </c>
      <c s="24">
        <v>0</v>
      </c>
      <c s="97">
        <v>8</v>
      </c>
      <c r="O9" s="97">
        <v>8</v>
      </c>
      <c s="24">
        <v>0</v>
      </c>
      <c s="24">
        <v>0</v>
      </c>
      <c s="24">
        <v>0</v>
      </c>
      <c s="24">
        <v>0</v>
      </c>
      <c s="97">
        <v>8</v>
      </c>
    </row>
    <row>
      <c s="24">
        <v>0.90000000000000002</v>
      </c>
      <c s="24">
        <v>0</v>
      </c>
      <c s="24">
        <v>0</v>
      </c>
      <c s="24">
        <v>0</v>
      </c>
      <c s="24">
        <v>0</v>
      </c>
      <c s="24">
        <v>0.90000000000000002</v>
      </c>
      <c r="H10" s="97">
        <v>9</v>
      </c>
      <c s="24">
        <v>0</v>
      </c>
      <c s="24">
        <v>0</v>
      </c>
      <c s="24">
        <v>0</v>
      </c>
      <c s="24">
        <v>0</v>
      </c>
      <c s="97">
        <v>9</v>
      </c>
      <c r="O10" s="97">
        <v>9</v>
      </c>
      <c s="24">
        <v>0</v>
      </c>
      <c s="24">
        <v>0</v>
      </c>
      <c s="24">
        <v>0</v>
      </c>
      <c s="24">
        <v>0</v>
      </c>
      <c s="97">
        <v>9</v>
      </c>
    </row>
    <row>
      <c s="24">
        <v>1</v>
      </c>
      <c s="24">
        <v>0</v>
      </c>
      <c s="24">
        <v>0</v>
      </c>
      <c s="24">
        <v>0</v>
      </c>
      <c s="24">
        <v>0</v>
      </c>
      <c s="24">
        <v>1</v>
      </c>
      <c r="H11" s="97">
        <v>10</v>
      </c>
      <c s="24">
        <v>0</v>
      </c>
      <c s="24">
        <v>0</v>
      </c>
      <c s="24">
        <v>0</v>
      </c>
      <c s="24">
        <v>0</v>
      </c>
      <c s="97">
        <v>10</v>
      </c>
      <c r="O11" s="97">
        <v>10</v>
      </c>
      <c s="24">
        <v>0</v>
      </c>
      <c s="24">
        <v>0</v>
      </c>
      <c s="24">
        <v>0</v>
      </c>
      <c s="24">
        <v>0</v>
      </c>
      <c s="97">
        <v>10</v>
      </c>
    </row>
    <row>
      <c s="24">
        <v>1.1000000000000001</v>
      </c>
      <c s="24">
        <v>0</v>
      </c>
      <c s="24">
        <v>0</v>
      </c>
      <c s="24">
        <v>0</v>
      </c>
      <c s="24">
        <v>0</v>
      </c>
      <c s="24">
        <v>1.1000000000000001</v>
      </c>
      <c r="H12" s="97">
        <v>11</v>
      </c>
      <c s="24">
        <v>0</v>
      </c>
      <c s="24">
        <v>0</v>
      </c>
      <c s="24">
        <v>0</v>
      </c>
      <c s="24">
        <v>0</v>
      </c>
      <c s="97">
        <v>11</v>
      </c>
      <c r="O12" s="97">
        <v>11</v>
      </c>
      <c s="24">
        <v>1</v>
      </c>
      <c s="24">
        <v>1</v>
      </c>
      <c s="24">
        <v>0</v>
      </c>
      <c s="24">
        <v>0</v>
      </c>
      <c s="97">
        <v>11</v>
      </c>
    </row>
    <row>
      <c s="24">
        <v>1.2</v>
      </c>
      <c s="24">
        <v>0</v>
      </c>
      <c s="24">
        <v>0</v>
      </c>
      <c s="24">
        <v>0</v>
      </c>
      <c s="24">
        <v>0</v>
      </c>
      <c s="24">
        <v>1.2</v>
      </c>
      <c r="H13" s="97">
        <v>12</v>
      </c>
      <c s="24">
        <v>0</v>
      </c>
      <c s="24">
        <v>0</v>
      </c>
      <c s="24">
        <v>0</v>
      </c>
      <c s="24">
        <v>0</v>
      </c>
      <c s="97">
        <v>12</v>
      </c>
      <c r="O13" s="97">
        <v>12</v>
      </c>
      <c s="24">
        <v>1</v>
      </c>
      <c s="24">
        <v>1</v>
      </c>
      <c s="24">
        <v>0</v>
      </c>
      <c s="24">
        <v>0</v>
      </c>
      <c s="97">
        <v>12</v>
      </c>
    </row>
    <row>
      <c s="24">
        <v>1.3</v>
      </c>
      <c s="24">
        <v>0</v>
      </c>
      <c s="24">
        <v>0</v>
      </c>
      <c s="24">
        <v>0</v>
      </c>
      <c s="24">
        <v>0</v>
      </c>
      <c s="24">
        <v>1.3</v>
      </c>
      <c r="H14" s="97">
        <v>13</v>
      </c>
      <c s="24">
        <v>0</v>
      </c>
      <c s="24">
        <v>0</v>
      </c>
      <c s="24">
        <v>0</v>
      </c>
      <c s="24">
        <v>0</v>
      </c>
      <c s="97">
        <v>13</v>
      </c>
      <c r="O14" s="97">
        <v>13</v>
      </c>
      <c s="24">
        <v>0</v>
      </c>
      <c s="24">
        <v>0</v>
      </c>
      <c s="24">
        <v>0</v>
      </c>
      <c s="24">
        <v>0</v>
      </c>
      <c s="97">
        <v>13</v>
      </c>
    </row>
    <row>
      <c s="24">
        <v>1.3999999999999999</v>
      </c>
      <c s="24">
        <v>0</v>
      </c>
      <c s="24">
        <v>0</v>
      </c>
      <c s="24">
        <v>0</v>
      </c>
      <c s="24">
        <v>0</v>
      </c>
      <c s="24">
        <v>1.3999999999999999</v>
      </c>
      <c r="H15" s="97">
        <v>14</v>
      </c>
      <c s="24">
        <v>0</v>
      </c>
      <c s="24">
        <v>0</v>
      </c>
      <c s="24">
        <v>0</v>
      </c>
      <c s="24">
        <v>0</v>
      </c>
      <c s="97">
        <v>14</v>
      </c>
      <c r="O15" s="97">
        <v>14</v>
      </c>
      <c s="24">
        <v>3</v>
      </c>
      <c s="24">
        <v>1</v>
      </c>
      <c s="24">
        <v>0</v>
      </c>
      <c s="24">
        <v>0</v>
      </c>
      <c s="97">
        <v>14</v>
      </c>
    </row>
    <row>
      <c s="24">
        <v>1.5</v>
      </c>
      <c s="24">
        <v>0</v>
      </c>
      <c s="24">
        <v>0</v>
      </c>
      <c s="24">
        <v>0</v>
      </c>
      <c s="24">
        <v>0</v>
      </c>
      <c s="24">
        <v>1.5</v>
      </c>
      <c r="H16" s="97">
        <v>15</v>
      </c>
      <c s="24">
        <v>0</v>
      </c>
      <c s="24">
        <v>0</v>
      </c>
      <c s="24">
        <v>0</v>
      </c>
      <c s="24">
        <v>0</v>
      </c>
      <c s="97">
        <v>15</v>
      </c>
      <c r="O16" s="97">
        <v>15</v>
      </c>
      <c s="24">
        <v>1</v>
      </c>
      <c s="24">
        <v>0</v>
      </c>
      <c s="24">
        <v>0</v>
      </c>
      <c s="24">
        <v>0</v>
      </c>
      <c s="97">
        <v>15</v>
      </c>
    </row>
    <row>
      <c s="24">
        <v>1.6000000000000001</v>
      </c>
      <c s="24">
        <v>0</v>
      </c>
      <c s="24">
        <v>0</v>
      </c>
      <c s="24">
        <v>0</v>
      </c>
      <c s="24">
        <v>0</v>
      </c>
      <c s="24">
        <v>1.6000000000000001</v>
      </c>
      <c r="H17" s="97">
        <v>16</v>
      </c>
      <c s="24">
        <v>0</v>
      </c>
      <c s="24">
        <v>0</v>
      </c>
      <c s="24">
        <v>0</v>
      </c>
      <c s="24">
        <v>0</v>
      </c>
      <c s="97">
        <v>16</v>
      </c>
      <c r="O17" s="97">
        <v>16</v>
      </c>
      <c s="24">
        <v>0</v>
      </c>
      <c s="24">
        <v>5</v>
      </c>
      <c s="24">
        <v>0</v>
      </c>
      <c s="24">
        <v>0</v>
      </c>
      <c s="97">
        <v>16</v>
      </c>
    </row>
    <row>
      <c s="24">
        <v>1.7</v>
      </c>
      <c s="24">
        <v>0</v>
      </c>
      <c s="24">
        <v>0</v>
      </c>
      <c s="24">
        <v>0</v>
      </c>
      <c s="24">
        <v>0</v>
      </c>
      <c s="24">
        <v>1.7</v>
      </c>
      <c r="H18" s="97">
        <v>17</v>
      </c>
      <c s="24">
        <v>0</v>
      </c>
      <c s="24">
        <v>0</v>
      </c>
      <c s="24">
        <v>0</v>
      </c>
      <c s="24">
        <v>0</v>
      </c>
      <c s="97">
        <v>17</v>
      </c>
      <c r="O18" s="97">
        <v>17</v>
      </c>
      <c s="24">
        <v>1</v>
      </c>
      <c s="24">
        <v>3</v>
      </c>
      <c s="24">
        <v>0</v>
      </c>
      <c s="24">
        <v>0</v>
      </c>
      <c s="97">
        <v>17</v>
      </c>
    </row>
    <row>
      <c s="24">
        <v>1.8</v>
      </c>
      <c s="24">
        <v>0</v>
      </c>
      <c s="24">
        <v>0</v>
      </c>
      <c s="24">
        <v>0</v>
      </c>
      <c s="24">
        <v>0</v>
      </c>
      <c s="24">
        <v>1.8</v>
      </c>
      <c r="H19" s="97">
        <v>18</v>
      </c>
      <c s="24">
        <v>0</v>
      </c>
      <c s="24">
        <v>0</v>
      </c>
      <c s="24">
        <v>0</v>
      </c>
      <c s="24">
        <v>0</v>
      </c>
      <c s="97">
        <v>18</v>
      </c>
      <c r="O19" s="97">
        <v>18</v>
      </c>
      <c s="24">
        <v>3</v>
      </c>
      <c s="24">
        <v>1</v>
      </c>
      <c s="24">
        <v>0</v>
      </c>
      <c s="24">
        <v>0</v>
      </c>
      <c s="97">
        <v>18</v>
      </c>
    </row>
    <row>
      <c s="24">
        <v>1.8999999999999999</v>
      </c>
      <c s="24">
        <v>0</v>
      </c>
      <c s="24">
        <v>0</v>
      </c>
      <c s="24">
        <v>0</v>
      </c>
      <c s="24">
        <v>0</v>
      </c>
      <c s="24">
        <v>1.8999999999999999</v>
      </c>
      <c r="H20" s="97">
        <v>19</v>
      </c>
      <c s="24">
        <v>0</v>
      </c>
      <c s="24">
        <v>0</v>
      </c>
      <c s="24">
        <v>0</v>
      </c>
      <c s="24">
        <v>0</v>
      </c>
      <c s="97">
        <v>19</v>
      </c>
      <c r="O20" s="97">
        <v>19</v>
      </c>
      <c s="24">
        <v>2</v>
      </c>
      <c s="24">
        <v>5</v>
      </c>
      <c s="24">
        <v>0</v>
      </c>
      <c s="24">
        <v>0</v>
      </c>
      <c s="97">
        <v>19</v>
      </c>
    </row>
    <row>
      <c s="24">
        <v>2</v>
      </c>
      <c s="24">
        <v>0</v>
      </c>
      <c s="24">
        <v>0</v>
      </c>
      <c s="24">
        <v>0</v>
      </c>
      <c s="24">
        <v>0</v>
      </c>
      <c s="24">
        <v>2</v>
      </c>
      <c r="H21" s="97">
        <v>20</v>
      </c>
      <c s="24">
        <v>0</v>
      </c>
      <c s="24">
        <v>0</v>
      </c>
      <c s="24">
        <v>0</v>
      </c>
      <c s="24">
        <v>0</v>
      </c>
      <c s="97">
        <v>20</v>
      </c>
      <c r="O21" s="97">
        <v>20</v>
      </c>
      <c s="24">
        <v>2</v>
      </c>
      <c s="24">
        <v>6</v>
      </c>
      <c s="24">
        <v>0</v>
      </c>
      <c s="24">
        <v>0</v>
      </c>
      <c s="97">
        <v>20</v>
      </c>
    </row>
    <row>
      <c s="24">
        <v>2.1000000000000001</v>
      </c>
      <c s="24">
        <v>0</v>
      </c>
      <c s="24">
        <v>0</v>
      </c>
      <c s="24">
        <v>0</v>
      </c>
      <c s="24">
        <v>0</v>
      </c>
      <c s="24">
        <v>2.1000000000000001</v>
      </c>
      <c r="H22" s="97">
        <v>21</v>
      </c>
      <c s="24">
        <v>0</v>
      </c>
      <c s="24">
        <v>0</v>
      </c>
      <c s="24">
        <v>0</v>
      </c>
      <c s="24">
        <v>0</v>
      </c>
      <c s="97">
        <v>21</v>
      </c>
      <c r="O22" s="97">
        <v>21</v>
      </c>
      <c s="24">
        <v>4</v>
      </c>
      <c s="24">
        <v>16</v>
      </c>
      <c s="24">
        <v>0</v>
      </c>
      <c s="24">
        <v>0</v>
      </c>
      <c s="97">
        <v>21</v>
      </c>
    </row>
    <row>
      <c s="24">
        <v>2.2000000000000002</v>
      </c>
      <c s="24">
        <v>0</v>
      </c>
      <c s="24">
        <v>0</v>
      </c>
      <c s="24">
        <v>0</v>
      </c>
      <c s="24">
        <v>0</v>
      </c>
      <c s="24">
        <v>2.2000000000000002</v>
      </c>
      <c r="H23" s="97">
        <v>22</v>
      </c>
      <c s="24">
        <v>0</v>
      </c>
      <c s="24">
        <v>0</v>
      </c>
      <c s="24">
        <v>0</v>
      </c>
      <c s="24">
        <v>0</v>
      </c>
      <c s="97">
        <v>22</v>
      </c>
      <c r="O23" s="97">
        <v>22</v>
      </c>
      <c s="24">
        <v>6</v>
      </c>
      <c s="24">
        <v>7</v>
      </c>
      <c s="24">
        <v>0</v>
      </c>
      <c s="24">
        <v>0</v>
      </c>
      <c s="97">
        <v>22</v>
      </c>
    </row>
    <row>
      <c s="24">
        <v>2.2999999999999998</v>
      </c>
      <c s="24">
        <v>0</v>
      </c>
      <c s="24">
        <v>0</v>
      </c>
      <c s="24">
        <v>0</v>
      </c>
      <c s="24">
        <v>0</v>
      </c>
      <c s="24">
        <v>2.2999999999999998</v>
      </c>
      <c r="H24" s="97">
        <v>23</v>
      </c>
      <c s="24">
        <v>0</v>
      </c>
      <c s="24">
        <v>0</v>
      </c>
      <c s="24">
        <v>0</v>
      </c>
      <c s="24">
        <v>0</v>
      </c>
      <c s="97">
        <v>23</v>
      </c>
      <c r="O24" s="97">
        <v>23</v>
      </c>
      <c s="24">
        <v>3</v>
      </c>
      <c s="24">
        <v>7</v>
      </c>
      <c s="24">
        <v>0</v>
      </c>
      <c s="24">
        <v>0</v>
      </c>
      <c s="97">
        <v>23</v>
      </c>
    </row>
    <row>
      <c s="24">
        <v>2.3999999999999999</v>
      </c>
      <c s="24">
        <v>0</v>
      </c>
      <c s="24">
        <v>0</v>
      </c>
      <c s="24">
        <v>0</v>
      </c>
      <c s="24">
        <v>0</v>
      </c>
      <c s="24">
        <v>2.3999999999999999</v>
      </c>
      <c r="H25" s="97">
        <v>24</v>
      </c>
      <c s="24">
        <v>0</v>
      </c>
      <c s="24">
        <v>0</v>
      </c>
      <c s="24">
        <v>0</v>
      </c>
      <c s="24">
        <v>0</v>
      </c>
      <c s="97">
        <v>24</v>
      </c>
      <c r="O25" s="97">
        <v>24</v>
      </c>
      <c s="24">
        <v>7</v>
      </c>
      <c s="24">
        <v>10</v>
      </c>
      <c s="24">
        <v>0</v>
      </c>
      <c s="24">
        <v>0</v>
      </c>
      <c s="97">
        <v>24</v>
      </c>
    </row>
    <row>
      <c s="24">
        <v>2.5</v>
      </c>
      <c s="24">
        <v>0</v>
      </c>
      <c s="24">
        <v>0</v>
      </c>
      <c s="24">
        <v>0</v>
      </c>
      <c s="24">
        <v>0</v>
      </c>
      <c s="24">
        <v>2.5</v>
      </c>
      <c r="H26" s="97">
        <v>25</v>
      </c>
      <c s="24">
        <v>0</v>
      </c>
      <c s="24">
        <v>0</v>
      </c>
      <c s="24">
        <v>0</v>
      </c>
      <c s="24">
        <v>0</v>
      </c>
      <c s="97">
        <v>25</v>
      </c>
      <c r="O26" s="97">
        <v>25</v>
      </c>
      <c s="24">
        <v>10</v>
      </c>
      <c s="24">
        <v>13</v>
      </c>
      <c s="24">
        <v>0</v>
      </c>
      <c s="24">
        <v>0</v>
      </c>
      <c s="97">
        <v>25</v>
      </c>
    </row>
    <row>
      <c s="24">
        <v>2.6000000000000001</v>
      </c>
      <c s="24">
        <v>0</v>
      </c>
      <c s="24">
        <v>0</v>
      </c>
      <c s="24">
        <v>0</v>
      </c>
      <c s="24">
        <v>0</v>
      </c>
      <c s="24">
        <v>2.6000000000000001</v>
      </c>
      <c r="H27" s="97">
        <v>26</v>
      </c>
      <c s="24">
        <v>0</v>
      </c>
      <c s="24">
        <v>0</v>
      </c>
      <c s="24">
        <v>0</v>
      </c>
      <c s="24">
        <v>0</v>
      </c>
      <c s="97">
        <v>26</v>
      </c>
      <c r="O27" s="97">
        <v>26</v>
      </c>
      <c s="24">
        <v>10</v>
      </c>
      <c s="24">
        <v>17</v>
      </c>
      <c s="24">
        <v>0</v>
      </c>
      <c s="24">
        <v>0</v>
      </c>
      <c s="97">
        <v>26</v>
      </c>
    </row>
    <row>
      <c s="24">
        <v>2.7000000000000002</v>
      </c>
      <c s="24">
        <v>0</v>
      </c>
      <c s="24">
        <v>0</v>
      </c>
      <c s="24">
        <v>0</v>
      </c>
      <c s="24">
        <v>0</v>
      </c>
      <c s="24">
        <v>2.7000000000000002</v>
      </c>
      <c r="H28" s="97">
        <v>27</v>
      </c>
      <c s="24">
        <v>0</v>
      </c>
      <c s="24">
        <v>0</v>
      </c>
      <c s="24">
        <v>0</v>
      </c>
      <c s="24">
        <v>0</v>
      </c>
      <c s="97">
        <v>27</v>
      </c>
      <c r="O28" s="97">
        <v>27</v>
      </c>
      <c s="24">
        <v>9</v>
      </c>
      <c s="24">
        <v>17</v>
      </c>
      <c s="24">
        <v>0</v>
      </c>
      <c s="24">
        <v>0</v>
      </c>
      <c s="97">
        <v>27</v>
      </c>
    </row>
    <row>
      <c s="24">
        <v>2.7999999999999998</v>
      </c>
      <c s="24">
        <v>0</v>
      </c>
      <c s="24">
        <v>0</v>
      </c>
      <c s="24">
        <v>0</v>
      </c>
      <c s="24">
        <v>0</v>
      </c>
      <c s="24">
        <v>2.7999999999999998</v>
      </c>
      <c r="H29" s="97">
        <v>28</v>
      </c>
      <c s="24">
        <v>0</v>
      </c>
      <c s="24">
        <v>0</v>
      </c>
      <c s="24">
        <v>0</v>
      </c>
      <c s="24">
        <v>0</v>
      </c>
      <c s="97">
        <v>28</v>
      </c>
      <c r="O29" s="97">
        <v>28</v>
      </c>
      <c s="24">
        <v>12</v>
      </c>
      <c s="24">
        <v>13</v>
      </c>
      <c s="24">
        <v>0</v>
      </c>
      <c s="24">
        <v>0</v>
      </c>
      <c s="97">
        <v>28</v>
      </c>
    </row>
    <row>
      <c s="24">
        <v>2.8999999999999999</v>
      </c>
      <c s="24">
        <v>0</v>
      </c>
      <c s="24">
        <v>0</v>
      </c>
      <c s="24">
        <v>0</v>
      </c>
      <c s="24">
        <v>0</v>
      </c>
      <c s="24">
        <v>2.8999999999999999</v>
      </c>
      <c r="H30" s="97">
        <v>29</v>
      </c>
      <c s="24">
        <v>0</v>
      </c>
      <c s="24">
        <v>0</v>
      </c>
      <c s="24">
        <v>0</v>
      </c>
      <c s="24">
        <v>0</v>
      </c>
      <c s="97">
        <v>29</v>
      </c>
      <c r="O30" s="97">
        <v>29</v>
      </c>
      <c s="24">
        <v>8</v>
      </c>
      <c s="24">
        <v>21</v>
      </c>
      <c s="24">
        <v>0</v>
      </c>
      <c s="24">
        <v>0</v>
      </c>
      <c s="97">
        <v>29</v>
      </c>
    </row>
    <row>
      <c s="24">
        <v>3</v>
      </c>
      <c s="24">
        <v>0</v>
      </c>
      <c s="24">
        <v>0</v>
      </c>
      <c s="24">
        <v>0</v>
      </c>
      <c s="24">
        <v>0</v>
      </c>
      <c s="24">
        <v>3</v>
      </c>
      <c r="H31" s="97">
        <v>30</v>
      </c>
      <c s="24">
        <v>0</v>
      </c>
      <c s="24">
        <v>0</v>
      </c>
      <c s="24">
        <v>0</v>
      </c>
      <c s="24">
        <v>0</v>
      </c>
      <c s="97">
        <v>30</v>
      </c>
      <c r="O31" s="97">
        <v>30</v>
      </c>
      <c s="24">
        <v>16</v>
      </c>
      <c s="24">
        <v>9</v>
      </c>
      <c s="24">
        <v>0</v>
      </c>
      <c s="24">
        <v>0</v>
      </c>
      <c s="97">
        <v>30</v>
      </c>
    </row>
    <row>
      <c s="24">
        <v>3.1000000000000001</v>
      </c>
      <c s="24">
        <v>0</v>
      </c>
      <c s="24">
        <v>0</v>
      </c>
      <c s="24">
        <v>0</v>
      </c>
      <c s="24">
        <v>0</v>
      </c>
      <c s="24">
        <v>3.1000000000000001</v>
      </c>
      <c r="H32" s="97">
        <v>31</v>
      </c>
      <c s="24">
        <v>0</v>
      </c>
      <c s="24">
        <v>0</v>
      </c>
      <c s="24">
        <v>0</v>
      </c>
      <c s="24">
        <v>0</v>
      </c>
      <c s="97">
        <v>31</v>
      </c>
      <c r="O32" s="97">
        <v>31</v>
      </c>
      <c s="24">
        <v>14</v>
      </c>
      <c s="24">
        <v>25</v>
      </c>
      <c s="24">
        <v>0</v>
      </c>
      <c s="24">
        <v>0</v>
      </c>
      <c s="97">
        <v>31</v>
      </c>
    </row>
    <row>
      <c s="24">
        <v>3.2000000000000002</v>
      </c>
      <c s="24">
        <v>0</v>
      </c>
      <c s="24">
        <v>0</v>
      </c>
      <c s="24">
        <v>0</v>
      </c>
      <c s="24">
        <v>0</v>
      </c>
      <c s="24">
        <v>3.2000000000000002</v>
      </c>
      <c r="H33" s="97">
        <v>32</v>
      </c>
      <c s="24">
        <v>0</v>
      </c>
      <c s="24">
        <v>0</v>
      </c>
      <c s="24">
        <v>0</v>
      </c>
      <c s="24">
        <v>0</v>
      </c>
      <c s="97">
        <v>32</v>
      </c>
      <c r="O33" s="97">
        <v>32</v>
      </c>
      <c s="24">
        <v>13</v>
      </c>
      <c s="24">
        <v>14</v>
      </c>
      <c s="24">
        <v>0</v>
      </c>
      <c s="24">
        <v>0</v>
      </c>
      <c s="97">
        <v>32</v>
      </c>
    </row>
    <row>
      <c s="24">
        <v>3.2999999999999998</v>
      </c>
      <c s="24">
        <v>0</v>
      </c>
      <c s="24">
        <v>0</v>
      </c>
      <c s="24">
        <v>0</v>
      </c>
      <c s="24">
        <v>0</v>
      </c>
      <c s="24">
        <v>3.2999999999999998</v>
      </c>
      <c r="H34" s="97">
        <v>33</v>
      </c>
      <c s="24">
        <v>0</v>
      </c>
      <c s="24">
        <v>0</v>
      </c>
      <c s="24">
        <v>0</v>
      </c>
      <c s="24">
        <v>0</v>
      </c>
      <c s="97">
        <v>33</v>
      </c>
      <c r="O34" s="97">
        <v>33</v>
      </c>
      <c s="24">
        <v>19</v>
      </c>
      <c s="24">
        <v>6</v>
      </c>
      <c s="24">
        <v>0</v>
      </c>
      <c s="24">
        <v>0</v>
      </c>
      <c s="97">
        <v>33</v>
      </c>
    </row>
    <row>
      <c s="24">
        <v>3.3999999999999999</v>
      </c>
      <c s="24">
        <v>0</v>
      </c>
      <c s="24">
        <v>0</v>
      </c>
      <c s="24">
        <v>0</v>
      </c>
      <c s="24">
        <v>0</v>
      </c>
      <c s="24">
        <v>3.3999999999999999</v>
      </c>
      <c r="H35" s="97">
        <v>34</v>
      </c>
      <c s="24">
        <v>0</v>
      </c>
      <c s="24">
        <v>0</v>
      </c>
      <c s="24">
        <v>0</v>
      </c>
      <c s="24">
        <v>0</v>
      </c>
      <c s="97">
        <v>34</v>
      </c>
      <c r="O35" s="97">
        <v>34</v>
      </c>
      <c s="24">
        <v>14</v>
      </c>
      <c s="24">
        <v>15</v>
      </c>
      <c s="24">
        <v>0</v>
      </c>
      <c s="24">
        <v>0</v>
      </c>
      <c s="97">
        <v>34</v>
      </c>
    </row>
    <row>
      <c s="24">
        <v>3.5</v>
      </c>
      <c s="24">
        <v>0</v>
      </c>
      <c s="24">
        <v>0</v>
      </c>
      <c s="24">
        <v>0</v>
      </c>
      <c s="24">
        <v>0</v>
      </c>
      <c s="24">
        <v>3.5</v>
      </c>
      <c r="H36" s="97">
        <v>35</v>
      </c>
      <c s="24">
        <v>0</v>
      </c>
      <c s="24">
        <v>0</v>
      </c>
      <c s="24">
        <v>0</v>
      </c>
      <c s="24">
        <v>0</v>
      </c>
      <c s="97">
        <v>35</v>
      </c>
      <c r="O36" s="97">
        <v>35</v>
      </c>
      <c s="24">
        <v>19</v>
      </c>
      <c s="24">
        <v>4</v>
      </c>
      <c s="24">
        <v>0</v>
      </c>
      <c s="24">
        <v>0</v>
      </c>
      <c s="97">
        <v>35</v>
      </c>
    </row>
    <row>
      <c s="24">
        <v>3.6000000000000001</v>
      </c>
      <c s="24">
        <v>0</v>
      </c>
      <c s="24">
        <v>0</v>
      </c>
      <c s="24">
        <v>0</v>
      </c>
      <c s="24">
        <v>0</v>
      </c>
      <c s="24">
        <v>3.6000000000000001</v>
      </c>
      <c r="H37" s="97">
        <v>36</v>
      </c>
      <c s="24">
        <v>0</v>
      </c>
      <c s="24">
        <v>0</v>
      </c>
      <c s="24">
        <v>0</v>
      </c>
      <c s="24">
        <v>0</v>
      </c>
      <c s="97">
        <v>36</v>
      </c>
      <c r="O37" s="97">
        <v>36</v>
      </c>
      <c s="24">
        <v>14</v>
      </c>
      <c s="24">
        <v>10</v>
      </c>
      <c s="24">
        <v>0</v>
      </c>
      <c s="24">
        <v>0</v>
      </c>
      <c s="97">
        <v>36</v>
      </c>
    </row>
    <row>
      <c s="24">
        <v>3.7000000000000002</v>
      </c>
      <c s="24">
        <v>1</v>
      </c>
      <c s="24">
        <v>0</v>
      </c>
      <c s="24">
        <v>0</v>
      </c>
      <c s="24">
        <v>0</v>
      </c>
      <c s="24">
        <v>3.7000000000000002</v>
      </c>
      <c r="H38" s="97">
        <v>37</v>
      </c>
      <c s="24">
        <v>0</v>
      </c>
      <c s="24">
        <v>0</v>
      </c>
      <c s="24">
        <v>0</v>
      </c>
      <c s="24">
        <v>0</v>
      </c>
      <c s="97">
        <v>37</v>
      </c>
      <c r="O38" s="97">
        <v>37</v>
      </c>
      <c s="24">
        <v>11</v>
      </c>
      <c s="24">
        <v>12</v>
      </c>
      <c s="24">
        <v>0</v>
      </c>
      <c s="24">
        <v>0</v>
      </c>
      <c s="97">
        <v>37</v>
      </c>
    </row>
    <row>
      <c s="24">
        <v>3.7999999999999998</v>
      </c>
      <c s="24">
        <v>0</v>
      </c>
      <c s="24">
        <v>1</v>
      </c>
      <c s="24">
        <v>0</v>
      </c>
      <c s="24">
        <v>0</v>
      </c>
      <c s="24">
        <v>3.7999999999999998</v>
      </c>
      <c r="H39" s="97">
        <v>38</v>
      </c>
      <c s="24">
        <v>0</v>
      </c>
      <c s="24">
        <v>0</v>
      </c>
      <c s="24">
        <v>0</v>
      </c>
      <c s="24">
        <v>0</v>
      </c>
      <c s="97">
        <v>38</v>
      </c>
      <c r="O39" s="97">
        <v>38</v>
      </c>
      <c s="24">
        <v>14</v>
      </c>
      <c s="24">
        <v>4</v>
      </c>
      <c s="24">
        <v>0</v>
      </c>
      <c s="24">
        <v>0</v>
      </c>
      <c s="97">
        <v>38</v>
      </c>
    </row>
    <row>
      <c s="24">
        <v>3.8999999999999999</v>
      </c>
      <c s="24">
        <v>1</v>
      </c>
      <c s="24">
        <v>2</v>
      </c>
      <c s="24">
        <v>0</v>
      </c>
      <c s="24">
        <v>0</v>
      </c>
      <c s="24">
        <v>3.8999999999999999</v>
      </c>
      <c r="H40" s="97">
        <v>39</v>
      </c>
      <c s="24">
        <v>0</v>
      </c>
      <c s="24">
        <v>0</v>
      </c>
      <c s="24">
        <v>0</v>
      </c>
      <c s="24">
        <v>0</v>
      </c>
      <c s="97">
        <v>39</v>
      </c>
      <c r="O40" s="97">
        <v>39</v>
      </c>
      <c s="24">
        <v>14</v>
      </c>
      <c s="24">
        <v>7</v>
      </c>
      <c s="24">
        <v>0</v>
      </c>
      <c s="24">
        <v>0</v>
      </c>
      <c s="97">
        <v>39</v>
      </c>
    </row>
    <row>
      <c s="24">
        <v>4</v>
      </c>
      <c s="24">
        <v>4</v>
      </c>
      <c s="24">
        <v>13</v>
      </c>
      <c s="24">
        <v>0</v>
      </c>
      <c s="24">
        <v>0</v>
      </c>
      <c s="24">
        <v>4</v>
      </c>
      <c r="H41" s="97">
        <v>40</v>
      </c>
      <c s="24">
        <v>0</v>
      </c>
      <c s="24">
        <v>0</v>
      </c>
      <c s="24">
        <v>0</v>
      </c>
      <c s="24">
        <v>0</v>
      </c>
      <c s="97">
        <v>40</v>
      </c>
      <c r="O41" s="97">
        <v>40</v>
      </c>
      <c s="24">
        <v>6</v>
      </c>
      <c s="24">
        <v>2</v>
      </c>
      <c s="24">
        <v>0</v>
      </c>
      <c s="24">
        <v>0</v>
      </c>
      <c s="97">
        <v>40</v>
      </c>
    </row>
    <row>
      <c s="24">
        <v>4.0999999999999996</v>
      </c>
      <c s="24">
        <v>9</v>
      </c>
      <c s="24">
        <v>6</v>
      </c>
      <c s="24">
        <v>0</v>
      </c>
      <c s="24">
        <v>0</v>
      </c>
      <c s="24">
        <v>4.0999999999999996</v>
      </c>
      <c r="H42" s="97">
        <v>41</v>
      </c>
      <c s="24">
        <v>0</v>
      </c>
      <c s="24">
        <v>0</v>
      </c>
      <c s="24">
        <v>0</v>
      </c>
      <c s="24">
        <v>0</v>
      </c>
      <c s="97">
        <v>41</v>
      </c>
      <c r="O42" s="97">
        <v>41</v>
      </c>
      <c s="24">
        <v>7</v>
      </c>
      <c s="24">
        <v>3</v>
      </c>
      <c s="24">
        <v>0</v>
      </c>
      <c s="24">
        <v>0</v>
      </c>
      <c s="97">
        <v>41</v>
      </c>
    </row>
    <row>
      <c s="24">
        <v>4.2000000000000002</v>
      </c>
      <c s="24">
        <v>14</v>
      </c>
      <c s="24">
        <v>15</v>
      </c>
      <c s="24">
        <v>0</v>
      </c>
      <c s="24">
        <v>0</v>
      </c>
      <c s="24">
        <v>4.2000000000000002</v>
      </c>
      <c r="H43" s="97">
        <v>42</v>
      </c>
      <c s="24">
        <v>0</v>
      </c>
      <c s="24">
        <v>0</v>
      </c>
      <c s="24">
        <v>0</v>
      </c>
      <c s="24">
        <v>0</v>
      </c>
      <c s="97">
        <v>42</v>
      </c>
      <c r="O43" s="97">
        <v>42</v>
      </c>
      <c s="24">
        <v>2</v>
      </c>
      <c s="24">
        <v>4</v>
      </c>
      <c s="24">
        <v>0</v>
      </c>
      <c s="24">
        <v>0</v>
      </c>
      <c s="97">
        <v>42</v>
      </c>
    </row>
    <row>
      <c s="24">
        <v>4.2999999999999998</v>
      </c>
      <c s="24">
        <v>16</v>
      </c>
      <c s="24">
        <v>20</v>
      </c>
      <c s="24">
        <v>0</v>
      </c>
      <c s="24">
        <v>0</v>
      </c>
      <c s="24">
        <v>4.2999999999999998</v>
      </c>
      <c r="H44" s="97">
        <v>43</v>
      </c>
      <c s="24">
        <v>0</v>
      </c>
      <c s="24">
        <v>0</v>
      </c>
      <c s="24">
        <v>0</v>
      </c>
      <c s="24">
        <v>0</v>
      </c>
      <c s="97">
        <v>43</v>
      </c>
      <c r="O44" s="97">
        <v>43</v>
      </c>
      <c s="24">
        <v>7</v>
      </c>
      <c s="24">
        <v>2</v>
      </c>
      <c s="24">
        <v>0</v>
      </c>
      <c s="24">
        <v>0</v>
      </c>
      <c s="97">
        <v>43</v>
      </c>
    </row>
    <row>
      <c s="24">
        <v>4.4000000000000004</v>
      </c>
      <c s="24">
        <v>28</v>
      </c>
      <c s="24">
        <v>62</v>
      </c>
      <c s="24">
        <v>0</v>
      </c>
      <c s="24">
        <v>0</v>
      </c>
      <c s="24">
        <v>4.4000000000000004</v>
      </c>
      <c r="H45" s="97">
        <v>44</v>
      </c>
      <c s="24">
        <v>0</v>
      </c>
      <c s="24">
        <v>0</v>
      </c>
      <c s="24">
        <v>0</v>
      </c>
      <c s="24">
        <v>0</v>
      </c>
      <c s="97">
        <v>44</v>
      </c>
      <c r="O45" s="97">
        <v>44</v>
      </c>
      <c s="24">
        <v>7</v>
      </c>
      <c s="24">
        <v>2</v>
      </c>
      <c s="24">
        <v>0</v>
      </c>
      <c s="24">
        <v>0</v>
      </c>
      <c s="97">
        <v>44</v>
      </c>
    </row>
    <row>
      <c s="24">
        <v>4.5</v>
      </c>
      <c s="24">
        <v>72</v>
      </c>
      <c s="24">
        <v>70</v>
      </c>
      <c s="24">
        <v>0</v>
      </c>
      <c s="24">
        <v>0</v>
      </c>
      <c s="24">
        <v>4.5</v>
      </c>
      <c r="H46" s="97">
        <v>45</v>
      </c>
      <c s="24">
        <v>0</v>
      </c>
      <c s="24">
        <v>0</v>
      </c>
      <c s="24">
        <v>0</v>
      </c>
      <c s="24">
        <v>0</v>
      </c>
      <c s="97">
        <v>45</v>
      </c>
      <c r="O46" s="97">
        <v>45</v>
      </c>
      <c s="24">
        <v>3</v>
      </c>
      <c s="24">
        <v>0</v>
      </c>
      <c s="24">
        <v>0</v>
      </c>
      <c s="24">
        <v>0</v>
      </c>
      <c s="97">
        <v>45</v>
      </c>
    </row>
    <row>
      <c s="24">
        <v>4.5999999999999996</v>
      </c>
      <c s="24">
        <v>66</v>
      </c>
      <c s="24">
        <v>79</v>
      </c>
      <c s="24">
        <v>0</v>
      </c>
      <c s="24">
        <v>0</v>
      </c>
      <c s="24">
        <v>4.5999999999999996</v>
      </c>
      <c r="H47" s="97">
        <v>46</v>
      </c>
      <c s="24">
        <v>0</v>
      </c>
      <c s="24">
        <v>0</v>
      </c>
      <c s="24">
        <v>0</v>
      </c>
      <c s="24">
        <v>0</v>
      </c>
      <c s="97">
        <v>46</v>
      </c>
      <c r="O47" s="97">
        <v>46</v>
      </c>
      <c s="24">
        <v>4</v>
      </c>
      <c s="24">
        <v>0</v>
      </c>
      <c s="24">
        <v>0</v>
      </c>
      <c s="24">
        <v>0</v>
      </c>
      <c s="97">
        <v>46</v>
      </c>
    </row>
    <row>
      <c s="24">
        <v>4.7000000000000002</v>
      </c>
      <c s="24">
        <v>80</v>
      </c>
      <c s="24">
        <v>31</v>
      </c>
      <c s="24">
        <v>0</v>
      </c>
      <c s="24">
        <v>0</v>
      </c>
      <c s="24">
        <v>4.7000000000000002</v>
      </c>
      <c r="H48" s="97">
        <v>47</v>
      </c>
      <c s="24">
        <v>0</v>
      </c>
      <c s="24">
        <v>0</v>
      </c>
      <c s="24">
        <v>0</v>
      </c>
      <c s="24">
        <v>0</v>
      </c>
      <c s="97">
        <v>47</v>
      </c>
      <c r="O48" s="97">
        <v>47</v>
      </c>
      <c s="24">
        <v>0</v>
      </c>
      <c s="24">
        <v>1</v>
      </c>
      <c s="24">
        <v>0</v>
      </c>
      <c s="24">
        <v>0</v>
      </c>
      <c s="97">
        <v>47</v>
      </c>
    </row>
    <row>
      <c s="24">
        <v>4.7999999999999998</v>
      </c>
      <c s="24">
        <v>25</v>
      </c>
      <c s="24">
        <v>5</v>
      </c>
      <c s="24">
        <v>0</v>
      </c>
      <c s="24">
        <v>0</v>
      </c>
      <c s="24">
        <v>4.7999999999999998</v>
      </c>
      <c r="H49" s="97">
        <v>48</v>
      </c>
      <c s="24">
        <v>0</v>
      </c>
      <c s="24">
        <v>0</v>
      </c>
      <c s="24">
        <v>0</v>
      </c>
      <c s="24">
        <v>0</v>
      </c>
      <c s="97">
        <v>48</v>
      </c>
      <c r="O49" s="97">
        <v>48</v>
      </c>
      <c s="24">
        <v>6</v>
      </c>
      <c s="24">
        <v>2</v>
      </c>
      <c s="24">
        <v>0</v>
      </c>
      <c s="24">
        <v>0</v>
      </c>
      <c s="97">
        <v>48</v>
      </c>
    </row>
    <row>
      <c s="24">
        <v>4.9000000000000004</v>
      </c>
      <c s="24">
        <v>1</v>
      </c>
      <c s="24">
        <v>2</v>
      </c>
      <c s="24">
        <v>0</v>
      </c>
      <c s="24">
        <v>0</v>
      </c>
      <c s="24">
        <v>4.9000000000000004</v>
      </c>
      <c r="H50" s="97">
        <v>49</v>
      </c>
      <c s="24">
        <v>0</v>
      </c>
      <c s="24">
        <v>0</v>
      </c>
      <c s="24">
        <v>0</v>
      </c>
      <c s="24">
        <v>0</v>
      </c>
      <c s="97">
        <v>49</v>
      </c>
      <c r="O50" s="97">
        <v>49</v>
      </c>
      <c s="24">
        <v>4</v>
      </c>
      <c s="24">
        <v>1</v>
      </c>
      <c s="24">
        <v>0</v>
      </c>
      <c s="24">
        <v>0</v>
      </c>
      <c s="97">
        <v>49</v>
      </c>
    </row>
    <row>
      <c s="24">
        <v>5</v>
      </c>
      <c s="24">
        <v>0</v>
      </c>
      <c s="24">
        <v>0</v>
      </c>
      <c s="24">
        <v>0</v>
      </c>
      <c s="24">
        <v>0</v>
      </c>
      <c s="24">
        <v>5</v>
      </c>
      <c r="H51" s="97">
        <v>50</v>
      </c>
      <c s="24">
        <v>0</v>
      </c>
      <c s="24">
        <v>0</v>
      </c>
      <c s="24">
        <v>0</v>
      </c>
      <c s="24">
        <v>0</v>
      </c>
      <c s="97">
        <v>50</v>
      </c>
      <c r="O51" s="97">
        <v>50</v>
      </c>
      <c s="24">
        <v>0</v>
      </c>
      <c s="24">
        <v>1</v>
      </c>
      <c s="24">
        <v>0</v>
      </c>
      <c s="24">
        <v>0</v>
      </c>
      <c s="97">
        <v>50</v>
      </c>
    </row>
    <row>
      <c r="H52" s="97">
        <v>51</v>
      </c>
      <c s="24">
        <v>0</v>
      </c>
      <c s="24">
        <v>0</v>
      </c>
      <c s="24">
        <v>0</v>
      </c>
      <c s="24">
        <v>0</v>
      </c>
      <c s="97">
        <v>51</v>
      </c>
      <c r="O52" s="97">
        <v>51</v>
      </c>
      <c s="24">
        <v>1</v>
      </c>
      <c s="24">
        <v>0</v>
      </c>
      <c s="24">
        <v>0</v>
      </c>
      <c s="24">
        <v>0</v>
      </c>
      <c s="97">
        <v>51</v>
      </c>
    </row>
    <row>
      <c r="H53" s="97">
        <v>52</v>
      </c>
      <c s="24">
        <v>0</v>
      </c>
      <c s="24">
        <v>0</v>
      </c>
      <c s="24">
        <v>0</v>
      </c>
      <c s="24">
        <v>0</v>
      </c>
      <c s="97">
        <v>52</v>
      </c>
      <c r="O53" s="97">
        <v>52</v>
      </c>
      <c s="24">
        <v>0</v>
      </c>
      <c s="24">
        <v>0</v>
      </c>
      <c s="24">
        <v>0</v>
      </c>
      <c s="24">
        <v>0</v>
      </c>
      <c s="97">
        <v>52</v>
      </c>
    </row>
    <row>
      <c r="H54" s="97">
        <v>53</v>
      </c>
      <c s="24">
        <v>0</v>
      </c>
      <c s="24">
        <v>0</v>
      </c>
      <c s="24">
        <v>0</v>
      </c>
      <c s="24">
        <v>0</v>
      </c>
      <c s="97">
        <v>53</v>
      </c>
      <c r="O54" s="97">
        <v>53</v>
      </c>
      <c s="24">
        <v>2</v>
      </c>
      <c s="24">
        <v>0</v>
      </c>
      <c s="24">
        <v>0</v>
      </c>
      <c s="24">
        <v>0</v>
      </c>
      <c s="97">
        <v>53</v>
      </c>
    </row>
    <row>
      <c r="H55" s="97">
        <v>54</v>
      </c>
      <c s="24">
        <v>0</v>
      </c>
      <c s="24">
        <v>0</v>
      </c>
      <c s="24">
        <v>0</v>
      </c>
      <c s="24">
        <v>0</v>
      </c>
      <c s="97">
        <v>54</v>
      </c>
      <c r="O55" s="97">
        <v>54</v>
      </c>
      <c s="24">
        <v>1</v>
      </c>
      <c s="24">
        <v>0</v>
      </c>
      <c s="24">
        <v>0</v>
      </c>
      <c s="24">
        <v>0</v>
      </c>
      <c s="97">
        <v>54</v>
      </c>
    </row>
    <row>
      <c r="H56" s="97">
        <v>55</v>
      </c>
      <c s="24">
        <v>0</v>
      </c>
      <c s="24">
        <v>0</v>
      </c>
      <c s="24">
        <v>0</v>
      </c>
      <c s="24">
        <v>0</v>
      </c>
      <c s="97">
        <v>55</v>
      </c>
      <c r="O56" s="97">
        <v>55</v>
      </c>
      <c s="24">
        <v>1</v>
      </c>
      <c s="24">
        <v>0</v>
      </c>
      <c s="24">
        <v>0</v>
      </c>
      <c s="24">
        <v>0</v>
      </c>
      <c s="97">
        <v>55</v>
      </c>
    </row>
    <row>
      <c r="H57" s="97">
        <v>56</v>
      </c>
      <c s="24">
        <v>0</v>
      </c>
      <c s="24">
        <v>0</v>
      </c>
      <c s="24">
        <v>0</v>
      </c>
      <c s="24">
        <v>0</v>
      </c>
      <c s="97">
        <v>56</v>
      </c>
      <c r="O57" s="97">
        <v>56</v>
      </c>
      <c s="24">
        <v>0</v>
      </c>
      <c s="24">
        <v>0</v>
      </c>
      <c s="24">
        <v>0</v>
      </c>
      <c s="24">
        <v>0</v>
      </c>
      <c s="97">
        <v>56</v>
      </c>
    </row>
    <row>
      <c r="H58" s="97">
        <v>57</v>
      </c>
      <c s="24">
        <v>0</v>
      </c>
      <c s="24">
        <v>0</v>
      </c>
      <c s="24">
        <v>0</v>
      </c>
      <c s="24">
        <v>0</v>
      </c>
      <c s="97">
        <v>57</v>
      </c>
      <c r="O58" s="97">
        <v>57</v>
      </c>
      <c s="24">
        <v>3</v>
      </c>
      <c s="24">
        <v>0</v>
      </c>
      <c s="24">
        <v>0</v>
      </c>
      <c s="24">
        <v>0</v>
      </c>
      <c s="97">
        <v>57</v>
      </c>
    </row>
    <row>
      <c r="H59" s="97">
        <v>58</v>
      </c>
      <c s="24">
        <v>0</v>
      </c>
      <c s="24">
        <v>0</v>
      </c>
      <c s="24">
        <v>0</v>
      </c>
      <c s="24">
        <v>0</v>
      </c>
      <c s="97">
        <v>58</v>
      </c>
      <c r="O59" s="97">
        <v>58</v>
      </c>
      <c s="24">
        <v>1</v>
      </c>
      <c s="24">
        <v>0</v>
      </c>
      <c s="24">
        <v>0</v>
      </c>
      <c s="24">
        <v>0</v>
      </c>
      <c s="97">
        <v>58</v>
      </c>
    </row>
    <row>
      <c r="H60" s="97">
        <v>59</v>
      </c>
      <c s="24">
        <v>0</v>
      </c>
      <c s="24">
        <v>0</v>
      </c>
      <c s="24">
        <v>0</v>
      </c>
      <c s="24">
        <v>0</v>
      </c>
      <c s="97">
        <v>59</v>
      </c>
      <c r="O60" s="97">
        <v>59</v>
      </c>
      <c s="24">
        <v>0</v>
      </c>
      <c s="24">
        <v>0</v>
      </c>
      <c s="24">
        <v>0</v>
      </c>
      <c s="24">
        <v>0</v>
      </c>
      <c s="97">
        <v>59</v>
      </c>
    </row>
    <row>
      <c r="H61" s="97">
        <v>60</v>
      </c>
      <c s="24">
        <v>0</v>
      </c>
      <c s="24">
        <v>0</v>
      </c>
      <c s="24">
        <v>0</v>
      </c>
      <c s="24">
        <v>0</v>
      </c>
      <c s="97">
        <v>60</v>
      </c>
      <c r="O61" s="97">
        <v>60</v>
      </c>
      <c s="24">
        <v>0</v>
      </c>
      <c s="24">
        <v>0</v>
      </c>
      <c s="24">
        <v>0</v>
      </c>
      <c s="24">
        <v>0</v>
      </c>
      <c s="97">
        <v>60</v>
      </c>
    </row>
    <row>
      <c r="H62" s="97">
        <v>61</v>
      </c>
      <c s="24">
        <v>0</v>
      </c>
      <c s="24">
        <v>0</v>
      </c>
      <c s="24">
        <v>0</v>
      </c>
      <c s="24">
        <v>0</v>
      </c>
      <c s="97">
        <v>61</v>
      </c>
      <c r="O62" s="97">
        <v>61</v>
      </c>
      <c s="24">
        <v>0</v>
      </c>
      <c s="24">
        <v>0</v>
      </c>
      <c s="24">
        <v>0</v>
      </c>
      <c s="24">
        <v>0</v>
      </c>
      <c s="97">
        <v>61</v>
      </c>
    </row>
    <row>
      <c r="H63" s="97">
        <v>62</v>
      </c>
      <c s="24">
        <v>0</v>
      </c>
      <c s="24">
        <v>0</v>
      </c>
      <c s="24">
        <v>0</v>
      </c>
      <c s="24">
        <v>0</v>
      </c>
      <c s="97">
        <v>62</v>
      </c>
      <c r="O63" s="97">
        <v>62</v>
      </c>
      <c s="24">
        <v>0</v>
      </c>
      <c s="24">
        <v>0</v>
      </c>
      <c s="24">
        <v>0</v>
      </c>
      <c s="24">
        <v>0</v>
      </c>
      <c s="97">
        <v>62</v>
      </c>
    </row>
    <row>
      <c r="H64" s="97">
        <v>63</v>
      </c>
      <c s="24">
        <v>0</v>
      </c>
      <c s="24">
        <v>0</v>
      </c>
      <c s="24">
        <v>0</v>
      </c>
      <c s="24">
        <v>0</v>
      </c>
      <c s="97">
        <v>63</v>
      </c>
      <c r="O64" s="97">
        <v>63</v>
      </c>
      <c s="24">
        <v>0</v>
      </c>
      <c s="24">
        <v>0</v>
      </c>
      <c s="24">
        <v>0</v>
      </c>
      <c s="24">
        <v>0</v>
      </c>
      <c s="97">
        <v>63</v>
      </c>
    </row>
    <row>
      <c r="H65" s="97">
        <v>64</v>
      </c>
      <c s="24">
        <v>0</v>
      </c>
      <c s="24">
        <v>0</v>
      </c>
      <c s="24">
        <v>0</v>
      </c>
      <c s="24">
        <v>0</v>
      </c>
      <c s="97">
        <v>64</v>
      </c>
      <c r="O65" s="97">
        <v>64</v>
      </c>
      <c s="24">
        <v>0</v>
      </c>
      <c s="24">
        <v>0</v>
      </c>
      <c s="24">
        <v>0</v>
      </c>
      <c s="24">
        <v>0</v>
      </c>
      <c s="97">
        <v>64</v>
      </c>
    </row>
    <row>
      <c r="H66" s="97">
        <v>65</v>
      </c>
      <c s="24">
        <v>0</v>
      </c>
      <c s="24">
        <v>0</v>
      </c>
      <c s="24">
        <v>0</v>
      </c>
      <c s="24">
        <v>0</v>
      </c>
      <c s="97">
        <v>65</v>
      </c>
      <c r="O66" s="97">
        <v>65</v>
      </c>
      <c s="24">
        <v>0</v>
      </c>
      <c s="24">
        <v>0</v>
      </c>
      <c s="24">
        <v>0</v>
      </c>
      <c s="24">
        <v>0</v>
      </c>
      <c s="97">
        <v>65</v>
      </c>
    </row>
    <row>
      <c r="H67" s="97">
        <v>66</v>
      </c>
      <c s="24">
        <v>0</v>
      </c>
      <c s="24">
        <v>0</v>
      </c>
      <c s="24">
        <v>0</v>
      </c>
      <c s="24">
        <v>0</v>
      </c>
      <c s="97">
        <v>66</v>
      </c>
      <c r="O67" s="97">
        <v>66</v>
      </c>
      <c s="24">
        <v>0</v>
      </c>
      <c s="24">
        <v>0</v>
      </c>
      <c s="24">
        <v>0</v>
      </c>
      <c s="24">
        <v>0</v>
      </c>
      <c s="97">
        <v>66</v>
      </c>
    </row>
    <row>
      <c r="H68" s="97">
        <v>67</v>
      </c>
      <c s="24">
        <v>0</v>
      </c>
      <c s="24">
        <v>0</v>
      </c>
      <c s="24">
        <v>0</v>
      </c>
      <c s="24">
        <v>0</v>
      </c>
      <c s="97">
        <v>67</v>
      </c>
      <c r="O68" s="97">
        <v>67</v>
      </c>
      <c s="24">
        <v>0</v>
      </c>
      <c s="24">
        <v>0</v>
      </c>
      <c s="24">
        <v>0</v>
      </c>
      <c s="24">
        <v>0</v>
      </c>
      <c s="97">
        <v>67</v>
      </c>
    </row>
    <row>
      <c r="H69" s="97">
        <v>68</v>
      </c>
      <c s="24">
        <v>0</v>
      </c>
      <c s="24">
        <v>0</v>
      </c>
      <c s="24">
        <v>0</v>
      </c>
      <c s="24">
        <v>0</v>
      </c>
      <c s="97">
        <v>68</v>
      </c>
      <c r="O69" s="97">
        <v>68</v>
      </c>
      <c s="24">
        <v>0</v>
      </c>
      <c s="24">
        <v>0</v>
      </c>
      <c s="24">
        <v>0</v>
      </c>
      <c s="24">
        <v>0</v>
      </c>
      <c s="97">
        <v>68</v>
      </c>
    </row>
    <row>
      <c r="H70" s="97">
        <v>69</v>
      </c>
      <c s="24">
        <v>0</v>
      </c>
      <c s="24">
        <v>0</v>
      </c>
      <c s="24">
        <v>0</v>
      </c>
      <c s="24">
        <v>0</v>
      </c>
      <c s="97">
        <v>69</v>
      </c>
      <c r="O70" s="97">
        <v>69</v>
      </c>
      <c s="24">
        <v>0</v>
      </c>
      <c s="24">
        <v>0</v>
      </c>
      <c s="24">
        <v>0</v>
      </c>
      <c s="24">
        <v>0</v>
      </c>
      <c s="97">
        <v>69</v>
      </c>
    </row>
    <row>
      <c r="H71" s="97">
        <v>70</v>
      </c>
      <c s="24">
        <v>0</v>
      </c>
      <c s="24">
        <v>0</v>
      </c>
      <c s="24">
        <v>0</v>
      </c>
      <c s="24">
        <v>0</v>
      </c>
      <c s="97">
        <v>70</v>
      </c>
      <c r="O71" s="97">
        <v>70</v>
      </c>
      <c s="24">
        <v>0</v>
      </c>
      <c s="24">
        <v>0</v>
      </c>
      <c s="24">
        <v>0</v>
      </c>
      <c s="24">
        <v>0</v>
      </c>
      <c s="97">
        <v>70</v>
      </c>
    </row>
    <row>
      <c r="H72" s="97">
        <v>71</v>
      </c>
      <c s="24">
        <v>0</v>
      </c>
      <c s="24">
        <v>0</v>
      </c>
      <c s="24">
        <v>0</v>
      </c>
      <c s="24">
        <v>0</v>
      </c>
      <c s="97">
        <v>71</v>
      </c>
      <c r="O72" s="97">
        <v>71</v>
      </c>
      <c s="24">
        <v>0</v>
      </c>
      <c s="24">
        <v>0</v>
      </c>
      <c s="24">
        <v>0</v>
      </c>
      <c s="24">
        <v>0</v>
      </c>
      <c s="97">
        <v>71</v>
      </c>
    </row>
    <row>
      <c r="H73" s="97">
        <v>72</v>
      </c>
      <c s="24">
        <v>0</v>
      </c>
      <c s="24">
        <v>0</v>
      </c>
      <c s="24">
        <v>0</v>
      </c>
      <c s="24">
        <v>0</v>
      </c>
      <c s="97">
        <v>72</v>
      </c>
      <c r="O73" s="97">
        <v>72</v>
      </c>
      <c s="24">
        <v>0</v>
      </c>
      <c s="24">
        <v>0</v>
      </c>
      <c s="24">
        <v>0</v>
      </c>
      <c s="24">
        <v>0</v>
      </c>
      <c s="97">
        <v>72</v>
      </c>
    </row>
    <row>
      <c r="H74" s="97">
        <v>73</v>
      </c>
      <c s="24">
        <v>0</v>
      </c>
      <c s="24">
        <v>0</v>
      </c>
      <c s="24">
        <v>0</v>
      </c>
      <c s="24">
        <v>0</v>
      </c>
      <c s="97">
        <v>73</v>
      </c>
      <c r="O74" s="97">
        <v>73</v>
      </c>
      <c s="24">
        <v>0</v>
      </c>
      <c s="24">
        <v>0</v>
      </c>
      <c s="24">
        <v>0</v>
      </c>
      <c s="24">
        <v>0</v>
      </c>
      <c s="97">
        <v>73</v>
      </c>
    </row>
    <row>
      <c r="H75" s="97">
        <v>74</v>
      </c>
      <c s="24">
        <v>0</v>
      </c>
      <c s="24">
        <v>0</v>
      </c>
      <c s="24">
        <v>0</v>
      </c>
      <c s="24">
        <v>0</v>
      </c>
      <c s="97">
        <v>74</v>
      </c>
      <c r="O75" s="97">
        <v>74</v>
      </c>
      <c s="24">
        <v>0</v>
      </c>
      <c s="24">
        <v>0</v>
      </c>
      <c s="24">
        <v>0</v>
      </c>
      <c s="24">
        <v>0</v>
      </c>
      <c s="97">
        <v>74</v>
      </c>
    </row>
    <row>
      <c r="H76" s="97">
        <v>75</v>
      </c>
      <c s="24">
        <v>0</v>
      </c>
      <c s="24">
        <v>0</v>
      </c>
      <c s="24">
        <v>0</v>
      </c>
      <c s="24">
        <v>0</v>
      </c>
      <c s="97">
        <v>75</v>
      </c>
      <c r="O76" s="97">
        <v>75</v>
      </c>
      <c s="24">
        <v>0</v>
      </c>
      <c s="24">
        <v>0</v>
      </c>
      <c s="24">
        <v>0</v>
      </c>
      <c s="24">
        <v>0</v>
      </c>
      <c s="97">
        <v>75</v>
      </c>
    </row>
    <row>
      <c r="H77" s="97">
        <v>76</v>
      </c>
      <c s="24">
        <v>0</v>
      </c>
      <c s="24">
        <v>0</v>
      </c>
      <c s="24">
        <v>0</v>
      </c>
      <c s="24">
        <v>0</v>
      </c>
      <c s="97">
        <v>76</v>
      </c>
      <c r="O77" s="97">
        <v>76</v>
      </c>
      <c s="24">
        <v>0</v>
      </c>
      <c s="24">
        <v>0</v>
      </c>
      <c s="24">
        <v>0</v>
      </c>
      <c s="24">
        <v>0</v>
      </c>
      <c s="97">
        <v>76</v>
      </c>
    </row>
    <row>
      <c r="H78" s="97">
        <v>77</v>
      </c>
      <c s="24">
        <v>0</v>
      </c>
      <c s="24">
        <v>0</v>
      </c>
      <c s="24">
        <v>0</v>
      </c>
      <c s="24">
        <v>0</v>
      </c>
      <c s="97">
        <v>77</v>
      </c>
      <c r="O78" s="97">
        <v>77</v>
      </c>
      <c s="24">
        <v>0</v>
      </c>
      <c s="24">
        <v>0</v>
      </c>
      <c s="24">
        <v>0</v>
      </c>
      <c s="24">
        <v>0</v>
      </c>
      <c s="97">
        <v>77</v>
      </c>
    </row>
    <row>
      <c r="H79" s="97">
        <v>78</v>
      </c>
      <c s="24">
        <v>0</v>
      </c>
      <c s="24">
        <v>0</v>
      </c>
      <c s="24">
        <v>0</v>
      </c>
      <c s="24">
        <v>0</v>
      </c>
      <c s="97">
        <v>78</v>
      </c>
      <c r="O79" s="97">
        <v>78</v>
      </c>
      <c s="24">
        <v>0</v>
      </c>
      <c s="24">
        <v>0</v>
      </c>
      <c s="24">
        <v>0</v>
      </c>
      <c s="24">
        <v>0</v>
      </c>
      <c s="97">
        <v>78</v>
      </c>
    </row>
    <row>
      <c r="H80" s="97">
        <v>79</v>
      </c>
      <c s="24">
        <v>0</v>
      </c>
      <c s="24">
        <v>6</v>
      </c>
      <c s="24">
        <v>0</v>
      </c>
      <c s="24">
        <v>0</v>
      </c>
      <c s="97">
        <v>79</v>
      </c>
      <c r="O80" s="97">
        <v>79</v>
      </c>
      <c s="24">
        <v>0</v>
      </c>
      <c s="24">
        <v>0</v>
      </c>
      <c s="24">
        <v>0</v>
      </c>
      <c s="24">
        <v>0</v>
      </c>
      <c s="97">
        <v>79</v>
      </c>
    </row>
    <row>
      <c r="H81" s="97">
        <v>80</v>
      </c>
      <c s="24">
        <v>0</v>
      </c>
      <c s="24">
        <v>30</v>
      </c>
      <c s="24">
        <v>0</v>
      </c>
      <c s="24">
        <v>0</v>
      </c>
      <c s="97">
        <v>80</v>
      </c>
      <c r="O81" s="97">
        <v>80</v>
      </c>
      <c s="24">
        <v>0</v>
      </c>
      <c s="24">
        <v>0</v>
      </c>
      <c s="24">
        <v>0</v>
      </c>
      <c s="24">
        <v>0</v>
      </c>
      <c s="97">
        <v>80</v>
      </c>
    </row>
    <row>
      <c r="H82" s="97">
        <v>81</v>
      </c>
      <c s="24">
        <v>0</v>
      </c>
      <c s="24">
        <v>52</v>
      </c>
      <c s="24">
        <v>0</v>
      </c>
      <c s="24">
        <v>0</v>
      </c>
      <c s="97">
        <v>81</v>
      </c>
      <c r="O82" s="97">
        <v>81</v>
      </c>
      <c s="24">
        <v>0</v>
      </c>
      <c s="24">
        <v>0</v>
      </c>
      <c s="24">
        <v>0</v>
      </c>
      <c s="24">
        <v>0</v>
      </c>
      <c s="97">
        <v>81</v>
      </c>
    </row>
    <row>
      <c r="H83" s="97">
        <v>82</v>
      </c>
      <c s="24">
        <v>12</v>
      </c>
      <c s="24">
        <v>71</v>
      </c>
      <c s="24">
        <v>0</v>
      </c>
      <c s="24">
        <v>0</v>
      </c>
      <c s="97">
        <v>82</v>
      </c>
      <c r="O83" s="97">
        <v>82</v>
      </c>
      <c s="24">
        <v>0</v>
      </c>
      <c s="24">
        <v>0</v>
      </c>
      <c s="24">
        <v>0</v>
      </c>
      <c s="24">
        <v>0</v>
      </c>
      <c s="97">
        <v>82</v>
      </c>
    </row>
    <row>
      <c r="H84" s="97">
        <v>83</v>
      </c>
      <c s="24">
        <v>22</v>
      </c>
      <c s="24">
        <v>40</v>
      </c>
      <c s="24">
        <v>0</v>
      </c>
      <c s="24">
        <v>0</v>
      </c>
      <c s="97">
        <v>83</v>
      </c>
      <c r="O84" s="97">
        <v>83</v>
      </c>
      <c s="24">
        <v>0</v>
      </c>
      <c s="24">
        <v>0</v>
      </c>
      <c s="24">
        <v>0</v>
      </c>
      <c s="24">
        <v>0</v>
      </c>
      <c s="97">
        <v>83</v>
      </c>
    </row>
    <row>
      <c r="H85" s="97">
        <v>84</v>
      </c>
      <c s="24">
        <v>61</v>
      </c>
      <c s="24">
        <v>57</v>
      </c>
      <c s="24">
        <v>0</v>
      </c>
      <c s="24">
        <v>0</v>
      </c>
      <c s="97">
        <v>84</v>
      </c>
      <c r="O85" s="97">
        <v>84</v>
      </c>
      <c s="24">
        <v>0</v>
      </c>
      <c s="24">
        <v>0</v>
      </c>
      <c s="24">
        <v>0</v>
      </c>
      <c s="24">
        <v>0</v>
      </c>
      <c s="97">
        <v>84</v>
      </c>
    </row>
    <row>
      <c r="H86" s="97">
        <v>85</v>
      </c>
      <c s="24">
        <v>53</v>
      </c>
      <c s="24">
        <v>30</v>
      </c>
      <c s="24">
        <v>0</v>
      </c>
      <c s="24">
        <v>0</v>
      </c>
      <c s="97">
        <v>85</v>
      </c>
      <c r="O86" s="97">
        <v>85</v>
      </c>
      <c s="24">
        <v>0</v>
      </c>
      <c s="24">
        <v>0</v>
      </c>
      <c s="24">
        <v>0</v>
      </c>
      <c s="24">
        <v>0</v>
      </c>
      <c s="97">
        <v>85</v>
      </c>
    </row>
    <row>
      <c r="H87" s="97">
        <v>86</v>
      </c>
      <c s="24">
        <v>50</v>
      </c>
      <c s="24">
        <v>12</v>
      </c>
      <c s="24">
        <v>0</v>
      </c>
      <c s="24">
        <v>0</v>
      </c>
      <c s="97">
        <v>86</v>
      </c>
      <c r="O87" s="97">
        <v>86</v>
      </c>
      <c s="24">
        <v>0</v>
      </c>
      <c s="24">
        <v>0</v>
      </c>
      <c s="24">
        <v>0</v>
      </c>
      <c s="24">
        <v>0</v>
      </c>
      <c s="97">
        <v>86</v>
      </c>
    </row>
    <row>
      <c r="H88" s="97">
        <v>87</v>
      </c>
      <c s="24">
        <v>29</v>
      </c>
      <c s="24">
        <v>5</v>
      </c>
      <c s="24">
        <v>0</v>
      </c>
      <c s="24">
        <v>0</v>
      </c>
      <c s="97">
        <v>87</v>
      </c>
      <c r="O88" s="97">
        <v>87</v>
      </c>
      <c s="24">
        <v>0</v>
      </c>
      <c s="24">
        <v>0</v>
      </c>
      <c s="24">
        <v>0</v>
      </c>
      <c s="24">
        <v>0</v>
      </c>
      <c s="97">
        <v>87</v>
      </c>
    </row>
    <row>
      <c r="H89" s="97">
        <v>88</v>
      </c>
      <c s="24">
        <v>39</v>
      </c>
      <c s="24">
        <v>3</v>
      </c>
      <c s="24">
        <v>0</v>
      </c>
      <c s="24">
        <v>0</v>
      </c>
      <c s="97">
        <v>88</v>
      </c>
      <c r="O89" s="97">
        <v>88</v>
      </c>
      <c s="24">
        <v>0</v>
      </c>
      <c s="24">
        <v>0</v>
      </c>
      <c s="24">
        <v>0</v>
      </c>
      <c s="24">
        <v>0</v>
      </c>
      <c s="97">
        <v>88</v>
      </c>
    </row>
    <row>
      <c r="H90" s="97">
        <v>89</v>
      </c>
      <c s="24">
        <v>23</v>
      </c>
      <c s="24">
        <v>0</v>
      </c>
      <c s="24">
        <v>0</v>
      </c>
      <c s="24">
        <v>0</v>
      </c>
      <c s="97">
        <v>89</v>
      </c>
      <c r="O90" s="97">
        <v>89</v>
      </c>
      <c s="24">
        <v>0</v>
      </c>
      <c s="24">
        <v>0</v>
      </c>
      <c s="24">
        <v>0</v>
      </c>
      <c s="24">
        <v>0</v>
      </c>
      <c s="97">
        <v>89</v>
      </c>
    </row>
    <row>
      <c r="H91" s="97">
        <v>90</v>
      </c>
      <c s="24">
        <v>17</v>
      </c>
      <c s="24">
        <v>0</v>
      </c>
      <c s="24">
        <v>0</v>
      </c>
      <c s="24">
        <v>0</v>
      </c>
      <c s="97">
        <v>90</v>
      </c>
      <c r="O91" s="97">
        <v>90</v>
      </c>
      <c s="24">
        <v>0</v>
      </c>
      <c s="24">
        <v>0</v>
      </c>
      <c s="24">
        <v>0</v>
      </c>
      <c s="24">
        <v>0</v>
      </c>
      <c s="97">
        <v>90</v>
      </c>
    </row>
    <row>
      <c r="H92" s="97">
        <v>91</v>
      </c>
      <c s="24">
        <v>5</v>
      </c>
      <c s="24">
        <v>0</v>
      </c>
      <c s="24">
        <v>0</v>
      </c>
      <c s="24">
        <v>0</v>
      </c>
      <c s="97">
        <v>91</v>
      </c>
      <c r="O92" s="97">
        <v>91</v>
      </c>
      <c s="24">
        <v>0</v>
      </c>
      <c s="24">
        <v>0</v>
      </c>
      <c s="24">
        <v>0</v>
      </c>
      <c s="24">
        <v>0</v>
      </c>
      <c s="97">
        <v>91</v>
      </c>
    </row>
    <row>
      <c r="H93" s="97">
        <v>92</v>
      </c>
      <c s="24">
        <v>2</v>
      </c>
      <c s="24">
        <v>0</v>
      </c>
      <c s="24">
        <v>0</v>
      </c>
      <c s="24">
        <v>0</v>
      </c>
      <c s="97">
        <v>92</v>
      </c>
      <c r="O93" s="97">
        <v>92</v>
      </c>
      <c s="24">
        <v>0</v>
      </c>
      <c s="24">
        <v>0</v>
      </c>
      <c s="24">
        <v>0</v>
      </c>
      <c s="24">
        <v>0</v>
      </c>
      <c s="97">
        <v>92</v>
      </c>
    </row>
    <row>
      <c r="H94" s="97">
        <v>93</v>
      </c>
      <c s="24">
        <v>4</v>
      </c>
      <c s="24">
        <v>0</v>
      </c>
      <c s="24">
        <v>0</v>
      </c>
      <c s="24">
        <v>0</v>
      </c>
      <c s="97">
        <v>93</v>
      </c>
      <c r="O94" s="97">
        <v>93</v>
      </c>
      <c s="24">
        <v>0</v>
      </c>
      <c s="24">
        <v>0</v>
      </c>
      <c s="24">
        <v>0</v>
      </c>
      <c s="24">
        <v>0</v>
      </c>
      <c s="97">
        <v>93</v>
      </c>
    </row>
    <row>
      <c r="H95" s="97">
        <v>94</v>
      </c>
      <c s="24">
        <v>0</v>
      </c>
      <c s="24">
        <v>0</v>
      </c>
      <c s="24">
        <v>0</v>
      </c>
      <c s="24">
        <v>0</v>
      </c>
      <c s="97">
        <v>94</v>
      </c>
      <c r="O95" s="97">
        <v>94</v>
      </c>
      <c s="24">
        <v>0</v>
      </c>
      <c s="24">
        <v>0</v>
      </c>
      <c s="24">
        <v>0</v>
      </c>
      <c s="24">
        <v>0</v>
      </c>
      <c s="97">
        <v>94</v>
      </c>
    </row>
    <row>
      <c r="H96" s="97">
        <v>95</v>
      </c>
      <c s="24">
        <v>0</v>
      </c>
      <c s="24">
        <v>0</v>
      </c>
      <c s="24">
        <v>0</v>
      </c>
      <c s="24">
        <v>0</v>
      </c>
      <c s="97">
        <v>95</v>
      </c>
      <c r="O96" s="97">
        <v>95</v>
      </c>
      <c s="24">
        <v>0</v>
      </c>
      <c s="24">
        <v>0</v>
      </c>
      <c s="24">
        <v>0</v>
      </c>
      <c s="24">
        <v>0</v>
      </c>
      <c s="97">
        <v>95</v>
      </c>
    </row>
    <row>
      <c r="H97" s="97">
        <v>96</v>
      </c>
      <c s="24">
        <v>0</v>
      </c>
      <c s="24">
        <v>0</v>
      </c>
      <c s="24">
        <v>0</v>
      </c>
      <c s="24">
        <v>0</v>
      </c>
      <c s="97">
        <v>96</v>
      </c>
      <c r="O97" s="97">
        <v>96</v>
      </c>
      <c s="24">
        <v>0</v>
      </c>
      <c s="24">
        <v>0</v>
      </c>
      <c s="24">
        <v>0</v>
      </c>
      <c s="24">
        <v>0</v>
      </c>
      <c s="97">
        <v>96</v>
      </c>
    </row>
    <row>
      <c r="H98" s="97">
        <v>97</v>
      </c>
      <c s="24">
        <v>0</v>
      </c>
      <c s="24">
        <v>0</v>
      </c>
      <c s="24">
        <v>0</v>
      </c>
      <c s="24">
        <v>0</v>
      </c>
      <c s="97">
        <v>97</v>
      </c>
      <c r="O98" s="97">
        <v>97</v>
      </c>
      <c s="24">
        <v>0</v>
      </c>
      <c s="24">
        <v>0</v>
      </c>
      <c s="24">
        <v>0</v>
      </c>
      <c s="24">
        <v>0</v>
      </c>
      <c s="97">
        <v>97</v>
      </c>
    </row>
    <row>
      <c r="H99" s="97">
        <v>98</v>
      </c>
      <c s="24">
        <v>0</v>
      </c>
      <c s="24">
        <v>0</v>
      </c>
      <c s="24">
        <v>0</v>
      </c>
      <c s="24">
        <v>0</v>
      </c>
      <c s="97">
        <v>98</v>
      </c>
      <c r="O99" s="97">
        <v>98</v>
      </c>
      <c s="24">
        <v>0</v>
      </c>
      <c s="24">
        <v>0</v>
      </c>
      <c s="24">
        <v>0</v>
      </c>
      <c s="24">
        <v>0</v>
      </c>
      <c s="97">
        <v>98</v>
      </c>
    </row>
    <row>
      <c r="H100" s="97">
        <v>99</v>
      </c>
      <c s="24">
        <v>0</v>
      </c>
      <c s="24">
        <v>0</v>
      </c>
      <c s="24">
        <v>0</v>
      </c>
      <c s="24">
        <v>0</v>
      </c>
      <c s="97">
        <v>99</v>
      </c>
      <c r="O100" s="97">
        <v>99</v>
      </c>
      <c s="24">
        <v>0</v>
      </c>
      <c s="24">
        <v>0</v>
      </c>
      <c s="24">
        <v>0</v>
      </c>
      <c s="24">
        <v>0</v>
      </c>
      <c s="97">
        <v>99</v>
      </c>
    </row>
    <row>
      <c r="H101" s="97">
        <v>100</v>
      </c>
      <c s="24">
        <v>0</v>
      </c>
      <c s="24">
        <v>0</v>
      </c>
      <c s="24">
        <v>0</v>
      </c>
      <c s="24">
        <v>0</v>
      </c>
      <c s="97">
        <v>100</v>
      </c>
      <c r="O101" s="97">
        <v>100</v>
      </c>
      <c s="24">
        <v>0</v>
      </c>
      <c s="24">
        <v>0</v>
      </c>
      <c s="24">
        <v>0</v>
      </c>
      <c s="24">
        <v>0</v>
      </c>
      <c s="97">
        <v>100</v>
      </c>
    </row>
    <row>
      <c r="H102" s="97">
        <v>101</v>
      </c>
      <c s="24">
        <v>0</v>
      </c>
      <c s="24">
        <v>0</v>
      </c>
      <c s="24">
        <v>0</v>
      </c>
      <c s="24">
        <v>0</v>
      </c>
      <c s="97">
        <v>101</v>
      </c>
      <c r="O102" s="97">
        <v>101</v>
      </c>
      <c s="24">
        <v>0</v>
      </c>
      <c s="24">
        <v>0</v>
      </c>
      <c s="24">
        <v>0</v>
      </c>
      <c s="24">
        <v>0</v>
      </c>
      <c s="97">
        <v>101</v>
      </c>
    </row>
    <row>
      <c r="H103" s="97">
        <v>102</v>
      </c>
      <c s="24">
        <v>0</v>
      </c>
      <c s="24">
        <v>0</v>
      </c>
      <c s="24">
        <v>0</v>
      </c>
      <c s="24">
        <v>0</v>
      </c>
      <c s="97">
        <v>102</v>
      </c>
      <c r="O103" s="97">
        <v>102</v>
      </c>
      <c s="24">
        <v>0</v>
      </c>
      <c s="24">
        <v>0</v>
      </c>
      <c s="24">
        <v>0</v>
      </c>
      <c s="24">
        <v>0</v>
      </c>
      <c s="97">
        <v>102</v>
      </c>
    </row>
    <row>
      <c r="H104" s="97">
        <v>103</v>
      </c>
      <c s="24">
        <v>0</v>
      </c>
      <c s="24">
        <v>0</v>
      </c>
      <c s="24">
        <v>0</v>
      </c>
      <c s="24">
        <v>0</v>
      </c>
      <c s="97">
        <v>103</v>
      </c>
      <c r="O104" s="97">
        <v>103</v>
      </c>
      <c s="24">
        <v>0</v>
      </c>
      <c s="24">
        <v>0</v>
      </c>
      <c s="24">
        <v>0</v>
      </c>
      <c s="24">
        <v>0</v>
      </c>
      <c s="97">
        <v>103</v>
      </c>
    </row>
    <row>
      <c r="H105" s="97">
        <v>104</v>
      </c>
      <c s="24">
        <v>0</v>
      </c>
      <c s="24">
        <v>0</v>
      </c>
      <c s="24">
        <v>0</v>
      </c>
      <c s="24">
        <v>0</v>
      </c>
      <c s="97">
        <v>104</v>
      </c>
      <c r="O105" s="97">
        <v>104</v>
      </c>
      <c s="24">
        <v>0</v>
      </c>
      <c s="24">
        <v>0</v>
      </c>
      <c s="24">
        <v>0</v>
      </c>
      <c s="24">
        <v>0</v>
      </c>
      <c s="97">
        <v>104</v>
      </c>
    </row>
    <row>
      <c r="H106" s="97">
        <v>105</v>
      </c>
      <c s="24">
        <v>0</v>
      </c>
      <c s="24">
        <v>0</v>
      </c>
      <c s="24">
        <v>0</v>
      </c>
      <c s="24">
        <v>0</v>
      </c>
      <c s="97">
        <v>105</v>
      </c>
      <c r="O106" s="97">
        <v>105</v>
      </c>
      <c s="24">
        <v>0</v>
      </c>
      <c s="24">
        <v>0</v>
      </c>
      <c s="24">
        <v>0</v>
      </c>
      <c s="24">
        <v>0</v>
      </c>
      <c s="97">
        <v>105</v>
      </c>
    </row>
    <row>
      <c r="H107" s="97">
        <v>106</v>
      </c>
      <c s="24">
        <v>0</v>
      </c>
      <c s="24">
        <v>0</v>
      </c>
      <c s="24">
        <v>0</v>
      </c>
      <c s="24">
        <v>0</v>
      </c>
      <c s="97">
        <v>106</v>
      </c>
      <c r="O107" s="97">
        <v>106</v>
      </c>
      <c s="24">
        <v>0</v>
      </c>
      <c s="24">
        <v>0</v>
      </c>
      <c s="24">
        <v>0</v>
      </c>
      <c s="24">
        <v>0</v>
      </c>
      <c s="97">
        <v>106</v>
      </c>
    </row>
    <row>
      <c r="H108" s="97">
        <v>107</v>
      </c>
      <c s="24">
        <v>0</v>
      </c>
      <c s="24">
        <v>0</v>
      </c>
      <c s="24">
        <v>0</v>
      </c>
      <c s="24">
        <v>0</v>
      </c>
      <c s="97">
        <v>107</v>
      </c>
      <c r="O108" s="97">
        <v>107</v>
      </c>
      <c s="24">
        <v>0</v>
      </c>
      <c s="24">
        <v>0</v>
      </c>
      <c s="24">
        <v>0</v>
      </c>
      <c s="24">
        <v>0</v>
      </c>
      <c s="97">
        <v>107</v>
      </c>
    </row>
    <row>
      <c r="H109" s="97">
        <v>108</v>
      </c>
      <c s="24">
        <v>0</v>
      </c>
      <c s="24">
        <v>0</v>
      </c>
      <c s="24">
        <v>0</v>
      </c>
      <c s="24">
        <v>0</v>
      </c>
      <c s="97">
        <v>108</v>
      </c>
      <c r="O109" s="97">
        <v>108</v>
      </c>
      <c s="24">
        <v>0</v>
      </c>
      <c s="24">
        <v>0</v>
      </c>
      <c s="24">
        <v>0</v>
      </c>
      <c s="24">
        <v>0</v>
      </c>
      <c s="97">
        <v>108</v>
      </c>
    </row>
    <row>
      <c r="H110" s="97">
        <v>109</v>
      </c>
      <c s="24">
        <v>0</v>
      </c>
      <c s="24">
        <v>0</v>
      </c>
      <c s="24">
        <v>0</v>
      </c>
      <c s="24">
        <v>0</v>
      </c>
      <c s="97">
        <v>109</v>
      </c>
      <c r="O110" s="97">
        <v>109</v>
      </c>
      <c s="24">
        <v>0</v>
      </c>
      <c s="24">
        <v>0</v>
      </c>
      <c s="24">
        <v>0</v>
      </c>
      <c s="24">
        <v>0</v>
      </c>
      <c s="97">
        <v>109</v>
      </c>
    </row>
    <row>
      <c r="H111" s="97">
        <v>110</v>
      </c>
      <c s="24">
        <v>0</v>
      </c>
      <c s="24">
        <v>0</v>
      </c>
      <c s="24">
        <v>0</v>
      </c>
      <c s="24">
        <v>0</v>
      </c>
      <c s="97">
        <v>110</v>
      </c>
      <c r="O111" s="97">
        <v>110</v>
      </c>
      <c s="24">
        <v>0</v>
      </c>
      <c s="24">
        <v>0</v>
      </c>
      <c s="24">
        <v>0</v>
      </c>
      <c s="24">
        <v>0</v>
      </c>
      <c s="97">
        <v>110</v>
      </c>
    </row>
    <row>
      <c r="H112" s="97">
        <v>111</v>
      </c>
      <c s="24">
        <v>0</v>
      </c>
      <c s="24">
        <v>0</v>
      </c>
      <c s="24">
        <v>0</v>
      </c>
      <c s="24">
        <v>0</v>
      </c>
      <c s="97">
        <v>111</v>
      </c>
      <c r="O112" s="97">
        <v>111</v>
      </c>
      <c s="24">
        <v>0</v>
      </c>
      <c s="24">
        <v>0</v>
      </c>
      <c s="24">
        <v>0</v>
      </c>
      <c s="24">
        <v>0</v>
      </c>
      <c s="97">
        <v>111</v>
      </c>
    </row>
    <row>
      <c r="H113" s="97">
        <v>112</v>
      </c>
      <c s="24">
        <v>0</v>
      </c>
      <c s="24">
        <v>0</v>
      </c>
      <c s="24">
        <v>0</v>
      </c>
      <c s="24">
        <v>0</v>
      </c>
      <c s="97">
        <v>112</v>
      </c>
      <c r="O113" s="97">
        <v>112</v>
      </c>
      <c s="24">
        <v>0</v>
      </c>
      <c s="24">
        <v>0</v>
      </c>
      <c s="24">
        <v>0</v>
      </c>
      <c s="24">
        <v>0</v>
      </c>
      <c s="97">
        <v>112</v>
      </c>
    </row>
    <row>
      <c r="H114" s="97">
        <v>113</v>
      </c>
      <c s="24">
        <v>0</v>
      </c>
      <c s="24">
        <v>0</v>
      </c>
      <c s="24">
        <v>0</v>
      </c>
      <c s="24">
        <v>0</v>
      </c>
      <c s="97">
        <v>113</v>
      </c>
      <c r="O114" s="97">
        <v>113</v>
      </c>
      <c s="24">
        <v>0</v>
      </c>
      <c s="24">
        <v>0</v>
      </c>
      <c s="24">
        <v>0</v>
      </c>
      <c s="24">
        <v>0</v>
      </c>
      <c s="97">
        <v>113</v>
      </c>
    </row>
    <row>
      <c r="H115" s="97">
        <v>114</v>
      </c>
      <c s="24">
        <v>0</v>
      </c>
      <c s="24">
        <v>0</v>
      </c>
      <c s="24">
        <v>0</v>
      </c>
      <c s="24">
        <v>0</v>
      </c>
      <c s="97">
        <v>114</v>
      </c>
      <c r="O115" s="97">
        <v>114</v>
      </c>
      <c s="24">
        <v>0</v>
      </c>
      <c s="24">
        <v>0</v>
      </c>
      <c s="24">
        <v>0</v>
      </c>
      <c s="24">
        <v>0</v>
      </c>
      <c s="97">
        <v>114</v>
      </c>
    </row>
    <row>
      <c r="H116" s="97">
        <v>115</v>
      </c>
      <c s="24">
        <v>0</v>
      </c>
      <c s="24">
        <v>0</v>
      </c>
      <c s="24">
        <v>0</v>
      </c>
      <c s="24">
        <v>0</v>
      </c>
      <c s="97">
        <v>115</v>
      </c>
      <c r="O116" s="97">
        <v>115</v>
      </c>
      <c s="24">
        <v>0</v>
      </c>
      <c s="24">
        <v>0</v>
      </c>
      <c s="24">
        <v>0</v>
      </c>
      <c s="24">
        <v>0</v>
      </c>
      <c s="97">
        <v>115</v>
      </c>
    </row>
    <row>
      <c r="H117" s="97">
        <v>116</v>
      </c>
      <c s="24">
        <v>0</v>
      </c>
      <c s="24">
        <v>0</v>
      </c>
      <c s="24">
        <v>0</v>
      </c>
      <c s="24">
        <v>0</v>
      </c>
      <c s="97">
        <v>116</v>
      </c>
      <c r="O117" s="97">
        <v>116</v>
      </c>
      <c s="24">
        <v>0</v>
      </c>
      <c s="24">
        <v>0</v>
      </c>
      <c s="24">
        <v>0</v>
      </c>
      <c s="24">
        <v>0</v>
      </c>
      <c s="97">
        <v>116</v>
      </c>
    </row>
    <row>
      <c r="H118" s="97">
        <v>117</v>
      </c>
      <c s="24">
        <v>0</v>
      </c>
      <c s="24">
        <v>0</v>
      </c>
      <c s="24">
        <v>0</v>
      </c>
      <c s="24">
        <v>0</v>
      </c>
      <c s="97">
        <v>117</v>
      </c>
      <c r="O118" s="97">
        <v>117</v>
      </c>
      <c s="24">
        <v>0</v>
      </c>
      <c s="24">
        <v>0</v>
      </c>
      <c s="24">
        <v>0</v>
      </c>
      <c s="24">
        <v>0</v>
      </c>
      <c s="97">
        <v>117</v>
      </c>
    </row>
    <row>
      <c r="H119" s="97">
        <v>118</v>
      </c>
      <c s="24">
        <v>0</v>
      </c>
      <c s="24">
        <v>0</v>
      </c>
      <c s="24">
        <v>0</v>
      </c>
      <c s="24">
        <v>0</v>
      </c>
      <c s="97">
        <v>118</v>
      </c>
      <c r="O119" s="97">
        <v>118</v>
      </c>
      <c s="24">
        <v>0</v>
      </c>
      <c s="24">
        <v>0</v>
      </c>
      <c s="24">
        <v>0</v>
      </c>
      <c s="24">
        <v>0</v>
      </c>
      <c s="97">
        <v>118</v>
      </c>
    </row>
    <row>
      <c r="H120" s="97">
        <v>119</v>
      </c>
      <c s="24">
        <v>0</v>
      </c>
      <c s="24">
        <v>0</v>
      </c>
      <c s="24">
        <v>0</v>
      </c>
      <c s="24">
        <v>0</v>
      </c>
      <c s="97">
        <v>119</v>
      </c>
      <c r="O120" s="97">
        <v>119</v>
      </c>
      <c s="24">
        <v>0</v>
      </c>
      <c s="24">
        <v>0</v>
      </c>
      <c s="24">
        <v>0</v>
      </c>
      <c s="24">
        <v>0</v>
      </c>
      <c s="97">
        <v>119</v>
      </c>
    </row>
    <row>
      <c r="H121" s="97">
        <v>120</v>
      </c>
      <c s="24">
        <v>0</v>
      </c>
      <c s="24">
        <v>0</v>
      </c>
      <c s="24">
        <v>0</v>
      </c>
      <c s="24">
        <v>0</v>
      </c>
      <c s="97">
        <v>120</v>
      </c>
      <c r="O121" s="97">
        <v>120</v>
      </c>
      <c s="24">
        <v>0</v>
      </c>
      <c s="24">
        <v>0</v>
      </c>
      <c s="24">
        <v>0</v>
      </c>
      <c s="24">
        <v>0</v>
      </c>
      <c s="97">
        <v>120</v>
      </c>
    </row>
    <row>
      <c r="H122" s="97" t="s">
        <v>28</v>
      </c>
      <c s="24"/>
      <c s="24"/>
      <c s="24"/>
      <c s="24"/>
      <c s="97"/>
      <c r="O122" s="97" t="s">
        <v>28</v>
      </c>
      <c s="24"/>
      <c s="24"/>
      <c s="24"/>
      <c s="24"/>
      <c s="97"/>
    </row>
    <row>
      <c r="H123" s="25"/>
      <c r="M123" s="25"/>
      <c r="O123" s="25"/>
      <c r="T123" s="25"/>
    </row>
    <row>
      <c r="H124" s="25"/>
      <c r="M124" s="25"/>
      <c r="O124" s="25"/>
      <c r="T124" s="25"/>
    </row>
    <row>
      <c r="H125" s="25"/>
      <c r="M125" s="25"/>
      <c r="O125" s="25"/>
      <c r="T125" s="25"/>
    </row>
    <row>
      <c r="H126" s="25"/>
      <c r="M126" s="25"/>
      <c r="O126" s="25"/>
      <c r="T126" s="25"/>
    </row>
    <row>
      <c r="H127" s="25"/>
      <c r="M127" s="25"/>
      <c r="O127" s="25"/>
      <c r="T127" s="25"/>
    </row>
    <row>
      <c r="H128" s="25"/>
      <c r="M128" s="25"/>
      <c r="O128" s="25"/>
      <c r="T128" s="25"/>
    </row>
    <row>
      <c r="H129" s="25"/>
      <c r="M129" s="25"/>
      <c r="O129" s="25"/>
      <c r="T129" s="25"/>
    </row>
    <row>
      <c r="H130" s="25"/>
      <c r="M130" s="25"/>
      <c r="O130" s="25"/>
      <c r="T130" s="25"/>
    </row>
    <row>
      <c r="H131" s="25"/>
      <c r="M131" s="25"/>
      <c r="O131" s="25"/>
      <c r="T131" s="25"/>
    </row>
    <row>
      <c r="H132" s="25"/>
      <c r="M132" s="25"/>
      <c r="O132" s="25"/>
      <c r="T132" s="25"/>
    </row>
    <row>
      <c r="H133" s="25"/>
      <c r="M133" s="25"/>
      <c r="O133" s="25"/>
      <c r="T133" s="25"/>
    </row>
    <row>
      <c r="H134" s="25"/>
      <c r="M134" s="25"/>
      <c r="O134" s="25"/>
      <c r="T134" s="25"/>
    </row>
    <row>
      <c r="H135" s="25"/>
      <c r="M135" s="25"/>
      <c r="O135" s="25"/>
      <c r="T135" s="25"/>
    </row>
    <row>
      <c r="H136" s="25"/>
      <c r="M136" s="25"/>
      <c r="O136" s="25"/>
      <c r="T136" s="25"/>
    </row>
    <row>
      <c r="H137" s="25"/>
      <c r="M137" s="25"/>
      <c r="O137" s="25"/>
      <c r="T137" s="25"/>
    </row>
    <row>
      <c r="H138" s="25"/>
      <c r="M138" s="25"/>
      <c r="O138" s="25"/>
      <c r="T138" s="25"/>
    </row>
    <row>
      <c r="H139" s="25"/>
      <c r="M139" s="25"/>
      <c r="O139" s="25"/>
      <c r="T139" s="25"/>
    </row>
    <row>
      <c r="H140" s="25"/>
      <c r="M140" s="25"/>
      <c r="O140" s="25"/>
      <c r="T140" s="25"/>
    </row>
    <row>
      <c r="H141" s="25"/>
      <c r="M141" s="25"/>
      <c r="O141" s="25"/>
      <c r="T141" s="25"/>
    </row>
    <row>
      <c r="H142" s="25"/>
      <c r="M142" s="25"/>
      <c r="O142" s="25"/>
      <c r="T142" s="25"/>
    </row>
    <row>
      <c r="H143" s="25"/>
      <c r="M143" s="25"/>
      <c r="O143" s="25"/>
      <c r="T143" s="25"/>
    </row>
    <row>
      <c r="H144" s="25"/>
      <c r="M144" s="25"/>
      <c r="O144" s="25"/>
      <c r="T144" s="25"/>
    </row>
    <row>
      <c r="H145" s="25"/>
      <c r="M145" s="25"/>
      <c r="O145" s="25"/>
      <c r="T145" s="25"/>
    </row>
    <row>
      <c r="H146" s="25"/>
      <c r="M146" s="25"/>
      <c r="O146" s="25"/>
      <c r="T146" s="25"/>
    </row>
    <row>
      <c r="H147" s="25"/>
      <c r="M147" s="25"/>
      <c r="O147" s="25"/>
      <c r="T147" s="25"/>
    </row>
    <row>
      <c r="H148" s="25"/>
      <c r="M148" s="25"/>
      <c r="O148" s="25"/>
      <c r="T148" s="25"/>
    </row>
    <row>
      <c r="H149" s="25"/>
      <c r="M149" s="25"/>
      <c r="O149" s="25"/>
      <c r="T149" s="25"/>
    </row>
    <row>
      <c r="H150" s="25"/>
      <c r="M150" s="25"/>
      <c r="O150" s="25"/>
      <c r="T150" s="25"/>
    </row>
    <row>
      <c r="H151" s="25"/>
      <c r="M151" s="25"/>
      <c r="O151" s="25"/>
      <c r="T151" s="25"/>
    </row>
    <row>
      <c r="H152" s="25"/>
      <c r="M152" s="25"/>
      <c r="O152" s="25"/>
      <c r="T152" s="25"/>
    </row>
    <row>
      <c r="H153" s="25"/>
      <c r="M153" s="25"/>
      <c r="O153" s="25"/>
      <c r="T153" s="25"/>
    </row>
    <row>
      <c r="H154" s="25"/>
      <c r="M154" s="25"/>
      <c r="O154" s="25"/>
      <c r="T154" s="25"/>
    </row>
    <row>
      <c r="H155" s="25"/>
      <c r="M155" s="25"/>
      <c r="O155" s="25"/>
      <c r="T155" s="25"/>
    </row>
    <row>
      <c r="H156" s="25"/>
      <c r="M156" s="25"/>
      <c r="O156" s="25"/>
      <c r="T156" s="25"/>
    </row>
    <row>
      <c r="H157" s="25"/>
      <c r="M157" s="25"/>
      <c r="O157" s="25"/>
      <c r="T157" s="25"/>
    </row>
    <row>
      <c r="H158" s="25"/>
      <c r="M158" s="25"/>
      <c r="O158" s="25"/>
      <c r="T158" s="25"/>
    </row>
    <row>
      <c r="H159" s="25"/>
      <c r="M159" s="25"/>
      <c r="O159" s="25"/>
      <c r="T159" s="25"/>
    </row>
    <row>
      <c r="H160" s="25"/>
      <c r="M160" s="25"/>
      <c r="O160" s="25"/>
      <c r="T160" s="25"/>
    </row>
    <row>
      <c r="H161" s="25"/>
      <c r="M161" s="25"/>
      <c r="O161" s="25"/>
      <c r="T161" s="25"/>
    </row>
    <row>
      <c r="H162" s="25"/>
      <c r="M162" s="25"/>
      <c r="O162" s="25"/>
      <c r="T162" s="25"/>
    </row>
    <row>
      <c r="H163" s="25"/>
      <c r="M163" s="25"/>
      <c r="O163" s="25"/>
      <c r="T163" s="25"/>
    </row>
    <row>
      <c r="H164" s="25"/>
      <c r="M164" s="25"/>
      <c r="O164" s="25"/>
      <c r="T164" s="25"/>
    </row>
    <row>
      <c r="H165" s="25"/>
      <c r="M165" s="25"/>
      <c r="O165" s="25"/>
      <c r="T165" s="25"/>
    </row>
    <row>
      <c r="H166" s="25"/>
      <c r="M166" s="25"/>
      <c r="O166" s="25"/>
      <c r="T166" s="25"/>
    </row>
    <row>
      <c r="H167" s="25"/>
      <c r="M167" s="25"/>
      <c r="O167" s="25"/>
      <c r="T167" s="25"/>
    </row>
    <row>
      <c r="H168" s="25"/>
      <c r="M168" s="25"/>
      <c r="O168" s="25"/>
      <c r="T168" s="25"/>
    </row>
    <row>
      <c r="H169" s="25"/>
      <c r="M169" s="25"/>
      <c r="O169" s="25"/>
      <c r="T169" s="25"/>
    </row>
    <row>
      <c r="H170" s="25"/>
      <c r="M170" s="25"/>
      <c r="O170" s="25"/>
      <c r="T170" s="25"/>
    </row>
    <row>
      <c r="H171" s="25"/>
      <c r="M171" s="25"/>
      <c r="O171" s="25"/>
      <c r="T171" s="25"/>
    </row>
    <row>
      <c r="H172" s="25"/>
      <c r="M172" s="25"/>
      <c r="O172" s="25"/>
      <c r="T172" s="25"/>
    </row>
    <row>
      <c r="H173" s="25"/>
      <c r="M173" s="25"/>
      <c r="O173" s="25"/>
      <c r="T173" s="25"/>
    </row>
    <row>
      <c r="H174" s="25"/>
      <c r="M174" s="25"/>
      <c r="O174" s="25"/>
      <c r="T174" s="25"/>
    </row>
    <row>
      <c r="H175" s="25"/>
      <c r="M175" s="25"/>
      <c r="O175" s="25"/>
      <c r="T175" s="25"/>
    </row>
    <row>
      <c r="H176" s="25"/>
      <c r="M176" s="25"/>
      <c r="O176" s="25"/>
      <c r="T176" s="25"/>
    </row>
    <row>
      <c r="H177" s="25"/>
      <c r="M177" s="25"/>
      <c r="O177" s="25"/>
      <c r="T177" s="25"/>
    </row>
    <row>
      <c r="H178" s="25"/>
      <c r="M178" s="25"/>
      <c r="O178" s="25"/>
      <c r="T178" s="25"/>
    </row>
    <row>
      <c r="H179" s="25"/>
      <c r="M179" s="25"/>
      <c r="O179" s="25"/>
      <c r="T179" s="25"/>
    </row>
    <row>
      <c r="H180" s="25"/>
      <c r="M180" s="25"/>
      <c r="O180" s="25"/>
      <c r="T180" s="25"/>
    </row>
    <row>
      <c r="H181" s="25"/>
      <c r="M181" s="25"/>
      <c r="O181" s="25"/>
      <c r="T181" s="25"/>
    </row>
    <row>
      <c r="H182" s="25"/>
      <c r="M182" s="25"/>
      <c r="O182" s="25"/>
      <c r="T182" s="25"/>
    </row>
    <row>
      <c r="H183" s="25"/>
      <c r="M183" s="25"/>
      <c r="O183" s="25"/>
      <c r="T183" s="25"/>
    </row>
    <row>
      <c r="H184" s="25"/>
      <c r="M184" s="25"/>
      <c r="O184" s="25"/>
      <c r="T184" s="25"/>
    </row>
    <row>
      <c r="H185" s="25"/>
      <c r="M185" s="25"/>
      <c r="O185" s="25"/>
      <c r="T185" s="25"/>
    </row>
    <row>
      <c r="H186" s="25"/>
      <c r="M186" s="25"/>
      <c r="O186" s="25"/>
      <c r="T186" s="25"/>
    </row>
    <row>
      <c r="H187" s="25"/>
      <c r="M187" s="25"/>
      <c r="O187" s="25"/>
      <c r="T187" s="25"/>
    </row>
    <row>
      <c r="H188" s="25"/>
      <c r="M188" s="25"/>
      <c r="O188" s="25"/>
      <c r="T188" s="25"/>
    </row>
    <row>
      <c r="H189" s="25"/>
      <c r="M189" s="25"/>
      <c r="O189" s="25"/>
      <c r="T189" s="25"/>
    </row>
    <row>
      <c r="H190" s="25"/>
      <c r="M190" s="25"/>
      <c r="O190" s="25"/>
      <c r="T190" s="25"/>
    </row>
    <row>
      <c r="H191" s="25"/>
      <c r="M191" s="25"/>
      <c r="O191" s="25"/>
      <c r="T191" s="25"/>
    </row>
    <row>
      <c r="H192" s="25"/>
      <c r="M192" s="25"/>
      <c r="O192" s="25"/>
      <c r="T192" s="25"/>
    </row>
    <row>
      <c r="H193" s="25"/>
      <c r="M193" s="25"/>
      <c r="O193" s="25"/>
      <c r="T193" s="25"/>
    </row>
    <row>
      <c r="H194" s="25"/>
      <c r="M194" s="25"/>
      <c r="O194" s="25"/>
      <c r="T194" s="25"/>
    </row>
    <row>
      <c r="H195" s="25"/>
      <c r="M195" s="25"/>
      <c r="O195" s="25"/>
      <c r="T195" s="25"/>
    </row>
    <row>
      <c r="H196" s="25"/>
      <c r="M196" s="25"/>
      <c r="O196" s="25"/>
      <c r="T196" s="25"/>
    </row>
    <row>
      <c r="H197" s="25"/>
      <c r="M197" s="25"/>
      <c r="O197" s="25"/>
      <c r="T197" s="25"/>
    </row>
    <row>
      <c r="H198" s="25"/>
      <c r="M198" s="25"/>
      <c r="O198" s="25"/>
      <c r="T198" s="25"/>
    </row>
    <row>
      <c r="H199" s="25"/>
      <c r="M199" s="25"/>
      <c r="O199" s="25"/>
      <c r="T199" s="25"/>
    </row>
    <row>
      <c r="H200" s="25"/>
      <c r="M200" s="25"/>
      <c r="O200" s="25"/>
      <c r="T200" s="25"/>
    </row>
    <row>
      <c r="H201" s="25"/>
      <c r="M201" s="25"/>
      <c r="O201" s="25"/>
      <c r="T201" s="25"/>
    </row>
    <row>
      <c r="H202" s="25"/>
      <c r="M202" s="25"/>
      <c r="O202" s="25"/>
      <c r="T202" s="25"/>
    </row>
    <row>
      <c r="H203" s="25"/>
      <c r="M203" s="25"/>
      <c r="O203" s="25"/>
      <c r="T203" s="25"/>
    </row>
    <row>
      <c r="H204" s="25"/>
      <c r="M204" s="25"/>
      <c r="O204" s="25"/>
      <c r="T204" s="25"/>
    </row>
    <row>
      <c r="H205" s="25"/>
      <c r="M205" s="25"/>
      <c r="O205" s="25"/>
      <c r="T205" s="25"/>
    </row>
    <row>
      <c r="H206" s="25"/>
      <c r="M206" s="25"/>
      <c r="O206" s="25"/>
      <c r="T206" s="25"/>
    </row>
    <row>
      <c r="H207" s="25"/>
      <c r="M207" s="25"/>
      <c r="O207" s="25"/>
      <c r="T207" s="25"/>
    </row>
    <row>
      <c r="H208" s="25"/>
      <c r="M208" s="25"/>
      <c r="O208" s="25"/>
      <c r="T208" s="25"/>
    </row>
    <row>
      <c r="H209" s="25"/>
      <c r="M209" s="25"/>
      <c r="O209" s="25"/>
      <c r="T209" s="25"/>
    </row>
    <row>
      <c r="H210" s="25"/>
      <c r="M210" s="25"/>
      <c r="O210" s="25"/>
      <c r="T210" s="25"/>
    </row>
    <row>
      <c r="H211" s="25"/>
      <c r="M211" s="25"/>
      <c r="O211" s="25"/>
      <c r="T211" s="25"/>
    </row>
    <row>
      <c r="H212" s="25"/>
      <c r="M212" s="25"/>
      <c r="O212" s="25"/>
      <c r="T212" s="25"/>
    </row>
    <row>
      <c r="H213" s="25"/>
      <c r="M213" s="25"/>
      <c r="O213" s="25"/>
      <c r="T213" s="25"/>
    </row>
    <row>
      <c r="H214" s="25"/>
      <c r="M214" s="25"/>
      <c r="O214" s="25"/>
      <c r="T214" s="25"/>
    </row>
    <row>
      <c r="H215" s="25"/>
      <c r="M215" s="25"/>
      <c r="O215" s="25"/>
      <c r="T215" s="25"/>
    </row>
    <row>
      <c r="H216" s="25"/>
      <c r="M216" s="25"/>
      <c r="O216" s="25"/>
      <c r="T216" s="25"/>
    </row>
    <row>
      <c r="H217" s="25"/>
      <c r="M217" s="25"/>
      <c r="O217" s="25"/>
      <c r="T217" s="25"/>
    </row>
    <row>
      <c r="H218" s="25"/>
      <c r="M218" s="25"/>
      <c r="O218" s="25"/>
      <c r="T218" s="25"/>
    </row>
    <row>
      <c r="H219" s="25"/>
      <c r="M219" s="25"/>
      <c r="O219" s="25"/>
      <c r="T219" s="25"/>
    </row>
    <row>
      <c r="H220" s="25"/>
      <c r="M220" s="25"/>
      <c r="O220" s="25"/>
      <c r="T220" s="25"/>
    </row>
    <row>
      <c r="H221" s="25"/>
      <c r="M221" s="25"/>
      <c r="O221" s="25"/>
      <c r="T221" s="25"/>
    </row>
    <row>
      <c r="H222" s="25"/>
      <c r="M222" s="25"/>
      <c r="O222" s="25"/>
      <c r="T222" s="25"/>
    </row>
    <row>
      <c r="H223" s="25"/>
      <c r="M223" s="25"/>
      <c r="O223" s="25"/>
      <c r="T223" s="25"/>
    </row>
    <row>
      <c r="H224" s="25"/>
      <c r="M224" s="25"/>
      <c r="O224" s="25"/>
      <c r="T224" s="25"/>
    </row>
    <row>
      <c r="H225" s="25"/>
      <c r="M225" s="25"/>
      <c r="O225" s="25"/>
      <c r="T225" s="25"/>
    </row>
    <row>
      <c r="H226" s="25"/>
      <c r="M226" s="25"/>
      <c r="O226" s="25"/>
      <c r="T226" s="25"/>
    </row>
    <row>
      <c r="H227" s="25"/>
      <c r="M227" s="25"/>
      <c r="O227" s="25"/>
      <c r="T227" s="25"/>
    </row>
    <row>
      <c r="H228" s="25"/>
      <c r="M228" s="25"/>
      <c r="O228" s="25"/>
      <c r="T228" s="25"/>
    </row>
    <row>
      <c r="H229" s="25"/>
      <c r="M229" s="25"/>
      <c r="O229" s="25"/>
      <c r="T229" s="25"/>
    </row>
    <row>
      <c r="H230" s="25"/>
      <c r="M230" s="25"/>
      <c r="O230" s="25"/>
      <c r="T230" s="25"/>
    </row>
    <row>
      <c r="H231" s="25"/>
      <c r="M231" s="25"/>
      <c r="O231" s="25"/>
      <c r="T231" s="25"/>
    </row>
    <row>
      <c r="H232" s="25"/>
      <c r="M232" s="25"/>
      <c r="O232" s="25"/>
      <c r="T232" s="25"/>
    </row>
    <row>
      <c r="H233" s="25"/>
      <c r="M233" s="25"/>
      <c r="O233" s="25"/>
      <c r="T233" s="25"/>
    </row>
    <row>
      <c r="H234" s="25"/>
      <c r="M234" s="25"/>
      <c r="O234" s="25"/>
      <c r="T234" s="25"/>
    </row>
    <row>
      <c r="H235" s="25"/>
      <c r="M235" s="25"/>
      <c r="O235" s="25"/>
      <c r="T235" s="25"/>
    </row>
    <row>
      <c r="H236" s="25"/>
      <c r="M236" s="25"/>
      <c r="O236" s="25"/>
      <c r="T236" s="25"/>
    </row>
    <row>
      <c r="H237" s="25"/>
      <c r="M237" s="25"/>
      <c r="O237" s="25"/>
      <c r="T237" s="25"/>
    </row>
    <row>
      <c r="H238" s="25"/>
      <c r="M238" s="25"/>
      <c r="O238" s="25"/>
      <c r="T238" s="25"/>
    </row>
    <row>
      <c r="H239" s="25"/>
      <c r="M239" s="25"/>
      <c r="O239" s="25"/>
      <c r="T239" s="25"/>
    </row>
    <row>
      <c r="H240" s="25"/>
      <c r="M240" s="25"/>
      <c r="O240" s="25"/>
      <c r="T240" s="25"/>
    </row>
    <row>
      <c r="H241" s="25"/>
      <c r="M241" s="25"/>
      <c r="O241" s="25"/>
      <c r="T241" s="25"/>
    </row>
    <row>
      <c r="H242" s="25"/>
      <c r="M242" s="25"/>
      <c r="O242" s="25"/>
      <c r="T242" s="25"/>
    </row>
    <row>
      <c r="H243" s="25"/>
      <c r="M243" s="25"/>
      <c r="O243" s="25"/>
      <c r="T243" s="25"/>
    </row>
    <row>
      <c r="H244" s="25"/>
      <c r="M244" s="25"/>
      <c r="O244" s="25"/>
      <c r="T244" s="25"/>
    </row>
    <row>
      <c r="H245" s="25"/>
      <c r="M245" s="25"/>
      <c r="O245" s="25"/>
      <c r="T245" s="25"/>
    </row>
    <row>
      <c r="H246" s="25"/>
      <c r="M246" s="25"/>
      <c r="O246" s="25"/>
      <c r="T246" s="25"/>
    </row>
    <row>
      <c r="H247" s="25"/>
      <c r="M247" s="25"/>
      <c r="O247" s="25"/>
      <c r="T247" s="25"/>
    </row>
    <row>
      <c r="H248" s="25"/>
      <c r="M248" s="25"/>
      <c r="O248" s="25"/>
      <c r="T248" s="25"/>
    </row>
    <row>
      <c r="H249" s="25"/>
      <c r="M249" s="25"/>
      <c r="O249" s="25"/>
      <c r="T249" s="25"/>
    </row>
    <row>
      <c r="H250" s="25"/>
      <c r="M250" s="25"/>
      <c r="O250" s="25"/>
      <c r="T250" s="25"/>
    </row>
    <row>
      <c r="H251" s="25"/>
      <c r="M251" s="25"/>
      <c r="O251" s="25"/>
      <c r="T251" s="25"/>
    </row>
    <row>
      <c r="H252" s="25"/>
      <c r="M252" s="25"/>
      <c r="O252" s="25"/>
      <c r="T252" s="25"/>
    </row>
    <row>
      <c r="H253" s="25"/>
      <c r="M253" s="25"/>
      <c r="O253" s="25"/>
      <c r="T253" s="25"/>
    </row>
    <row>
      <c r="H254" s="25"/>
      <c r="M254" s="25"/>
      <c r="O254" s="25"/>
      <c r="T254" s="25"/>
    </row>
    <row>
      <c r="H255" s="25"/>
      <c r="M255" s="25"/>
      <c r="O255" s="25"/>
      <c r="T255" s="25"/>
    </row>
    <row>
      <c r="H256" s="25"/>
      <c r="M256" s="25"/>
      <c r="O256" s="25"/>
      <c r="T256" s="25"/>
    </row>
    <row>
      <c r="H257" s="25"/>
      <c r="M257" s="25"/>
      <c r="O257" s="25"/>
      <c r="T257" s="25"/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83FB32D30F54282F53E9F340B8A84" ma:contentTypeVersion="19" ma:contentTypeDescription="Create a new document." ma:contentTypeScope="" ma:versionID="ec32568746a6fa3464f0744fc2a1ab72">
  <xsd:schema xmlns:xsd="http://www.w3.org/2001/XMLSchema" xmlns:xs="http://www.w3.org/2001/XMLSchema" xmlns:p="http://schemas.microsoft.com/office/2006/metadata/properties" xmlns:ns2="a413b839-e4ad-47c3-8c1b-401179c59e65" xmlns:ns3="0b1b00fa-d123-46c4-9f21-72b5da4cfab8" targetNamespace="http://schemas.microsoft.com/office/2006/metadata/properties" ma:root="true" ma:fieldsID="2b95555e3fea91b30d173d0a4f8830f9" ns2:_="" ns3:_="">
    <xsd:import namespace="a413b839-e4ad-47c3-8c1b-401179c59e65"/>
    <xsd:import namespace="0b1b00fa-d123-46c4-9f21-72b5da4cf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ime" minOccurs="0"/>
                <xsd:element ref="ns2:L4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b839-e4ad-47c3-8c1b-401179c59e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74191f8-41f6-4416-89b6-a38029911b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ime" ma:index="25" nillable="true" ma:displayName="Time" ma:default="[today]" ma:format="DateTime" ma:internalName="Time">
      <xsd:simpleType>
        <xsd:restriction base="dms:DateTime"/>
      </xsd:simpleType>
    </xsd:element>
    <xsd:element name="L4S" ma:index="26" nillable="true" ma:displayName="L4S" ma:format="DateTime" ma:internalName="L4S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b00fa-d123-46c4-9f21-72b5da4cf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ddf7a3a-22a4-480a-bb40-00f2bdcd2afd}" ma:internalName="TaxCatchAll" ma:showField="CatchAllData" ma:web="0b1b00fa-d123-46c4-9f21-72b5da4cfa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E685A2-A079-4A37-9C5D-657414163ED6}"/>
</file>

<file path=customXml/itemProps2.xml><?xml version="1.0" encoding="utf-8"?>
<ds:datastoreItem xmlns:ds="http://schemas.openxmlformats.org/officeDocument/2006/customXml" ds:itemID="{220FC404-D475-47C2-B857-513B72E7F1B5}"/>
</file>