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<sst xmlns="http://schemas.openxmlformats.org/spreadsheetml/2006/main" uniqueCount="441">
  <si>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</si>
  <si>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</si>
  <si>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</si>
  <si>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</si>
  <si>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</si>
  <si>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</si>
  <si>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</si>
  <si>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</si>
  <si>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</si>
  <si>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</si>
  <si>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</si>
  <si>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</si>
  <si>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</si>
  <si>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2024-08-05T02:14:50.1360000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</si>
  <si>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</si>
  <si>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</si>
  <si>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</si>
  <si>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</si>
  <si>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</si>
  <si>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</si>
  <si>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</si>
  <si>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</si>
  <si>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</si>
  <si>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</si>
  <si>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09ded77d-d052-ef11-9143-3cecef3de2e7</t>
  </si>
  <si>
    <t>2024-08-05T02:13:49.6860000</t>
  </si>
  <si>
    <t>Message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</si>
  <si>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</si>
  <si>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</si>
  <si>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</si>
  <si>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</si>
  <si>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</si>
  <si>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</si>
  <si>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</si>
  <si>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</si>
  <si>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</si>
  <si>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</si>
  <si>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</si>
  <si>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</si>
  <si>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1920x1080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</si>
  <si>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</si>
  <si>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</si>
  <si>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</si>
  <si>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</si>
  <si>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</si>
  <si>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</si>
  <si>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</si>
  <si>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</si>
  <si>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</si>
  <si>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2024-08-05T02:14:47.5500000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</si>
  <si>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</si>
  <si>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</si>
  <si>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</si>
  <si>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</si>
  <si>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</si>
  <si>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</si>
  <si>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</si>
  <si>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</si>
  <si>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</si>
  <si>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</si>
  <si>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</si>
  <si>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</si>
  <si>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</si>
  <si>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</si>
  <si>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</si>
  <si>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</si>
  <si>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</si>
  <si>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</si>
  <si>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</si>
  <si>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</si>
  <si>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</si>
  <si>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</si>
  <si>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</si>
  <si>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2024-08-05T02:13:45.5500000</t>
  </si>
  <si>
    <t>1970-01-01T00:00:00.0000000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</si>
  <si>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</si>
  <si>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</si>
  <si>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</si>
  <si>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</si>
  <si>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</si>
  <si>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</si>
  <si>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</si>
  <si>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</si>
  <si>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</si>
  <si>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</si>
  <si>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</si>
  <si>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</si>
  <si>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</si>
  <si>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</si>
  <si>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</si>
  <si>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</si>
  <si>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</si>
  <si>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</si>
  <si>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</si>
  <si>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</si>
  <si>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</si>
  <si>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</si>
  <si>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</si>
  <si>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</si>
  <si>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</si>
  <si>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</si>
  <si>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</si>
  <si>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</si>
  <si>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</si>
  <si>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</si>
  <si>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</si>
  <si>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</si>
  <si>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</si>
  <si>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</si>
  <si>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</si>
  <si>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</si>
  <si>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</si>
  <si>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</si>
  <si>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</si>
  <si>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</si>
  <si>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</si>
  <si>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</si>
  <si>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</si>
  <si>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</si>
  <si>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</si>
  <si>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</si>
  <si>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</si>
  <si>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</si>
  <si>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</si>
  <si>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</si>
  <si>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</si>
  <si>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</si>
  <si>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</si>
  <si>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</si>
  <si>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</si>
  <si>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</si>
  <si>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0aded77d-d052-ef11-9143-3cecef3de2e7</t>
  </si>
  <si>
    <t>VideoPlaybackFailures</t>
  </si>
  <si>
    <t xml:space="preserve">One-way latency UL </t>
  </si>
  <si>
    <t>Frame</t>
  </si>
  <si>
    <t>WIFI</t>
  </si>
  <si>
    <t>UDP</t>
  </si>
  <si>
    <t>1-20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</si>
  <si>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</si>
  <si>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</si>
  <si>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</si>
  <si>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</si>
  <si>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</si>
  <si>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</si>
  <si>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</si>
  <si>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</si>
  <si>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</si>
  <si>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</si>
  <si>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</si>
  <si>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</si>
  <si>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</si>
  <si>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</si>
  <si>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</si>
  <si>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Ethernet</t>
  </si>
  <si>
    <t>Qoe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</si>
  <si>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</si>
  <si>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</si>
  <si>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</si>
  <si>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</si>
  <si>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</si>
  <si>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</si>
  <si>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</si>
  <si>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</si>
  <si>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</si>
  <si>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</si>
  <si>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</si>
  <si>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</si>
  <si>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</si>
  <si>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</si>
  <si>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</si>
  <si>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</si>
  <si>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</si>
  <si>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</si>
  <si>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</si>
  <si>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</si>
  <si>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</si>
  <si>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NR_CSI_SINRChanges</t>
  </si>
  <si>
    <t>RadioAccessTechnologyChanges</t>
  </si>
  <si>
    <t>WMBF Score</t>
  </si>
  <si>
    <t>Packet Loss</t>
  </si>
  <si>
    <t>CH3 TimeStamp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</si>
  <si>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</si>
  <si>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</si>
  <si>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</si>
  <si>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</si>
  <si>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</si>
  <si>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</si>
  <si>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</si>
  <si>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</si>
  <si>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</si>
  <si>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</si>
  <si>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</si>
  <si>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</si>
  <si>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</si>
  <si>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</si>
  <si>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</si>
  <si>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</si>
  <si>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</si>
  <si>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</si>
  <si>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</si>
  <si>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</si>
  <si>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</si>
  <si>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</si>
  <si>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</si>
  <si>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</si>
  <si>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</si>
  <si>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</si>
  <si>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</si>
  <si>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</si>
  <si>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</si>
  <si>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</si>
  <si>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</si>
  <si>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</si>
  <si>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</si>
  <si>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</si>
  <si>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2024-08-05T02:13:47.1710000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</si>
  <si>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</si>
  <si>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</si>
  <si>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</si>
  <si>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</si>
  <si>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</si>
  <si>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</si>
  <si>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</si>
  <si>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</si>
  <si>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</si>
  <si>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</si>
  <si>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</si>
  <si>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</si>
  <si>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</si>
  <si>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</si>
  <si>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</si>
  <si>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</si>
  <si>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</si>
  <si>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</si>
  <si>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</si>
  <si>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</si>
  <si>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</si>
  <si>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</si>
  <si>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</si>
  <si>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</si>
  <si>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</si>
  <si>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</si>
  <si>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</si>
  <si>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</si>
  <si>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</si>
  <si>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</si>
  <si>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</si>
  <si>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</si>
  <si>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</si>
  <si>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</si>
  <si>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</si>
  <si>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</si>
  <si>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</si>
  <si>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</si>
  <si>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</si>
  <si>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</si>
  <si>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</si>
  <si>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S21 Ultra 5G</t>
  </si>
  <si>
    <t>Time to First Frame (sec)</t>
  </si>
  <si>
    <t>AlarmDeviceDisconnectThreshold </t>
  </si>
  <si>
    <t>TaskID</t>
  </si>
  <si>
    <t>Fps/Resolution</t>
  </si>
  <si>
    <t>Mobile Gaming QoE</t>
  </si>
  <si>
    <t>wss://dem-ustx01.umetrix.com:9443/webrtc-session.json</t>
  </si>
  <si>
    <t>1-65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</si>
  <si>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</si>
  <si>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</si>
  <si>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</si>
  <si>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</si>
  <si>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</si>
  <si>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</si>
  <si>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</si>
  <si>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</si>
  <si>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</si>
  <si>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</si>
  <si>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</si>
  <si>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</si>
  <si>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</si>
  <si>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</si>
  <si>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</si>
  <si>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</si>
  <si>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</si>
  <si>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</si>
  <si>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</si>
  <si>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</si>
  <si>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</si>
  <si>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</si>
  <si>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</si>
  <si>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</si>
  <si>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</si>
  <si>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</si>
  <si>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</si>
  <si>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</si>
  <si>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</si>
  <si>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</si>
  <si>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</si>
  <si>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</si>
  <si>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</si>
  <si>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</si>
  <si>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</si>
  <si>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</si>
  <si>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</si>
  <si>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</si>
  <si>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</si>
  <si>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</si>
  <si>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</si>
  <si>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</si>
  <si>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</si>
  <si>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</si>
  <si>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</si>
  <si>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</si>
  <si>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</si>
  <si>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</si>
  <si>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</si>
  <si>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</si>
  <si>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</si>
  <si>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</si>
  <si>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</si>
  <si>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</si>
  <si>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</si>
  <si>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</si>
  <si>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</si>
  <si>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</si>
  <si>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</si>
  <si>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</si>
  <si>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</si>
  <si>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</si>
  <si>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</si>
  <si>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</si>
  <si>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</si>
  <si>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</si>
  <si>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</si>
  <si>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</si>
  <si>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</si>
  <si>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</si>
  <si>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</si>
  <si>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</si>
  <si>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</si>
  <si>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</si>
  <si>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</si>
  <si>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</si>
  <si>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</si>
  <si>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</si>
  <si>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</si>
  <si>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</si>
  <si>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</si>
  <si>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</si>
  <si>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</si>
  <si>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</si>
  <si>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</si>
  <si>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</si>
  <si>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</si>
  <si>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</si>
  <si>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</si>
  <si>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</si>
  <si>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</si>
  <si>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</si>
  <si>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</si>
  <si>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</si>
  <si>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</si>
  <si>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</si>
  <si>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</si>
  <si>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</si>
  <si>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</si>
  <si>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</si>
  <si>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</si>
  <si>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</si>
  <si>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</si>
  <si>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</si>
  <si>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</si>
  <si>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</si>
  <si>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</si>
  <si>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</si>
  <si>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</si>
  <si>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</si>
  <si>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</si>
  <si>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</si>
  <si>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</si>
  <si>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2024-08-05T02:13:47.3450000</t>
  </si>
  <si>
    <t>2024-08-05T02:13:49.1360000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</si>
  <si>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</si>
  <si>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</si>
  <si>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</si>
  <si>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</si>
  <si>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</si>
  <si>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</si>
  <si>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</si>
  <si>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</si>
  <si>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</si>
  <si>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</si>
  <si>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</si>
  <si>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</si>
  <si>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</si>
  <si>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</si>
  <si>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</si>
  <si>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</si>
  <si>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</si>
  <si>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</si>
  <si>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</si>
  <si>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</si>
  <si>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</si>
  <si>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</si>
  <si>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</si>
  <si>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</si>
  <si>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</si>
  <si>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</si>
  <si>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</si>
  <si>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</si>
  <si>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</si>
  <si>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</si>
  <si>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</si>
  <si>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D:\Spirent Communications\2024-08-05-021340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</si>
  <si>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</si>
  <si>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</si>
  <si>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</si>
  <si>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</si>
  <si>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</si>
  <si>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</si>
  <si>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</si>
  <si>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</si>
  <si>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</si>
  <si>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</si>
  <si>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</si>
  <si>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</si>
  <si>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</si>
  <si>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</si>
  <si>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</si>
  <si>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</si>
  <si>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</si>
  <si>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</si>
  <si>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</si>
  <si>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</si>
  <si>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</si>
  <si>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</si>
  <si>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</si>
  <si>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</si>
  <si>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</si>
  <si>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</si>
  <si>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</si>
  <si>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</si>
  <si>
    <t>2024-08-05T02:13:50.2860000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</si>
</sst>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3"/>
      <name val="Arial"/>
      <family val="2"/>
    </font>
    <font>
      <b/>
      <sz val="14"/>
      <color rgb="FF345D9D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b/>
      <sz val="11"/>
      <color rgb="FF172B4D"/>
      <name val="Calibri"/>
      <family val="2"/>
      <scheme val="minor"/>
    </font>
    <font>
      <sz val="10"/>
      <color rgb="FFFF0000"/>
      <name val="Arial"/>
      <family val="2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/>
      <bottom style="thin">
        <color theme="0" tint="-0.14996337890625"/>
      </bottom>
      <diagonal/>
    </border>
    <border>
      <left/>
      <right/>
      <top style="thin">
        <color theme="0" tint="-0.14996337890625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 style="thin">
        <color theme="0" tint="-0.24993896484375"/>
      </top>
      <bottom/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theme="0" tint="-0.14996337890625"/>
      </right>
      <top/>
      <bottom/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32861328125"/>
      </right>
      <top/>
      <bottom/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 style="thin">
        <color theme="0" tint="-0.149932861328125"/>
      </left>
      <right/>
      <top/>
      <bottom/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 style="thin">
        <color theme="0" tint="-0.14996337890625"/>
      </left>
      <right/>
      <top/>
      <bottom/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2" fontId="3" fillId="0" borderId="1" xfId="0" applyNumberFormat="1" applyFont="1" applyBorder="1"/>
    <xf numFmtId="164" fontId="0" fillId="0" borderId="2" xfId="0" applyBorder="1" applyAlignment="1">
      <alignment horizontal="center" vertical="center"/>
    </xf>
    <xf numFmtId="2" fontId="5" fillId="4" borderId="0" xfId="0" applyNumberFormat="1" applyFont="1" applyFill="1"/>
    <xf numFmtId="2" fontId="4" fillId="0" borderId="0" xfId="0" applyNumberFormat="1" applyFont="1" applyAlignment="1">
      <alignment vertical="center"/>
    </xf>
    <xf numFmtId="9" fontId="3" fillId="0" borderId="0" xfId="0" applyNumberFormat="1" applyFont="1"/>
    <xf numFmtId="164" fontId="0" fillId="0" borderId="3" xfId="0" applyBorder="1" applyAlignment="1">
      <alignment horizontal="center" vertical="center"/>
    </xf>
    <xf numFmtId="164" fontId="0" fillId="0" borderId="4" xfId="0" applyBorder="1" applyAlignment="1">
      <alignment horizontal="center" vertical="center"/>
    </xf>
    <xf numFmtId="164" fontId="3" fillId="0" borderId="0" xfId="0" applyFont="1"/>
    <xf numFmtId="164" fontId="4" fillId="3" borderId="5" xfId="0" applyFont="1" applyFill="1" applyBorder="1" applyAlignment="1">
      <alignment horizontal="center" vertical="center"/>
    </xf>
    <xf numFmtId="164" fontId="0" fillId="5" borderId="0" xfId="0" applyFill="1" applyAlignment="1">
      <alignment vertical="center"/>
    </xf>
    <xf numFmtId="164" fontId="6" fillId="6" borderId="0" xfId="0" applyFont="1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164" fontId="0" fillId="0" borderId="6" xfId="0" applyBorder="1"/>
    <xf numFmtId="1" fontId="0" fillId="0" borderId="0" xfId="0" applyNumberFormat="1"/>
    <xf numFmtId="9" fontId="3" fillId="0" borderId="0" xfId="0" applyNumberFormat="1" applyFont="1" applyAlignment="1">
      <alignment horizontal="center" vertical="center"/>
    </xf>
    <xf numFmtId="164" fontId="8" fillId="8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7" xfId="0" applyBorder="1" applyAlignment="1">
      <alignment vertical="center"/>
    </xf>
    <xf numFmtId="2" fontId="3" fillId="0" borderId="0" xfId="0" applyNumberFormat="1" applyFont="1" applyAlignment="1">
      <alignment horizontal="center"/>
    </xf>
    <xf numFmtId="164" fontId="9" fillId="9" borderId="8" xfId="0" applyFont="1" applyFill="1" applyBorder="1"/>
    <xf numFmtId="164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164" fontId="3" fillId="0" borderId="9" xfId="0" applyFont="1" applyBorder="1"/>
    <xf numFmtId="164" fontId="0" fillId="0" borderId="0" xfId="0" applyAlignment="1">
      <alignment horizontal="center" wrapText="1"/>
    </xf>
    <xf numFmtId="164" fontId="8" fillId="8" borderId="7" xfId="0" applyFont="1" applyFill="1" applyBorder="1" applyAlignment="1">
      <alignment horizontal="center" vertical="center"/>
    </xf>
    <xf numFmtId="10" fontId="4" fillId="3" borderId="1" xfId="0" quotePrefix="1" applyNumberFormat="1" applyFont="1" applyFill="1" applyBorder="1" applyAlignment="1">
      <alignment horizontal="center" vertical="center"/>
    </xf>
    <xf numFmtId="164" fontId="2" fillId="2" borderId="1" xfId="0" applyFont="1" applyFill="1" applyBorder="1" applyAlignment="1">
      <alignment horizontal="center" vertical="center"/>
    </xf>
    <xf numFmtId="164" fontId="8" fillId="8" borderId="1" xfId="0" applyFont="1" applyFill="1" applyBorder="1" applyAlignment="1">
      <alignment vertical="center"/>
    </xf>
    <xf numFmtId="164" fontId="2" fillId="2" borderId="10" xfId="0" applyFont="1" applyFill="1" applyBorder="1" applyAlignment="1">
      <alignment vertical="center"/>
    </xf>
    <xf numFmtId="2" fontId="7" fillId="0" borderId="0" xfId="0" applyNumberFormat="1" applyFont="1" applyAlignment="1">
      <alignment horizontal="center"/>
    </xf>
    <xf numFmtId="164" fontId="4" fillId="3" borderId="1" xfId="0" applyFont="1" applyFill="1" applyBorder="1" applyAlignment="1">
      <alignment vertical="center"/>
    </xf>
    <xf numFmtId="164" fontId="4" fillId="3" borderId="5" xfId="0" applyFont="1" applyFill="1" applyBorder="1" applyAlignment="1">
      <alignment horizontal="left" vertical="top"/>
    </xf>
    <xf numFmtId="2" fontId="4" fillId="3" borderId="5" xfId="0" applyNumberFormat="1" applyFont="1" applyFill="1" applyBorder="1" applyAlignment="1">
      <alignment horizontal="center" vertical="center"/>
    </xf>
    <xf numFmtId="2" fontId="4" fillId="0" borderId="1" xfId="0" quotePrefix="1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11" xfId="0" applyFont="1" applyBorder="1"/>
    <xf numFmtId="164" fontId="3" fillId="0" borderId="0" xfId="0" applyFont="1" applyAlignment="1">
      <alignment horizontal="center"/>
    </xf>
    <xf numFmtId="164" fontId="0" fillId="0" borderId="4" xfId="0" applyBorder="1" applyAlignment="1">
      <alignment horizontal="left" vertical="top"/>
    </xf>
    <xf numFmtId="2" fontId="4" fillId="3" borderId="5" xfId="0" quotePrefix="1" applyNumberFormat="1" applyFont="1" applyFill="1" applyBorder="1" applyAlignment="1">
      <alignment horizontal="center" vertical="center"/>
    </xf>
    <xf numFmtId="164" fontId="0" fillId="0" borderId="3" xfId="0" applyBorder="1" applyAlignment="1">
      <alignment horizontal="left" vertical="top"/>
    </xf>
    <xf numFmtId="164" fontId="10" fillId="0" borderId="0" xfId="0" applyFont="1"/>
    <xf numFmtId="166" fontId="0" fillId="0" borderId="0" xfId="0" applyNumberFormat="1" applyAlignment="1">
      <alignment horizontal="right"/>
    </xf>
    <xf numFmtId="9" fontId="4" fillId="3" borderId="1" xfId="0" quotePrefix="1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49" fontId="0" fillId="0" borderId="0" xfId="0" applyNumberFormat="1"/>
    <xf numFmtId="2" fontId="3" fillId="0" borderId="12" xfId="0" applyNumberFormat="1" applyFont="1" applyBorder="1" applyAlignment="1">
      <alignment horizontal="center" vertical="center"/>
    </xf>
    <xf numFmtId="2" fontId="7" fillId="3" borderId="13" xfId="0" applyNumberFormat="1" applyFont="1" applyFill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7" fillId="3" borderId="14" xfId="2" applyFont="1" applyFill="1" applyBorder="1" applyAlignment="1">
      <alignment horizontal="center" vertical="center"/>
    </xf>
    <xf numFmtId="2" fontId="0" fillId="0" borderId="0" xfId="0" applyNumberFormat="1"/>
    <xf numFmtId="164" fontId="0" fillId="0" borderId="1" xfId="0" applyBorder="1" applyAlignment="1">
      <alignment horizontal="left" vertical="center"/>
    </xf>
    <xf numFmtId="164" fontId="11" fillId="3" borderId="15" xfId="0" applyFont="1" applyFill="1" applyBorder="1" applyAlignment="1">
      <alignment horizontal="center"/>
    </xf>
    <xf numFmtId="164" fontId="12" fillId="0" borderId="0" xfId="0" applyFont="1" applyAlignment="1">
      <alignment horizontal="center" vertical="center"/>
    </xf>
    <xf numFmtId="2" fontId="7" fillId="3" borderId="14" xfId="2" applyNumberFormat="1" applyFont="1" applyFill="1" applyBorder="1" applyAlignment="1">
      <alignment horizontal="center" vertical="center"/>
    </xf>
    <xf numFmtId="164" fontId="11" fillId="3" borderId="0" xfId="0" applyFont="1" applyFill="1" applyAlignment="1">
      <alignment horizontal="center"/>
    </xf>
    <xf numFmtId="164" fontId="11" fillId="3" borderId="16" xfId="0" applyFont="1" applyFill="1" applyBorder="1" applyAlignment="1">
      <alignment horizontal="center"/>
    </xf>
    <xf numFmtId="164" fontId="13" fillId="0" borderId="10" xfId="1" applyFont="1" applyBorder="1" applyAlignment="1">
      <alignment horizontal="center" vertical="center"/>
    </xf>
    <xf numFmtId="164" fontId="2" fillId="9" borderId="17" xfId="0" applyFont="1" applyFill="1" applyBorder="1"/>
    <xf numFmtId="2" fontId="3" fillId="0" borderId="3" xfId="0" applyNumberFormat="1" applyFont="1" applyBorder="1" applyAlignment="1">
      <alignment horizontal="center" vertical="center"/>
    </xf>
    <xf numFmtId="164" fontId="9" fillId="9" borderId="18" xfId="0" applyFont="1" applyFill="1" applyBorder="1"/>
    <xf numFmtId="2" fontId="3" fillId="0" borderId="4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13" fillId="0" borderId="19" xfId="1" applyFont="1" applyBorder="1" applyAlignment="1">
      <alignment horizontal="center" vertical="center"/>
    </xf>
    <xf numFmtId="1" fontId="4" fillId="3" borderId="5" xfId="0" quotePrefix="1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64" fontId="0" fillId="0" borderId="1" xfId="0" applyBorder="1"/>
    <xf numFmtId="172" fontId="4" fillId="3" borderId="1" xfId="0" quotePrefix="1" applyNumberFormat="1" applyFont="1" applyFill="1" applyBorder="1" applyAlignment="1">
      <alignment horizontal="center" vertical="center"/>
    </xf>
    <xf numFmtId="173" fontId="0" fillId="0" borderId="0" xfId="0" applyNumberFormat="1" applyAlignment="1">
      <alignment horizontal="right"/>
    </xf>
    <xf numFmtId="164" fontId="4" fillId="0" borderId="1" xfId="0" applyFont="1" applyBorder="1" applyAlignment="1">
      <alignment vertical="center"/>
    </xf>
    <xf numFmtId="164" fontId="0" fillId="0" borderId="1" xfId="0" applyBorder="1" applyAlignment="1">
      <alignment horizontal="center"/>
    </xf>
    <xf numFmtId="171" fontId="0" fillId="0" borderId="0" xfId="0" applyNumberFormat="1" applyAlignment="1">
      <alignment horizontal="right" wrapText="1"/>
    </xf>
    <xf numFmtId="169" fontId="0" fillId="0" borderId="0" xfId="0" applyNumberFormat="1" applyAlignment="1">
      <alignment horizontal="center" vertical="center"/>
    </xf>
    <xf numFmtId="1" fontId="0" fillId="0" borderId="6" xfId="0" applyNumberFormat="1" applyBorder="1"/>
    <xf numFmtId="164" fontId="10" fillId="0" borderId="0" xfId="0" applyFont="1" applyAlignment="1">
      <alignment horizontal="left" vertical="center" indent="1"/>
    </xf>
    <xf numFmtId="170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center" vertical="center"/>
    </xf>
    <xf numFmtId="164" fontId="0" fillId="0" borderId="3" xfId="0" applyBorder="1"/>
    <xf numFmtId="2" fontId="0" fillId="0" borderId="0" xfId="0" applyNumberFormat="1" applyAlignment="1">
      <alignment horizontal="right"/>
    </xf>
    <xf numFmtId="2" fontId="4" fillId="0" borderId="1" xfId="0" applyNumberFormat="1" applyFont="1" applyBorder="1" applyAlignment="1">
      <alignment horizontal="center" vertical="center"/>
    </xf>
    <xf numFmtId="164" fontId="3" fillId="0" borderId="11" xfId="0" quotePrefix="1" applyFont="1" applyBorder="1" applyAlignment="1">
      <alignment wrapText="1"/>
    </xf>
    <xf numFmtId="164" fontId="2" fillId="2" borderId="20" xfId="0" applyFont="1" applyFill="1" applyBorder="1" applyAlignment="1">
      <alignment vertical="center"/>
    </xf>
    <xf numFmtId="164" fontId="0" fillId="0" borderId="4" xfId="0" applyBorder="1"/>
    <xf numFmtId="164" fontId="8" fillId="8" borderId="20" xfId="0" applyFont="1" applyFill="1" applyBorder="1" applyAlignment="1">
      <alignment horizontal="center" vertical="center"/>
    </xf>
    <xf numFmtId="164" fontId="14" fillId="0" borderId="0" xfId="0" applyFont="1" applyAlignment="1">
      <alignment horizontal="center" wrapText="1"/>
    </xf>
    <xf numFmtId="2" fontId="3" fillId="0" borderId="0" xfId="0" applyNumberFormat="1" applyFont="1" applyAlignment="1" applyProtection="1">
      <alignment horizontal="center" vertical="center"/>
      <protection hidden="1"/>
    </xf>
    <xf numFmtId="171" fontId="0" fillId="0" borderId="0" xfId="0" applyNumberFormat="1" applyAlignment="1">
      <alignment horizontal="right"/>
    </xf>
    <xf numFmtId="164" fontId="8" fillId="8" borderId="21" xfId="0" applyFont="1" applyFill="1" applyBorder="1" applyAlignment="1">
      <alignment horizontal="center" vertical="center"/>
    </xf>
    <xf numFmtId="1" fontId="0" fillId="0" borderId="0" xfId="0" applyNumberFormat="1" applyAlignment="1">
      <alignment horizontal="right" wrapText="1"/>
    </xf>
    <xf numFmtId="164" fontId="2" fillId="2" borderId="7" xfId="0" applyFont="1" applyFill="1" applyBorder="1" applyAlignment="1">
      <alignment vertical="center"/>
    </xf>
    <xf numFmtId="164" fontId="3" fillId="0" borderId="0" xfId="0" applyFont="1" applyAlignment="1">
      <alignment horizontal="center" wrapText="1"/>
    </xf>
    <xf numFmtId="164" fontId="3" fillId="0" borderId="12" xfId="0" applyFont="1" applyBorder="1"/>
    <xf numFmtId="2" fontId="15" fillId="3" borderId="22" xfId="2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/>
    </xf>
    <xf numFmtId="9" fontId="3" fillId="0" borderId="12" xfId="2" applyFont="1" applyBorder="1" applyAlignment="1">
      <alignment horizontal="center"/>
    </xf>
    <xf numFmtId="9" fontId="7" fillId="3" borderId="23" xfId="2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9" fontId="7" fillId="3" borderId="24" xfId="2" applyFont="1" applyFill="1" applyBorder="1" applyAlignment="1">
      <alignment horizontal="center" vertical="center"/>
    </xf>
    <xf numFmtId="2" fontId="7" fillId="3" borderId="23" xfId="2" applyNumberFormat="1" applyFont="1" applyFill="1" applyBorder="1" applyAlignment="1">
      <alignment horizontal="center" vertical="center"/>
    </xf>
    <xf numFmtId="165" fontId="7" fillId="3" borderId="25" xfId="0" applyNumberFormat="1" applyFont="1" applyFill="1" applyBorder="1" applyAlignment="1">
      <alignment horizontal="centerContinuous" vertical="center"/>
    </xf>
    <xf numFmtId="2" fontId="3" fillId="0" borderId="9" xfId="0" applyNumberFormat="1" applyFont="1" applyBorder="1" applyAlignment="1">
      <alignment horizontal="center"/>
    </xf>
    <xf numFmtId="2" fontId="7" fillId="3" borderId="22" xfId="2" applyNumberFormat="1" applyFont="1" applyFill="1" applyBorder="1" applyAlignment="1">
      <alignment horizontal="center" vertical="center"/>
    </xf>
    <xf numFmtId="168" fontId="7" fillId="3" borderId="22" xfId="2" applyNumberFormat="1" applyFont="1" applyFill="1" applyBorder="1" applyAlignment="1">
      <alignment horizontal="center" vertical="center"/>
    </xf>
    <xf numFmtId="164" fontId="0" fillId="0" borderId="26" xfId="0" applyBorder="1" applyAlignment="1">
      <alignment vertical="center"/>
    </xf>
    <xf numFmtId="164" fontId="8" fillId="8" borderId="20" xfId="0" applyFont="1" applyFill="1" applyBorder="1" applyAlignment="1">
      <alignment vertical="center"/>
    </xf>
    <xf numFmtId="165" fontId="7" fillId="3" borderId="27" xfId="0" applyNumberFormat="1" applyFont="1" applyFill="1" applyBorder="1" applyAlignment="1">
      <alignment horizontal="center" vertical="center"/>
    </xf>
    <xf numFmtId="2" fontId="7" fillId="3" borderId="24" xfId="2" applyNumberFormat="1" applyFont="1" applyFill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164" fontId="0" fillId="0" borderId="0" xfId="0" applyAlignment="1">
      <alignment vertical="center"/>
    </xf>
    <xf numFmtId="167" fontId="7" fillId="3" borderId="27" xfId="0" applyNumberFormat="1" applyFont="1" applyFill="1" applyBorder="1" applyAlignment="1">
      <alignment horizontal="center" vertical="center"/>
    </xf>
    <xf numFmtId="2" fontId="7" fillId="3" borderId="28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/>
    </xf>
    <xf numFmtId="164" fontId="8" fillId="8" borderId="21" xfId="0" applyFont="1" applyFill="1" applyBorder="1" applyAlignment="1">
      <alignment vertical="center"/>
    </xf>
    <xf numFmtId="164" fontId="0" fillId="0" borderId="0" xfId="0" applyAlignment="1">
      <alignment vertical="top"/>
    </xf>
    <xf numFmtId="49" fontId="4" fillId="3" borderId="27" xfId="0" applyNumberFormat="1" applyFont="1" applyFill="1" applyBorder="1" applyAlignment="1">
      <alignment horizontal="center" vertical="center"/>
    </xf>
    <xf numFmtId="164" fontId="4" fillId="0" borderId="0" xfId="0" applyFont="1" applyAlignment="1">
      <alignment horizontal="left" vertical="center"/>
    </xf>
    <xf numFmtId="2" fontId="0" fillId="0" borderId="0" xfId="0" applyNumberFormat="1" applyAlignment="1">
      <alignment horizontal="center" wrapText="1"/>
    </xf>
    <xf numFmtId="49" fontId="3" fillId="0" borderId="0" xfId="0" applyNumberFormat="1" applyFont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164" fontId="16" fillId="3" borderId="30" xfId="0" applyFont="1" applyFill="1" applyBorder="1" applyAlignment="1">
      <alignment horizontal="left" vertical="center" wrapText="1"/>
    </xf>
    <xf numFmtId="164" fontId="2" fillId="2" borderId="1" xfId="0" applyFont="1" applyFill="1" applyBorder="1" applyAlignment="1">
      <alignment vertical="center"/>
    </xf>
    <xf numFmtId="164" fontId="3" fillId="0" borderId="11" xfId="0" quotePrefix="1" applyFont="1" applyBorder="1"/>
    <xf numFmtId="164" fontId="16" fillId="3" borderId="15" xfId="0" applyFont="1" applyFill="1" applyBorder="1" applyAlignment="1">
      <alignment horizontal="left" vertical="center" wrapText="1"/>
    </xf>
    <xf numFmtId="164" fontId="8" fillId="10" borderId="31" xfId="0" applyFont="1" applyFill="1" applyBorder="1" applyAlignment="1">
      <alignment horizontal="center" vertical="center" wrapText="1"/>
    </xf>
    <xf numFmtId="164" fontId="3" fillId="0" borderId="32" xfId="0" applyFont="1" applyBorder="1"/>
    <xf numFmtId="174" fontId="0" fillId="0" borderId="0" xfId="0" applyNumberFormat="1" applyAlignment="1">
      <alignment horizontal="right"/>
    </xf>
    <xf numFmtId="164" fontId="16" fillId="3" borderId="33" xfId="0" applyFont="1" applyFill="1" applyBorder="1" applyAlignment="1">
      <alignment horizontal="left" vertical="center" wrapText="1"/>
    </xf>
    <xf numFmtId="164" fontId="0" fillId="0" borderId="1" xfId="0" applyBorder="1" applyAlignment="1">
      <alignment horizontal="left" vertical="top" wrapText="1"/>
    </xf>
    <xf numFmtId="49" fontId="7" fillId="3" borderId="14" xfId="2" applyNumberFormat="1" applyFont="1" applyFill="1" applyBorder="1" applyAlignment="1">
      <alignment horizontal="center" vertical="center"/>
    </xf>
    <xf numFmtId="2" fontId="7" fillId="3" borderId="34" xfId="0" applyNumberFormat="1" applyFont="1" applyFill="1" applyBorder="1" applyAlignment="1">
      <alignment horizontal="center" vertical="center"/>
    </xf>
    <xf numFmtId="164" fontId="17" fillId="2" borderId="0" xfId="1" applyFont="1" applyFill="1" applyAlignment="1">
      <alignment vertical="center"/>
    </xf>
    <xf numFmtId="164" fontId="3" fillId="0" borderId="32" xfId="0" quotePrefix="1" applyFont="1" applyBorder="1" applyAlignment="1">
      <alignment wrapText="1"/>
    </xf>
    <xf numFmtId="164" fontId="16" fillId="3" borderId="16" xfId="0" applyFont="1" applyFill="1" applyBorder="1" applyAlignment="1">
      <alignment horizontal="left" vertical="center" wrapText="1"/>
    </xf>
    <xf numFmtId="164" fontId="3" fillId="0" borderId="0" xfId="0" quotePrefix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3" fillId="0" borderId="9" xfId="0" applyNumberFormat="1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2" fontId="7" fillId="3" borderId="35" xfId="2" applyNumberFormat="1" applyFont="1" applyFill="1" applyBorder="1" applyAlignment="1">
      <alignment horizontal="center" vertical="center"/>
    </xf>
    <xf numFmtId="2" fontId="4" fillId="3" borderId="7" xfId="0" quotePrefix="1" applyNumberFormat="1" applyFont="1" applyFill="1" applyBorder="1" applyAlignment="1">
      <alignment horizontal="left" vertical="center"/>
    </xf>
    <xf numFmtId="2" fontId="4" fillId="3" borderId="27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64" fontId="3" fillId="0" borderId="9" xfId="0" applyFont="1" applyBorder="1" applyAlignment="1">
      <alignment horizontal="center"/>
    </xf>
    <xf numFmtId="164" fontId="8" fillId="8" borderId="1" xfId="0" applyFont="1" applyFill="1" applyBorder="1" applyAlignment="1">
      <alignment horizontal="left" vertical="center"/>
    </xf>
    <xf numFmtId="164" fontId="8" fillId="8" borderId="20" xfId="0" applyFont="1" applyFill="1" applyBorder="1" applyAlignment="1">
      <alignment horizontal="left" vertical="center"/>
    </xf>
    <xf numFmtId="164" fontId="8" fillId="8" borderId="27" xfId="0" applyFont="1" applyFill="1" applyBorder="1" applyAlignment="1">
      <alignment vertical="center"/>
    </xf>
    <xf numFmtId="164" fontId="2" fillId="0" borderId="10" xfId="0" applyFont="1" applyBorder="1" applyAlignment="1">
      <alignment vertical="center"/>
    </xf>
    <xf numFmtId="9" fontId="3" fillId="0" borderId="29" xfId="2" applyFont="1" applyBorder="1" applyAlignment="1">
      <alignment horizontal="center"/>
    </xf>
    <xf numFmtId="2" fontId="15" fillId="3" borderId="36" xfId="2" applyNumberFormat="1" applyFont="1" applyFill="1" applyBorder="1" applyAlignment="1">
      <alignment horizontal="center" vertical="center"/>
    </xf>
    <xf numFmtId="164" fontId="4" fillId="0" borderId="2" xfId="0" applyFont="1" applyBorder="1" applyAlignment="1">
      <alignment horizontal="left" vertical="center"/>
    </xf>
    <xf numFmtId="164" fontId="8" fillId="8" borderId="7" xfId="0" applyFont="1" applyFill="1" applyBorder="1" applyAlignment="1">
      <alignment vertical="center"/>
    </xf>
    <xf numFmtId="164" fontId="3" fillId="0" borderId="0" xfId="0" applyFont="1" applyAlignment="1">
      <alignment horizontal="left"/>
    </xf>
    <xf numFmtId="164" fontId="16" fillId="3" borderId="37" xfId="0" applyFont="1" applyFill="1" applyBorder="1" applyAlignment="1">
      <alignment horizontal="left" vertical="center" wrapText="1"/>
    </xf>
    <xf numFmtId="167" fontId="7" fillId="3" borderId="38" xfId="0" applyNumberFormat="1" applyFont="1" applyFill="1" applyBorder="1" applyAlignment="1">
      <alignment horizontal="center" vertical="center"/>
    </xf>
    <xf numFmtId="164" fontId="16" fillId="3" borderId="16" xfId="0" applyFont="1" applyFill="1" applyBorder="1" applyAlignment="1">
      <alignment horizontal="left" vertical="center" wrapText="1" indent="2"/>
    </xf>
    <xf numFmtId="164" fontId="3" fillId="0" borderId="1" xfId="0" applyFont="1" applyBorder="1"/>
    <xf numFmtId="164" fontId="3" fillId="0" borderId="2" xfId="0" applyFont="1" applyBorder="1" applyAlignment="1">
      <alignment horizontal="center" vertical="center"/>
    </xf>
    <xf numFmtId="164" fontId="3" fillId="0" borderId="11" xfId="0" applyFont="1" applyBorder="1" applyAlignment="1">
      <alignment horizontal="center"/>
    </xf>
    <xf numFmtId="164" fontId="18" fillId="0" borderId="0" xfId="0" applyFont="1"/>
    <xf numFmtId="164" fontId="11" fillId="3" borderId="34" xfId="0" applyFont="1" applyFill="1" applyBorder="1" applyAlignment="1">
      <alignment horizontal="center" wrapText="1"/>
    </xf>
    <xf numFmtId="2" fontId="4" fillId="3" borderId="1" xfId="0" quotePrefix="1" applyNumberFormat="1" applyFont="1" applyFill="1" applyBorder="1" applyAlignment="1">
      <alignment horizontal="left" vertical="top" wrapText="1"/>
    </xf>
    <xf numFmtId="1" fontId="7" fillId="3" borderId="2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vertical="center"/>
    </xf>
    <xf numFmtId="164" fontId="8" fillId="8" borderId="5" xfId="0" applyFont="1" applyFill="1" applyBorder="1" applyAlignment="1">
      <alignment vertical="center"/>
    </xf>
    <xf numFmtId="0" fontId="14" fillId="0" borderId="0" xfId="0" applyNumberFormat="1" applyFont="1" applyAlignment="1">
      <alignment horizontal="left" vertical="center"/>
    </xf>
    <xf numFmtId="2" fontId="7" fillId="3" borderId="39" xfId="2" applyNumberFormat="1" applyFont="1" applyFill="1" applyBorder="1" applyAlignment="1">
      <alignment horizontal="center" vertical="center"/>
    </xf>
    <xf numFmtId="164" fontId="4" fillId="0" borderId="0" xfId="0" applyFont="1" applyAlignment="1">
      <alignment vertical="center"/>
    </xf>
    <xf numFmtId="164" fontId="0" fillId="0" borderId="7" xfId="0" applyBorder="1" applyAlignment="1">
      <alignment horizontal="left" vertical="center"/>
    </xf>
    <xf numFmtId="172" fontId="4" fillId="3" borderId="26" xfId="0" quotePrefix="1" applyNumberFormat="1" applyFont="1" applyFill="1" applyBorder="1" applyAlignment="1">
      <alignment horizontal="center" vertical="center"/>
    </xf>
    <xf numFmtId="164" fontId="4" fillId="3" borderId="40" xfId="0" applyFont="1" applyFill="1" applyBorder="1" applyAlignment="1">
      <alignment vertical="center"/>
    </xf>
    <xf numFmtId="2" fontId="4" fillId="3" borderId="21" xfId="0" quotePrefix="1" applyNumberFormat="1" applyFont="1" applyFill="1" applyBorder="1" applyAlignment="1">
      <alignment horizontal="left" vertical="center"/>
    </xf>
    <xf numFmtId="164" fontId="11" fillId="3" borderId="41" xfId="0" applyFont="1" applyFill="1" applyBorder="1" applyAlignment="1">
      <alignment horizontal="center"/>
    </xf>
    <xf numFmtId="164" fontId="11" fillId="3" borderId="42" xfId="0" applyFont="1" applyFill="1" applyBorder="1" applyAlignment="1">
      <alignment horizontal="center"/>
    </xf>
    <xf numFmtId="2" fontId="7" fillId="3" borderId="43" xfId="2" applyNumberFormat="1" applyFont="1" applyFill="1" applyBorder="1" applyAlignment="1">
      <alignment horizontal="center" vertical="center"/>
    </xf>
    <xf numFmtId="164" fontId="3" fillId="0" borderId="27" xfId="0" applyFont="1" applyBorder="1"/>
    <xf numFmtId="2" fontId="4" fillId="3" borderId="1" xfId="0" quotePrefix="1" applyNumberFormat="1" applyFont="1" applyFill="1" applyBorder="1" applyAlignment="1">
      <alignment horizontal="left" vertical="center"/>
    </xf>
    <xf numFmtId="2" fontId="4" fillId="3" borderId="20" xfId="0" quotePrefix="1" applyNumberFormat="1" applyFont="1" applyFill="1" applyBorder="1" applyAlignment="1">
      <alignment horizontal="left" vertical="center"/>
    </xf>
    <xf numFmtId="164" fontId="3" fillId="0" borderId="26" xfId="0" applyFont="1" applyBorder="1"/>
    <xf numFmtId="168" fontId="7" fillId="3" borderId="36" xfId="2" applyNumberFormat="1" applyFont="1" applyFill="1" applyBorder="1" applyAlignment="1">
      <alignment horizontal="center" vertical="center"/>
    </xf>
    <xf numFmtId="165" fontId="7" fillId="3" borderId="38" xfId="0" applyNumberFormat="1" applyFont="1" applyFill="1" applyBorder="1" applyAlignment="1">
      <alignment horizontal="center" vertical="center"/>
    </xf>
    <xf numFmtId="164" fontId="8" fillId="8" borderId="26" xfId="0" applyFont="1" applyFill="1" applyBorder="1" applyAlignment="1">
      <alignment vertical="center"/>
    </xf>
    <xf numFmtId="164" fontId="3" fillId="0" borderId="9" xfId="0" applyFont="1" applyBorder="1" applyAlignment="1">
      <alignment horizontal="center" wrapText="1"/>
    </xf>
    <xf numFmtId="164" fontId="16" fillId="3" borderId="33" xfId="0" applyFont="1" applyFill="1" applyBorder="1" applyAlignment="1">
      <alignment horizontal="left" vertical="center" wrapText="1" indent="2"/>
    </xf>
    <xf numFmtId="164" fontId="1" fillId="0" borderId="0" xfId="1"/>
    <xf numFmtId="49" fontId="7" fillId="3" borderId="25" xfId="0" applyNumberFormat="1" applyFont="1" applyFill="1" applyBorder="1" applyAlignment="1">
      <alignment horizontal="centerContinuous" vertical="center"/>
    </xf>
    <xf numFmtId="164" fontId="3" fillId="0" borderId="29" xfId="0" applyFont="1" applyBorder="1"/>
    <xf numFmtId="164" fontId="8" fillId="10" borderId="44" xfId="0" applyFont="1" applyFill="1" applyBorder="1" applyAlignment="1">
      <alignment horizontal="center" vertical="center" wrapText="1"/>
    </xf>
    <xf numFmtId="9" fontId="3" fillId="0" borderId="29" xfId="0" applyNumberFormat="1" applyFont="1" applyBorder="1" applyAlignment="1">
      <alignment horizontal="center" vertical="center"/>
    </xf>
    <xf numFmtId="164" fontId="4" fillId="3" borderId="5" xfId="0" applyFont="1" applyFill="1" applyBorder="1" applyAlignment="1">
      <alignment vertical="center"/>
    </xf>
    <xf numFmtId="164" fontId="19" fillId="0" borderId="0" xfId="0" applyFont="1"/>
    <xf numFmtId="9" fontId="3" fillId="0" borderId="0" xfId="2" applyFont="1" applyAlignment="1">
      <alignment horizontal="center"/>
    </xf>
    <xf numFmtId="2" fontId="7" fillId="3" borderId="36" xfId="2" applyNumberFormat="1" applyFont="1" applyFill="1" applyBorder="1" applyAlignment="1">
      <alignment horizontal="center" vertical="center"/>
    </xf>
    <xf numFmtId="164" fontId="11" fillId="3" borderId="45" xfId="0" applyFont="1" applyFill="1" applyBorder="1" applyAlignment="1">
      <alignment horizontal="center"/>
    </xf>
    <xf numFmtId="49" fontId="7" fillId="3" borderId="24" xfId="2" applyNumberFormat="1" applyFont="1" applyFill="1" applyBorder="1" applyAlignment="1">
      <alignment horizontal="center" vertical="center"/>
    </xf>
    <xf numFmtId="164" fontId="8" fillId="8" borderId="3" xfId="0" applyFont="1" applyFill="1" applyBorder="1" applyAlignment="1">
      <alignment vertical="center"/>
    </xf>
    <xf numFmtId="164" fontId="0" fillId="0" borderId="21" xfId="0" applyBorder="1" applyAlignment="1">
      <alignment horizontal="left" vertical="center"/>
    </xf>
    <xf numFmtId="164" fontId="8" fillId="10" borderId="46" xfId="0" applyFont="1" applyFill="1" applyBorder="1" applyAlignment="1">
      <alignment horizontal="center" vertical="center" wrapText="1"/>
    </xf>
    <xf numFmtId="164" fontId="0" fillId="0" borderId="0" xfId="0" applyAlignment="1">
      <alignment horizontal="left" vertical="top"/>
    </xf>
    <xf numFmtId="164" fontId="11" fillId="3" borderId="30" xfId="0" applyFont="1" applyFill="1" applyBorder="1" applyAlignment="1">
      <alignment horizontal="center"/>
    </xf>
    <xf numFmtId="164" fontId="0" fillId="0" borderId="0" xfId="0" applyAlignment="1">
      <alignment horizontal="center"/>
    </xf>
    <xf numFmtId="166" fontId="0" fillId="0" borderId="0" xfId="0" applyNumberFormat="1"/>
    <xf numFmtId="2" fontId="7" fillId="3" borderId="47" xfId="0" applyNumberFormat="1" applyFont="1" applyFill="1" applyBorder="1" applyAlignment="1">
      <alignment horizontal="center" vertical="center" wrapText="1"/>
    </xf>
    <xf numFmtId="164" fontId="16" fillId="3" borderId="48" xfId="0" applyFont="1" applyFill="1" applyBorder="1" applyAlignment="1">
      <alignment horizontal="left" vertical="center" wrapText="1"/>
    </xf>
    <xf numFmtId="164" fontId="10" fillId="0" borderId="0" xfId="0" applyFont="1" applyAlignment="1">
      <alignment horizontal="left" vertical="top"/>
    </xf>
    <xf numFmtId="164" fontId="16" fillId="3" borderId="45" xfId="0" applyFont="1" applyFill="1" applyBorder="1" applyAlignment="1">
      <alignment horizontal="left" vertical="center" wrapText="1"/>
    </xf>
    <xf numFmtId="49" fontId="7" fillId="3" borderId="23" xfId="2" applyNumberFormat="1" applyFont="1" applyFill="1" applyBorder="1" applyAlignment="1">
      <alignment horizontal="center" vertical="center"/>
    </xf>
    <xf numFmtId="164" fontId="11" fillId="3" borderId="49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20" customWidth="1"/>
    <col min="2" max="2" width="37.5234375" style="120" customWidth="1"/>
    <col min="3" max="3" width="23.5234375" style="120" customWidth="1"/>
    <col min="4" max="4" width="24.26171875" style="120" customWidth="1"/>
    <col min="5" max="5" width="21.5234375" style="120" customWidth="1"/>
    <col min="6" max="6" width="22" style="120" customWidth="1"/>
    <col min="7" max="8" width="6" style="120" customWidth="1"/>
    <col min="9" max="16384" width="9" style="120"/>
  </cols>
  <sheetData>
    <row ht="19.5" customHeight="1">
      <c s="171" t="s">
        <v>140</v>
      </c>
      <c s="67"/>
      <c s="67"/>
      <c s="67"/>
      <c s="67"/>
      <c s="67"/>
      <c s="67"/>
      <c s="210"/>
    </row>
    <row ht="18.75" customHeight="1">
      <c s="218"/>
      <c s="66"/>
      <c s="66"/>
      <c s="66"/>
      <c s="66"/>
      <c s="66"/>
      <c s="66"/>
      <c s="183"/>
    </row>
    <row ht="19.5" customHeight="1">
      <c s="218"/>
      <c s="66"/>
      <c s="66"/>
      <c s="66"/>
      <c s="66"/>
      <c s="66"/>
      <c s="66"/>
      <c s="183"/>
    </row>
    <row ht="15" customHeight="1">
      <c s="218"/>
      <c s="66"/>
      <c s="66"/>
      <c s="66"/>
      <c s="66"/>
      <c s="66"/>
      <c s="66"/>
      <c s="183"/>
    </row>
    <row ht="31.5" customHeight="1">
      <c s="218"/>
      <c s="66"/>
      <c s="66"/>
      <c s="66"/>
      <c s="66"/>
      <c s="66"/>
      <c s="66"/>
      <c s="183"/>
    </row>
    <row ht="24.75" customHeight="1">
      <c s="184"/>
      <c s="63"/>
      <c s="63"/>
      <c s="63"/>
      <c s="63"/>
      <c s="63"/>
      <c s="63"/>
      <c s="204"/>
    </row>
    <row>
      <c s="19"/>
      <c s="19"/>
      <c s="19"/>
      <c s="19"/>
      <c s="19"/>
      <c s="19"/>
      <c s="19"/>
      <c s="19"/>
    </row>
    <row ht="48" customHeight="1">
      <c s="19"/>
      <c s="19"/>
      <c s="198" t="s">
        <v>234</v>
      </c>
      <c s="135" t="s">
        <v>344</v>
      </c>
      <c s="135"/>
      <c s="208"/>
      <c s="19"/>
      <c s="19"/>
    </row>
    <row>
      <c s="19"/>
      <c s="134" t="s">
        <v>241</v>
      </c>
      <c s="104">
        <f>_xlfn.IFERROR(AVERAGE('Raw Data 1'!C:C),"")</f>
        <v>4.4471565495207752</v>
      </c>
      <c s="104">
        <f>_xlfn.IFERROR(AVERAGE('Raw Data 2'!C:C),"")</f>
        <v>4.4193954248365976</v>
      </c>
      <c s="104" t="str">
        <f>_xlfn.IFERROR(AVERAGE('Raw Data 3'!C:C),"")</f>
        <v/>
      </c>
      <c s="160" t="str">
        <f>_xlfn.IFERROR(AVERAGE('Raw Data 4'!C:C),"")</f>
        <v/>
      </c>
      <c s="19"/>
      <c s="19"/>
    </row>
    <row>
      <c s="19"/>
      <c s="194" t="s">
        <v>412</v>
      </c>
      <c s="114">
        <f>_xlfn.IFERROR(MAX('Raw Data 1'!C:C),"")</f>
        <v>4.8019999999999996</v>
      </c>
      <c s="114">
        <f>_xlfn.IFERROR(MAX('Raw Data 2'!C:C),"")</f>
        <v>4.7859999999999996</v>
      </c>
      <c s="114">
        <f>_xlfn.IFERROR(MAX('Raw Data 3'!C:C),"")</f>
        <v>0</v>
      </c>
      <c s="190">
        <f>_xlfn.IFERROR(MAX('Raw Data 4'!C:C),"")</f>
        <v>0</v>
      </c>
      <c s="19"/>
      <c s="19"/>
    </row>
    <row>
      <c s="19"/>
      <c s="194" t="s">
        <v>265</v>
      </c>
      <c s="114">
        <f>_xlfn.IFERROR(MIN('Raw Data 1'!C:C),"")</f>
        <v>3.6269999999999998</v>
      </c>
      <c s="114">
        <f>_xlfn.IFERROR(MIN('Raw Data 2'!C:C),"")</f>
        <v>3.7290000000000001</v>
      </c>
      <c s="114">
        <f>_xlfn.IFERROR(MIN('Raw Data 3'!C:C),"")</f>
        <v>0</v>
      </c>
      <c s="190">
        <f>_xlfn.IFERROR(MIN('Raw Data 4'!C:C),"")</f>
        <v>0</v>
      </c>
      <c s="19"/>
      <c s="19"/>
    </row>
    <row>
      <c s="19"/>
      <c s="166" t="s">
        <v>106</v>
      </c>
      <c s="113">
        <f>_xlfn.IFERROR(_xlfn.STDEV.P('Raw Data 1'!C:C),"")</f>
        <v>0.20511426978921088</v>
      </c>
      <c s="113">
        <f>_xlfn.IFERROR(_xlfn.STDEV.P('Raw Data 2'!C:C),"")</f>
        <v>0.18434383859717432</v>
      </c>
      <c s="113" t="str">
        <f>_xlfn.IFERROR(_xlfn.STDEV.P('Raw Data 3'!C:C),"")</f>
        <v/>
      </c>
      <c s="203" t="str">
        <f>_xlfn.IFERROR(_xlfn.STDEV.P('Raw Data 4'!C:C),"")</f>
        <v/>
      </c>
      <c s="19"/>
      <c s="19"/>
    </row>
    <row ht="5.25" customHeight="1">
      <c s="19"/>
      <c s="19"/>
      <c s="19"/>
      <c s="19"/>
      <c s="19"/>
      <c s="19"/>
      <c s="19"/>
      <c s="19"/>
    </row>
    <row>
      <c s="19"/>
      <c s="134" t="s">
        <v>413</v>
      </c>
      <c s="185">
        <f>_xlfn.IFERROR(AVERAGE('Raw Data 1'!D:D),"")</f>
        <v>85.643527156549638</v>
      </c>
      <c s="149">
        <f>_xlfn.IFERROR(AVERAGE('Raw Data 2'!D:D),"")</f>
        <v>81.983156862745105</v>
      </c>
      <c s="149" t="str">
        <f>_xlfn.IFERROR(AVERAGE('Raw Data 3'!D:D),"")</f>
        <v/>
      </c>
      <c s="177" t="str">
        <f>_xlfn.IFERROR(AVERAGE('Raw Data 4'!D:D),"")</f>
        <v/>
      </c>
      <c s="19"/>
      <c s="19"/>
    </row>
    <row>
      <c s="19"/>
      <c s="138" t="s">
        <v>108</v>
      </c>
      <c s="109">
        <v>0.067000000000000004</v>
      </c>
      <c s="60">
        <v>0</v>
      </c>
      <c s="60"/>
      <c s="107"/>
      <c s="19"/>
      <c s="19"/>
    </row>
    <row>
      <c s="19"/>
      <c s="138" t="s">
        <v>107</v>
      </c>
      <c s="5">
        <v>1</v>
      </c>
      <c s="5">
        <v>0</v>
      </c>
      <c s="5"/>
      <c s="5"/>
      <c s="19"/>
      <c s="19"/>
    </row>
    <row>
      <c s="19"/>
      <c s="138" t="s">
        <v>163</v>
      </c>
      <c s="118">
        <v>4.1970000000000001</v>
      </c>
      <c s="65">
        <v>0</v>
      </c>
      <c s="65"/>
      <c s="110"/>
      <c s="19"/>
      <c s="19"/>
    </row>
    <row>
      <c s="19"/>
      <c s="138" t="s">
        <v>28</v>
      </c>
      <c s="109">
        <v>0</v>
      </c>
      <c s="60">
        <v>0</v>
      </c>
      <c s="60"/>
      <c s="107"/>
      <c s="19"/>
      <c s="19"/>
    </row>
    <row>
      <c s="19"/>
      <c s="138" t="s">
        <v>414</v>
      </c>
      <c s="5">
        <v>0</v>
      </c>
      <c s="5">
        <v>0</v>
      </c>
      <c s="5"/>
      <c s="5"/>
      <c s="19"/>
      <c s="19"/>
    </row>
    <row>
      <c s="19"/>
      <c s="144" t="s">
        <v>77</v>
      </c>
      <c s="118">
        <v>0</v>
      </c>
      <c s="65">
        <v>0</v>
      </c>
      <c s="65"/>
      <c s="110"/>
      <c s="19"/>
      <c s="19"/>
    </row>
    <row>
      <c s="19"/>
      <c s="19"/>
      <c s="19"/>
      <c s="19"/>
      <c s="19"/>
      <c s="19"/>
      <c s="19"/>
      <c s="19"/>
    </row>
    <row>
      <c s="19"/>
      <c s="216" t="s">
        <v>353</v>
      </c>
      <c s="173" t="s">
        <v>343</v>
      </c>
      <c s="122" t="s">
        <v>187</v>
      </c>
      <c s="122"/>
      <c s="213"/>
      <c s="19"/>
      <c s="19"/>
    </row>
    <row>
      <c s="19"/>
      <c s="164" t="s">
        <v>29</v>
      </c>
      <c s="117">
        <f>MAX('Raw Data 1'!A:A) -MIN('Raw Data 1'!A:A)</f>
        <v>62.400999999999996</v>
      </c>
      <c s="117">
        <f>MAX('Raw Data 2'!A:A) - MIN('Raw Data 2'!A:A)</f>
        <v>60.978000000000002</v>
      </c>
      <c s="117">
        <f>MAX('Raw Data 3'!A:A) - MIN('Raw Data 3'!A:A)</f>
        <v>0</v>
      </c>
      <c s="191">
        <f>MAX('Raw Data 4'!A:A) - MIN('Raw Data 4'!A:A)</f>
        <v>0</v>
      </c>
      <c s="19"/>
      <c s="19"/>
    </row>
    <row>
      <c s="19"/>
      <c s="164" t="s">
        <v>385</v>
      </c>
      <c s="121">
        <f>_xlfn.IFERROR(COUNT('Raw Data 1'!B:B),"")</f>
        <v>313</v>
      </c>
      <c s="121">
        <f>_xlfn.IFERROR(COUNT('Raw Data 2'!B:B),"")</f>
        <v>306</v>
      </c>
      <c s="121">
        <f>_xlfn.IFERROR(COUNT('Raw Data 3'!B:B),"")</f>
        <v>0</v>
      </c>
      <c s="165">
        <f>_xlfn.IFERROR(COUNT('Raw Data 4'!B:B),"")</f>
        <v>0</v>
      </c>
      <c s="19"/>
      <c s="19"/>
    </row>
    <row>
      <c s="19"/>
      <c s="131" t="s">
        <v>162</v>
      </c>
      <c s="58">
        <f t="array" ref="C25">_xlfn.IFERROR(MAX('Raw Data 1'!B:B)/MAX('Raw Data 1'!A:A),"")</f>
        <v>5.0001597495127639</v>
      </c>
      <c s="58">
        <f>_xlfn.IFERROR(MAX('Raw Data 2'!B:B)/MAX('Raw Data 2'!A:A),"")</f>
        <v>5.0014710208884967</v>
      </c>
      <c s="58" t="str">
        <f>_xlfn.IFERROR(MAX('Raw Data 3'!B:B)/MAX('Raw Data 3'!A:A),"")</f>
        <v/>
      </c>
      <c s="141" t="str">
        <f>_xlfn.IFERROR(MAX('Raw Data 4'!B:B)/MAX('Raw Data 4'!A:A),"")</f>
        <v/>
      </c>
      <c s="19"/>
      <c s="19"/>
    </row>
    <row ht="15" customHeight="1">
      <c s="19"/>
      <c s="214" t="s">
        <v>174</v>
      </c>
      <c s="196" t="s">
        <v>342</v>
      </c>
      <c s="111"/>
      <c s="111"/>
      <c s="111"/>
      <c s="19"/>
      <c s="19"/>
    </row>
    <row ht="15" customHeight="1">
      <c s="19"/>
      <c s="131" t="s">
        <v>430</v>
      </c>
      <c s="58">
        <v>4.149</v>
      </c>
      <c s="58">
        <v>4.4189999999999996</v>
      </c>
      <c s="58" t="str">
        <f>_xlfn.IFERROR(MAX('Raw Data 3'!B:B)/MAX('Raw Data 3'!A:A),"")</f>
        <v/>
      </c>
      <c s="141" t="str">
        <f>_xlfn.IFERROR(MAX('Raw Data 4'!B:B)/MAX('Raw Data 4'!A:A),"")</f>
        <v/>
      </c>
      <c s="19"/>
      <c s="19"/>
    </row>
    <row ht="15" customHeight="1">
      <c s="19"/>
      <c s="138" t="s">
        <v>285</v>
      </c>
      <c s="109"/>
      <c s="60"/>
      <c s="60"/>
      <c s="107"/>
      <c s="19"/>
      <c s="19"/>
    </row>
    <row ht="15" customHeight="1">
      <c s="19"/>
      <c s="138" t="s">
        <v>256</v>
      </c>
      <c s="5"/>
      <c s="5"/>
      <c s="5"/>
      <c s="5"/>
      <c s="19"/>
      <c s="19"/>
    </row>
    <row ht="15" customHeight="1">
      <c s="19"/>
      <c s="144" t="s">
        <v>37</v>
      </c>
      <c s="118"/>
      <c s="65"/>
      <c s="65"/>
      <c s="110"/>
      <c s="19"/>
      <c s="19"/>
    </row>
    <row ht="15" customHeight="1">
      <c s="19"/>
      <c s="144" t="s">
        <v>286</v>
      </c>
      <c s="118"/>
      <c s="65"/>
      <c s="65"/>
      <c s="110"/>
      <c s="19"/>
      <c s="19"/>
    </row>
    <row ht="15" customHeight="1">
      <c s="19"/>
      <c s="144" t="s">
        <v>204</v>
      </c>
      <c s="118"/>
      <c s="65"/>
      <c s="65"/>
      <c s="110"/>
      <c s="19"/>
      <c s="19"/>
    </row>
    <row ht="15" customHeight="1">
      <c s="19"/>
      <c s="144" t="s">
        <v>366</v>
      </c>
      <c s="205"/>
      <c s="140"/>
      <c s="140"/>
      <c s="217"/>
      <c s="19"/>
      <c s="19"/>
    </row>
    <row ht="15" customHeight="1">
      <c s="19"/>
      <c s="144" t="s">
        <v>132</v>
      </c>
      <c s="205"/>
      <c s="140"/>
      <c s="140"/>
      <c s="217"/>
      <c s="19"/>
      <c s="19"/>
    </row>
    <row ht="15" customHeight="1">
      <c s="19"/>
      <c s="144" t="s">
        <v>400</v>
      </c>
      <c s="205"/>
      <c s="140"/>
      <c s="140"/>
      <c s="217"/>
      <c s="19"/>
      <c s="19"/>
    </row>
    <row>
      <c s="19"/>
      <c s="19"/>
      <c s="19"/>
      <c s="19"/>
      <c s="19"/>
      <c s="19"/>
      <c s="19"/>
      <c s="19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6" bestFit="1" customWidth="1"/>
    <col min="2" max="2" width="15.5234375" style="16" customWidth="1"/>
    <col min="3" max="6" width="9" style="16"/>
    <col min="7" max="7" width="12.26171875" style="16" bestFit="1" customWidth="1"/>
    <col min="8" max="12" width="9" style="16"/>
    <col min="13" max="13" width="22.5234375" style="16" bestFit="1" customWidth="1"/>
    <col min="14" max="17" width="9.26171875" style="16" bestFit="1" customWidth="1"/>
    <col min="18" max="18" width="9" style="16"/>
    <col min="19" max="19" width="22.5234375" style="16" customWidth="1"/>
    <col min="20" max="24" width="9" style="16"/>
    <col min="25" max="25" width="23" style="16" bestFit="1" customWidth="1"/>
    <col min="26" max="29" width="15.26171875" style="16" bestFit="1" customWidth="1"/>
    <col min="30" max="16384" width="9" style="16"/>
  </cols>
  <sheetData>
    <row ht="14.4">
      <c s="69" t="s">
        <v>386</v>
      </c>
      <c s="31"/>
      <c s="31"/>
      <c s="31"/>
      <c s="71"/>
      <c r="G1" s="69" t="s">
        <v>190</v>
      </c>
      <c s="31"/>
      <c s="31"/>
      <c s="31"/>
      <c s="71"/>
      <c r="M1" s="69" t="s">
        <v>110</v>
      </c>
      <c s="31"/>
      <c s="31"/>
      <c s="31"/>
      <c s="71"/>
      <c r="S1" s="69" t="s">
        <v>324</v>
      </c>
      <c s="31"/>
      <c s="31"/>
      <c s="31"/>
      <c s="71"/>
      <c r="Y1" s="69" t="s">
        <v>80</v>
      </c>
      <c s="31"/>
      <c s="31"/>
      <c s="31"/>
      <c s="71"/>
    </row>
    <row>
      <c s="47"/>
      <c r="E2" s="34"/>
      <c r="G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M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Y2" s="47"/>
      <c s="48" t="str">
        <f>'Game Scorecard'!$B$5</f>
        <v>Channel A</v>
      </c>
      <c s="48" t="str">
        <f>'Game Scorecard'!$C$5</f>
        <v>Channel B</v>
      </c>
      <c s="48" t="str">
        <f>'Game Scorecard'!$D$5</f>
        <v/>
      </c>
      <c s="154" t="str">
        <f>'Game Scorecard'!$E$5</f>
        <v/>
      </c>
    </row>
    <row>
      <c s="16" t="s">
        <v>57</v>
      </c>
      <c s="16" t="s">
        <v>279</v>
      </c>
      <c r="E3" s="34"/>
      <c r="G3" s="47" t="s">
        <v>111</v>
      </c>
      <c s="30">
        <f>'Video MOS'!B7</f>
        <v>4.4471565495207752</v>
      </c>
      <c s="30">
        <f>'Video MOS'!C7</f>
        <v>4.4193954248365976</v>
      </c>
      <c s="30" t="str">
        <f>'Video MOS'!D7</f>
        <v/>
      </c>
      <c s="112" t="str">
        <f>'Video MOS'!E7</f>
        <v/>
      </c>
      <c r="M3" s="47" t="s">
        <v>52</v>
      </c>
      <c s="30">
        <f>'Game Scorecard'!B12</f>
        <v>85.643527156549638</v>
      </c>
      <c s="30">
        <f>'Game Scorecard'!C12</f>
        <v>81.983156862745105</v>
      </c>
      <c s="30" t="str">
        <f>'Game Scorecard'!D12</f>
        <v/>
      </c>
      <c s="112" t="str">
        <f>'Game Scorecard'!E12</f>
        <v/>
      </c>
      <c r="S3" s="47" t="s">
        <v>387</v>
      </c>
      <c s="30">
        <f>'Game Scorecard'!B13</f>
        <v>30.322364217252389</v>
      </c>
      <c s="30">
        <f>'Game Scorecard'!C13</f>
        <v>26.820140522875821</v>
      </c>
      <c s="30" t="str">
        <f>'Game Scorecard'!D13</f>
        <v/>
      </c>
      <c s="112" t="str">
        <f>'Game Scorecard'!E13</f>
        <v/>
      </c>
      <c r="Y3" s="47" t="s">
        <v>416</v>
      </c>
      <c s="55">
        <f>'Game Scorecard'!B16</f>
        <v>0</v>
      </c>
      <c s="55">
        <f>'Game Scorecard'!C16</f>
        <v>0</v>
      </c>
      <c s="55" t="str">
        <f>'Game Scorecard'!D16</f>
        <v/>
      </c>
      <c s="147" t="str">
        <f>'Game Scorecard'!E16</f>
        <v/>
      </c>
    </row>
    <row>
      <c s="16" t="s">
        <v>356</v>
      </c>
      <c s="16" t="s">
        <v>173</v>
      </c>
      <c r="E4" s="34"/>
      <c r="G4" s="47" t="s">
        <v>216</v>
      </c>
      <c s="4">
        <f>COUNT('Raw Data 1'!$D:$D)</f>
        <v>313</v>
      </c>
      <c s="4">
        <f>COUNT('Raw Data 2'!$D:$D)</f>
        <v>306</v>
      </c>
      <c s="4">
        <f>COUNT('Raw Data 3'!$D:$D)</f>
        <v>0</v>
      </c>
      <c s="105">
        <f>COUNT('Raw Data 4'!$D:$D)</f>
        <v>0</v>
      </c>
      <c r="M4" s="47" t="s">
        <v>216</v>
      </c>
      <c s="4">
        <f>COUNT('Raw Data 1'!$D:$D)</f>
        <v>313</v>
      </c>
      <c s="4">
        <f>COUNT('Raw Data 2'!$D:$D)</f>
        <v>306</v>
      </c>
      <c s="4">
        <f>COUNT('Raw Data 3'!$D:$D)</f>
        <v>0</v>
      </c>
      <c s="105">
        <f>COUNT('Raw Data 4'!$D:$D)</f>
        <v>0</v>
      </c>
      <c r="S4" s="47" t="s">
        <v>216</v>
      </c>
      <c s="4">
        <f>COUNT('Raw Data 1'!$E:$E)</f>
        <v>313</v>
      </c>
      <c s="4">
        <f>COUNT('Raw Data 2'!$E:$E)</f>
        <v>306</v>
      </c>
      <c s="4">
        <f>COUNT('Raw Data 3'!$E:$E)</f>
        <v>0</v>
      </c>
      <c s="105">
        <f>COUNT('Raw Data 4'!$E:$E)</f>
        <v>0</v>
      </c>
      <c r="Y4" s="47" t="s">
        <v>388</v>
      </c>
      <c s="55">
        <f>'Game Scorecard'!B22</f>
        <v>0.067000000000000004</v>
      </c>
      <c s="55">
        <f>'Game Scorecard'!C22</f>
        <v>0</v>
      </c>
      <c s="55" t="str">
        <f>'Game Scorecard'!D22</f>
        <v/>
      </c>
      <c s="147" t="str">
        <f>'Game Scorecard'!E22</f>
        <v/>
      </c>
    </row>
    <row>
      <c s="16" t="s">
        <v>191</v>
      </c>
      <c s="16" t="s">
        <v>150</v>
      </c>
      <c r="E5" s="34"/>
      <c r="G5" s="47"/>
      <c r="K5" s="34"/>
      <c r="M5" s="47"/>
      <c r="Q5" s="34"/>
      <c r="S5" s="47"/>
      <c r="W5" s="34"/>
      <c r="Y5" s="47"/>
      <c s="48"/>
      <c s="48"/>
      <c s="48"/>
      <c s="154"/>
    </row>
    <row>
      <c s="16" t="s">
        <v>192</v>
      </c>
      <c s="16" t="s">
        <v>254</v>
      </c>
      <c r="E6" s="34"/>
      <c r="G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M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Y6" s="169"/>
      <c s="102" t="str">
        <f>CONCATENATE("Operation Mode - ", 'Game Scorecard'!$B$5)</f>
        <v>Operation Mode - Channel A</v>
      </c>
      <c s="102" t="str">
        <f>CONCATENATE("Operation Mode - ", 'Game Scorecard'!$C$5)</f>
        <v>Operation Mode - Channel B</v>
      </c>
      <c s="102" t="str">
        <f>CONCATENATE("Operation Mode - ", 'Game Scorecard'!$D$5)</f>
        <v xml:space="preserve">Operation Mode - </v>
      </c>
      <c s="193" t="str">
        <f>CONCATENATE("Operation Mode - ", 'Game Scorecard'!$E$5)</f>
        <v xml:space="preserve">Operation Mode - </v>
      </c>
    </row>
    <row>
      <c s="47"/>
      <c r="E7" s="34"/>
      <c r="G7" s="47" t="s">
        <v>243</v>
      </c>
      <c s="26">
        <f>COUNTIF('Raw Data 1'!$C:$C,"&gt;=4.8")/$H$4</f>
        <v>3.1948881789137379E-03</v>
      </c>
      <c s="26">
        <f>COUNTIF('Raw Data 2'!$C:$C,"&gt;=4.8")/$I$4</f>
        <v>0</v>
      </c>
      <c s="26" t="e">
        <f>COUNTIF('Raw Data 3'!$C:$C,"&gt;=4.8")/$J$4</f>
        <v>#DIV/0!</v>
      </c>
      <c s="59" t="e">
        <f>COUNTIF('Raw Data 4'!$C:$C,"&gt;=4.8")/$K$4</f>
        <v>#DIV/0!</v>
      </c>
      <c r="M7" s="47" t="s">
        <v>142</v>
      </c>
      <c s="26">
        <f>COUNTIF('Raw Data 1'!$D:$D,"&lt;15")/$N$4</f>
        <v>0</v>
      </c>
      <c s="26">
        <f>COUNTIF('Raw Data 2'!$D:$D,"&lt;15")/$O$4</f>
        <v>0</v>
      </c>
      <c s="26" t="e">
        <f>COUNTIF('Raw Data 3'!$D:$D,"&lt;15")/$P$4</f>
        <v>#DIV/0!</v>
      </c>
      <c s="59" t="e">
        <f>COUNTIF('Raw Data 4'!$D:$D,"&lt;15")/$Q$4</f>
        <v>#DIV/0!</v>
      </c>
      <c r="S7" s="47" t="s">
        <v>142</v>
      </c>
      <c s="26">
        <f>COUNTIF('Raw Data 1'!$E:$E,"&lt;15")/$T$4</f>
        <v>0.11182108626198083</v>
      </c>
      <c s="26">
        <f>COUNTIF('Raw Data 2'!$E:$E,"&lt;15")/$U$4</f>
        <v>0.091503267973856203</v>
      </c>
      <c s="26" t="e">
        <f>COUNTIF('Raw Data 3'!$E:$E,"&lt;15")/$V$4</f>
        <v>#DIV/0!</v>
      </c>
      <c s="59" t="e">
        <f>COUNTIF('Raw Data 4'!$E:$E,"&lt;15")/$W$4</f>
        <v>#DIV/0!</v>
      </c>
      <c r="Y7" s="47" t="s">
        <v>357</v>
      </c>
      <c s="55">
        <f t="shared" si="0" ref="Z7:AC8">Z3</f>
        <v>0</v>
      </c>
      <c s="55">
        <f t="shared" si="0"/>
        <v>0</v>
      </c>
      <c s="55" t="str">
        <f t="shared" si="0"/>
        <v/>
      </c>
      <c s="147" t="str">
        <f t="shared" si="0"/>
        <v/>
      </c>
    </row>
    <row>
      <c s="47" t="s">
        <v>389</v>
      </c>
      <c r="E8" s="34"/>
      <c r="G8" s="47" t="s">
        <v>2</v>
      </c>
      <c s="26">
        <f>COUNTIF('Raw Data 1'!$C:$C,"&lt;4.8")/$H$4</f>
        <v>0.99680511182108622</v>
      </c>
      <c s="26">
        <f>COUNTIF('Raw Data 2'!$C:$C,"&lt;4.8")/$I$4</f>
        <v>1</v>
      </c>
      <c s="26" t="e">
        <f>COUNTIF('Raw Data 3'!$C:$C,"&lt;4.8")/$J$4</f>
        <v>#DIV/0!</v>
      </c>
      <c s="59" t="e">
        <f>COUNTIF('Raw Data 4'!$C:$C,"&lt;4.8")/$K$4</f>
        <v>#DIV/0!</v>
      </c>
      <c r="M8" s="47" t="s">
        <v>244</v>
      </c>
      <c s="26">
        <f>COUNTIF('Raw Data 1'!$D:$D,"&lt;30")/$N$4</f>
        <v>0</v>
      </c>
      <c s="26">
        <f>COUNTIF('Raw Data 2'!$D:$D,"&lt;30")/$O$4</f>
        <v>0</v>
      </c>
      <c s="26" t="e">
        <f>COUNTIF('Raw Data 3'!$D:$D,"&lt;30")/$P$4</f>
        <v>#DIV/0!</v>
      </c>
      <c s="59" t="e">
        <f>COUNTIF('Raw Data 4'!$D:$D,"&lt;30")/$Q$4</f>
        <v>#DIV/0!</v>
      </c>
      <c r="S8" s="47" t="s">
        <v>244</v>
      </c>
      <c s="26">
        <f>COUNTIF('Raw Data 1'!$E:$E,"&lt;30")/$T$4</f>
        <v>0.38658146964856233</v>
      </c>
      <c s="26">
        <f>COUNTIF('Raw Data 2'!$E:$E,"&lt;30")/$U$4</f>
        <v>0.63398692810457513</v>
      </c>
      <c s="26" t="e">
        <f>COUNTIF('Raw Data 3'!$E:$E,"&lt;30")/$V$4</f>
        <v>#DIV/0!</v>
      </c>
      <c s="59" t="e">
        <f>COUNTIF('Raw Data 4'!$E:$E,"&lt;30")/$W$4</f>
        <v>#DIV/0!</v>
      </c>
      <c r="Y8" s="47" t="s">
        <v>245</v>
      </c>
      <c s="55">
        <f t="shared" si="0"/>
        <v>0.067000000000000004</v>
      </c>
      <c s="55">
        <f t="shared" si="0"/>
        <v>0</v>
      </c>
      <c s="55" t="str">
        <f t="shared" si="0"/>
        <v/>
      </c>
      <c s="147" t="str">
        <f t="shared" si="0"/>
        <v/>
      </c>
    </row>
    <row ht="12.6" thickBot="1">
      <c s="47" t="s">
        <v>417</v>
      </c>
      <c r="E9" s="34"/>
      <c r="G9" s="47" t="s">
        <v>325</v>
      </c>
      <c s="26">
        <f>COUNTIF('Raw Data 1'!$C:$C,"&lt;4.7")/$H$4</f>
        <v>0.91693290734824284</v>
      </c>
      <c s="26">
        <f>COUNTIF('Raw Data 2'!$C:$C,"&lt;4.7")/$I$4</f>
        <v>0.97058823529411764</v>
      </c>
      <c s="26" t="e">
        <f>COUNTIF('Raw Data 3'!$C:$C,"&lt;4.7")/$J$4</f>
        <v>#DIV/0!</v>
      </c>
      <c s="59" t="e">
        <f>COUNTIF('Raw Data 4'!$C:$C,"&lt;4.7")/$K$4</f>
        <v>#DIV/0!</v>
      </c>
      <c r="M9" s="47" t="s">
        <v>246</v>
      </c>
      <c s="26">
        <f>COUNTIF('Raw Data 1'!$D:$D,"&lt;45")/$N$4</f>
        <v>0</v>
      </c>
      <c s="26">
        <f>COUNTIF('Raw Data 2'!$D:$D,"&lt;45")/$O$4</f>
        <v>0</v>
      </c>
      <c s="26" t="e">
        <f>COUNTIF('Raw Data 3'!$D:$D,"&lt;45")/$P$4</f>
        <v>#DIV/0!</v>
      </c>
      <c s="59" t="e">
        <f>COUNTIF('Raw Data 4'!$D:$D,"&lt;45")/$Q$4</f>
        <v>#DIV/0!</v>
      </c>
      <c r="S9" s="47" t="s">
        <v>246</v>
      </c>
      <c s="26">
        <f>COUNTIF('Raw Data 1'!$E:$E,"&lt;45")/$T$4</f>
        <v>0.92332268370607029</v>
      </c>
      <c s="26">
        <f>COUNTIF('Raw Data 2'!$E:$E,"&lt;45")/$U$4</f>
        <v>0.98039215686274506</v>
      </c>
      <c s="26" t="e">
        <f>COUNTIF('Raw Data 3'!$E:$E,"&lt;45")/$V$4</f>
        <v>#DIV/0!</v>
      </c>
      <c s="59" t="e">
        <f>COUNTIF('Raw Data 4'!$E:$E,"&lt;45")/$W$4</f>
        <v>#DIV/0!</v>
      </c>
      <c r="Y9" s="136" t="s">
        <v>247</v>
      </c>
      <c s="106">
        <f t="shared" si="1" ref="Z9:AC9">1-SUM(Z7:Z8)</f>
        <v>0.93300000000000005</v>
      </c>
      <c s="106">
        <f t="shared" si="1"/>
        <v>1</v>
      </c>
      <c s="106">
        <f t="shared" si="1"/>
        <v>1</v>
      </c>
      <c s="159">
        <f t="shared" si="1"/>
        <v>1</v>
      </c>
    </row>
    <row>
      <c s="16" t="s">
        <v>418</v>
      </c>
      <c r="E10" s="34"/>
      <c r="G10" s="47" t="s">
        <v>217</v>
      </c>
      <c s="26">
        <f>COUNTIF('Raw Data 1'!$C:$C,"&lt;4.6")/$H$4</f>
        <v>0.79872204472843455</v>
      </c>
      <c s="26">
        <f>COUNTIF('Raw Data 2'!$C:$C,"&lt;4.6")/$I$4</f>
        <v>0.84640522875816993</v>
      </c>
      <c s="26" t="e">
        <f>COUNTIF('Raw Data 3'!$C:$C,"&lt;4.6")/$J$4</f>
        <v>#DIV/0!</v>
      </c>
      <c s="59" t="e">
        <f>COUNTIF('Raw Data 4'!$C:$C,"&lt;4.6")/$K$4</f>
        <v>#DIV/0!</v>
      </c>
      <c r="M10" s="47" t="s">
        <v>358</v>
      </c>
      <c s="26">
        <f>COUNTIF('Raw Data 1'!$D:$D,"&lt;60")/$N$4</f>
        <v>0</v>
      </c>
      <c s="26" t="e">
        <f>COUNTIF('Raw Data 2'!#REF!,"&lt;60")/$O$4</f>
        <v>#REF!</v>
      </c>
      <c s="26" t="e">
        <f>COUNTIF('Raw Data 3'!$D:$D,"&lt;60")/$P$4</f>
        <v>#DIV/0!</v>
      </c>
      <c s="59" t="e">
        <f>COUNTIF('Raw Data 4'!$D:$D,"&lt;60")/$Q$4</f>
        <v>#DIV/0!</v>
      </c>
      <c r="S10" s="47" t="s">
        <v>358</v>
      </c>
      <c s="26">
        <f>COUNTIF('Raw Data 1'!$E:$E,"&lt;60")/$T$4</f>
        <v>1</v>
      </c>
      <c s="26">
        <f>COUNTIF('Raw Data 2'!$E:$E,"&lt;60")/$U$4</f>
        <v>1</v>
      </c>
      <c s="26" t="e">
        <f>COUNTIF('Raw Data 3'!$E:$E,"&lt;60")/$V$4</f>
        <v>#DIV/0!</v>
      </c>
      <c s="59" t="e">
        <f>COUNTIF('Raw Data 4'!$E:$E,"&lt;60")/$W$4</f>
        <v>#DIV/0!</v>
      </c>
    </row>
    <row>
      <c r="E11" s="34"/>
      <c r="G11" s="47" t="s">
        <v>112</v>
      </c>
      <c s="26">
        <f>COUNTIF('Raw Data 1'!$C:$C,"&lt;4.5")/$H$4</f>
        <v>0.61661341853035145</v>
      </c>
      <c s="26">
        <f>COUNTIF('Raw Data 2'!$C:$C,"&lt;4.5")/$I$4</f>
        <v>0.6797385620915033</v>
      </c>
      <c s="26" t="e">
        <f>COUNTIF('Raw Data 3'!$C:$C,"&lt;4.5")/$J$4</f>
        <v>#DIV/0!</v>
      </c>
      <c s="59" t="e">
        <f>COUNTIF('Raw Data 4'!$C:$C,"&lt;4.5")/$K$4</f>
        <v>#DIV/0!</v>
      </c>
      <c r="M11" s="47" t="s">
        <v>165</v>
      </c>
      <c s="26">
        <f>COUNTIF('Raw Data 1'!$D:$D,"&gt;=60")/$N$4</f>
        <v>1</v>
      </c>
      <c s="26">
        <f>COUNTIF('Raw Data 2'!$D:$D,"&gt;=60")/$O$4</f>
        <v>1</v>
      </c>
      <c s="26" t="e">
        <f>COUNTIF('Raw Data 3'!$D:$D,"&gt;=60")/$P$4</f>
        <v>#DIV/0!</v>
      </c>
      <c s="59" t="e">
        <f>COUNTIF('Raw Data 4'!$D:$D,"&gt;=60")/$Q$4</f>
        <v>#DIV/0!</v>
      </c>
      <c r="S11" s="47" t="s">
        <v>165</v>
      </c>
      <c s="26">
        <f>COUNTIF('Raw Data 1'!$E:$E,"&gt;=60")/$T$4</f>
        <v>0</v>
      </c>
      <c s="26">
        <f>COUNTIF('Raw Data 2'!$E:$E,"&gt;=60")/$U$4</f>
        <v>0</v>
      </c>
      <c s="26" t="e">
        <f>COUNTIF('Raw Data 3'!$E:$E,"&gt;=60")/$V$4</f>
        <v>#DIV/0!</v>
      </c>
      <c s="59" t="e">
        <f>COUNTIF('Raw Data 4'!$E:$E,"&gt;=60")/$W$4</f>
        <v>#DIV/0!</v>
      </c>
    </row>
    <row>
      <c s="16" t="s">
        <v>3</v>
      </c>
      <c r="E12" s="34"/>
      <c r="G12" s="47" t="s">
        <v>419</v>
      </c>
      <c s="26">
        <f>COUNTIF('Raw Data 1'!$C:$C,"&lt;4.4")/$H$4</f>
        <v>0.28753993610223644</v>
      </c>
      <c s="26">
        <f>COUNTIF('Raw Data 2'!$C:$C,"&lt;4.4")/$I$4</f>
        <v>0.37908496732026142</v>
      </c>
      <c s="26" t="e">
        <f>COUNTIF('Raw Data 3'!$C:$C,"&lt;4.4")/$J$4</f>
        <v>#DIV/0!</v>
      </c>
      <c s="59" t="e">
        <f>COUNTIF('Raw Data 4'!$C:$C,"&lt;4.4")/$K$4</f>
        <v>#DIV/0!</v>
      </c>
      <c r="M12" s="47"/>
      <c r="Q12" s="34"/>
      <c r="S12" s="47"/>
      <c r="W12" s="34"/>
    </row>
    <row>
      <c s="16" t="s">
        <v>417</v>
      </c>
      <c r="E13" s="34"/>
      <c r="G13" s="47" t="s">
        <v>298</v>
      </c>
      <c s="26">
        <f>COUNTIF('Raw Data 1'!$C:$C,"&lt;4.3")/$H$4</f>
        <v>0.1757188498402556</v>
      </c>
      <c s="26">
        <f>COUNTIF('Raw Data 2'!$C:$C,"&lt;4.3")/$I$4</f>
        <v>0.18300653594771241</v>
      </c>
      <c s="26" t="e">
        <f>COUNTIF('Raw Data 3'!$C:$C,"&lt;4.3")/$J$4</f>
        <v>#DIV/0!</v>
      </c>
      <c s="59" t="e">
        <f>COUNTIF('Raw Data 4'!$C:$C,"&lt;4.3")/$K$4</f>
        <v>#DIV/0!</v>
      </c>
      <c r="M13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13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</row>
    <row ht="24.6">
      <c s="16" t="s">
        <v>143</v>
      </c>
      <c r="E14" s="34"/>
      <c r="G14" s="47" t="s">
        <v>193</v>
      </c>
      <c s="26">
        <f>COUNTIF('Raw Data 1'!$C:$C,"&lt;4.2")/$H$4</f>
        <v>0.13099041533546327</v>
      </c>
      <c s="26">
        <f>COUNTIF('Raw Data 2'!$C:$C,"&lt;4.2")/$I$4</f>
        <v>0.1437908496732026</v>
      </c>
      <c s="26" t="e">
        <f>COUNTIF('Raw Data 3'!$C:$C,"&lt;4.2")/$J$4</f>
        <v>#DIV/0!</v>
      </c>
      <c s="59" t="e">
        <f>COUNTIF('Raw Data 4'!$C:$C,"&lt;4.2")/$K$4</f>
        <v>#DIV/0!</v>
      </c>
      <c r="M14" s="92" t="s">
        <v>326</v>
      </c>
      <c s="26">
        <f t="shared" si="2" ref="N14:Q14">N7</f>
        <v>0</v>
      </c>
      <c s="26">
        <f t="shared" si="2"/>
        <v>0</v>
      </c>
      <c s="26" t="e">
        <f t="shared" si="2"/>
        <v>#DIV/0!</v>
      </c>
      <c s="59" t="e">
        <f t="shared" si="2"/>
        <v>#DIV/0!</v>
      </c>
      <c r="S14" s="92" t="s">
        <v>326</v>
      </c>
      <c s="26">
        <f t="shared" si="3" ref="T14:W14">T7</f>
        <v>0.11182108626198083</v>
      </c>
      <c s="26">
        <f t="shared" si="3"/>
        <v>0.091503267973856203</v>
      </c>
      <c s="26" t="e">
        <f t="shared" si="3"/>
        <v>#DIV/0!</v>
      </c>
      <c s="59" t="e">
        <f t="shared" si="3"/>
        <v>#DIV/0!</v>
      </c>
    </row>
    <row ht="24.6">
      <c s="16" t="s">
        <v>144</v>
      </c>
      <c r="E15" s="34"/>
      <c r="G15" s="47" t="s">
        <v>81</v>
      </c>
      <c s="26">
        <f>COUNTIF('Raw Data 1'!$C:$C,"&lt;4.1")/$H$4</f>
        <v>0.089456869009584661</v>
      </c>
      <c s="26">
        <f>COUNTIF('Raw Data 2'!$C:$C,"&lt;4.1")/$I$4</f>
        <v>0.06535947712418301</v>
      </c>
      <c s="26" t="e">
        <f>COUNTIF('Raw Data 3'!$C:$C,"&lt;4.1")/$J$4</f>
        <v>#DIV/0!</v>
      </c>
      <c s="59" t="e">
        <f>COUNTIF('Raw Data 4'!$C:$C,"&lt;4.1")/$K$4</f>
        <v>#DIV/0!</v>
      </c>
      <c r="M15" s="92" t="s">
        <v>53</v>
      </c>
      <c s="26">
        <f t="shared" si="4" ref="N15:Q17">N8-N7</f>
        <v>0</v>
      </c>
      <c s="26">
        <f t="shared" si="4"/>
        <v>0</v>
      </c>
      <c s="26" t="e">
        <f t="shared" si="4"/>
        <v>#DIV/0!</v>
      </c>
      <c s="59" t="e">
        <f t="shared" si="4"/>
        <v>#DIV/0!</v>
      </c>
      <c r="S15" s="92" t="s">
        <v>53</v>
      </c>
      <c s="26">
        <f t="shared" si="5" ref="T15:W17">T8-T7</f>
        <v>0.27476038338658149</v>
      </c>
      <c s="26">
        <f t="shared" si="5"/>
        <v>0.54248366013071891</v>
      </c>
      <c s="26" t="e">
        <f t="shared" si="5"/>
        <v>#DIV/0!</v>
      </c>
      <c s="59" t="e">
        <f t="shared" si="5"/>
        <v>#DIV/0!</v>
      </c>
    </row>
    <row ht="24.6">
      <c s="16" t="s">
        <v>418</v>
      </c>
      <c r="E16" s="34"/>
      <c r="G16" s="47" t="s">
        <v>420</v>
      </c>
      <c s="26">
        <f>COUNTIF('Raw Data 1'!$C:$C,"&lt;4.0")/$H$4</f>
        <v>0.041533546325878593</v>
      </c>
      <c s="26">
        <f>COUNTIF('Raw Data 2'!$C:$C,"&lt;4.0")/$I$4</f>
        <v>0.035947712418300651</v>
      </c>
      <c s="26" t="e">
        <f>COUNTIF('Raw Data 3'!$C:$C,"&lt;4.0")/$J$4</f>
        <v>#DIV/0!</v>
      </c>
      <c s="59" t="e">
        <f>COUNTIF('Raw Data 4'!$C:$C,"&lt;4.0")/$K$4</f>
        <v>#DIV/0!</v>
      </c>
      <c r="M16" s="92" t="s">
        <v>327</v>
      </c>
      <c s="26">
        <f t="shared" si="4"/>
        <v>0</v>
      </c>
      <c s="26">
        <f t="shared" si="4"/>
        <v>0</v>
      </c>
      <c s="26" t="e">
        <f t="shared" si="4"/>
        <v>#DIV/0!</v>
      </c>
      <c s="59" t="e">
        <f t="shared" si="4"/>
        <v>#DIV/0!</v>
      </c>
      <c r="S16" s="92" t="s">
        <v>327</v>
      </c>
      <c s="26">
        <f t="shared" si="5"/>
        <v>0.53674121405750796</v>
      </c>
      <c s="26">
        <f t="shared" si="5"/>
        <v>0.34640522875816993</v>
      </c>
      <c s="26" t="e">
        <f t="shared" si="5"/>
        <v>#DIV/0!</v>
      </c>
      <c s="59" t="e">
        <f t="shared" si="5"/>
        <v>#DIV/0!</v>
      </c>
    </row>
    <row ht="24.6">
      <c r="E17" s="34"/>
      <c r="G17" s="47" t="s">
        <v>328</v>
      </c>
      <c s="26">
        <f>COUNTIF('Raw Data 1'!$C:$C,"&lt;3.9")/$H$4</f>
        <v>0.015974440894568689</v>
      </c>
      <c s="26">
        <f>COUNTIF('Raw Data 2'!$C:$C,"&lt;3.9")/$I$4</f>
        <v>9.8039215686274508E-03</v>
      </c>
      <c s="26" t="e">
        <f>COUNTIF('Raw Data 3'!$C:$C,"&lt;3.9")/$J$4</f>
        <v>#DIV/0!</v>
      </c>
      <c s="59" t="e">
        <f>COUNTIF('Raw Data 4'!$C:$C,"&lt;3.9")/$K$4</f>
        <v>#DIV/0!</v>
      </c>
      <c r="M17" s="92" t="s">
        <v>145</v>
      </c>
      <c s="26">
        <f t="shared" si="4"/>
        <v>0</v>
      </c>
      <c s="26" t="e">
        <f t="shared" si="4"/>
        <v>#REF!</v>
      </c>
      <c s="26" t="e">
        <f t="shared" si="4"/>
        <v>#DIV/0!</v>
      </c>
      <c s="59" t="e">
        <f t="shared" si="4"/>
        <v>#DIV/0!</v>
      </c>
      <c r="S17" s="92" t="s">
        <v>145</v>
      </c>
      <c s="26">
        <f t="shared" si="5"/>
        <v>0.076677316293929709</v>
      </c>
      <c s="26">
        <f t="shared" si="5"/>
        <v>0.019607843137254943</v>
      </c>
      <c s="26" t="e">
        <f t="shared" si="5"/>
        <v>#DIV/0!</v>
      </c>
      <c s="59" t="e">
        <f t="shared" si="5"/>
        <v>#DIV/0!</v>
      </c>
    </row>
    <row ht="24.6">
      <c s="16" t="s">
        <v>82</v>
      </c>
      <c r="E18" s="34"/>
      <c r="G18" s="47" t="s">
        <v>218</v>
      </c>
      <c s="26">
        <f>COUNTIF('Raw Data 1'!$C:$C,"&lt;3.8")/$H$4</f>
        <v>6.3897763578274758E-03</v>
      </c>
      <c s="26">
        <f>COUNTIF('Raw Data 2'!$C:$C,"&lt;3.8")/$I$4</f>
        <v>6.5359477124183009E-03</v>
      </c>
      <c s="26" t="e">
        <f>COUNTIF('Raw Data 3'!$C:$C,"&lt;3.8")/$J$4</f>
        <v>#DIV/0!</v>
      </c>
      <c s="59" t="e">
        <f>COUNTIF('Raw Data 4'!$C:$C,"&lt;3.8")/$K$4</f>
        <v>#DIV/0!</v>
      </c>
      <c r="M18" s="92" t="s">
        <v>248</v>
      </c>
      <c s="26">
        <f t="shared" si="6" ref="N18:Q18">N11</f>
        <v>1</v>
      </c>
      <c s="26">
        <f t="shared" si="6"/>
        <v>1</v>
      </c>
      <c s="26" t="e">
        <f t="shared" si="6"/>
        <v>#DIV/0!</v>
      </c>
      <c s="59" t="e">
        <f t="shared" si="6"/>
        <v>#DIV/0!</v>
      </c>
      <c r="S18" s="92" t="s">
        <v>248</v>
      </c>
      <c s="26">
        <f t="shared" si="7" ref="T18:W18">T11</f>
        <v>0</v>
      </c>
      <c s="26">
        <f t="shared" si="7"/>
        <v>0</v>
      </c>
      <c s="26" t="e">
        <f t="shared" si="7"/>
        <v>#DIV/0!</v>
      </c>
      <c s="59" t="e">
        <f t="shared" si="7"/>
        <v>#DIV/0!</v>
      </c>
    </row>
    <row>
      <c s="16" t="s">
        <v>219</v>
      </c>
      <c r="E19" s="34"/>
      <c r="G19" s="47" t="s">
        <v>113</v>
      </c>
      <c s="26">
        <f>COUNTIF('Raw Data 1'!$C:$C,"&lt;3.7")/$H$4</f>
        <v>6.3897763578274758E-03</v>
      </c>
      <c s="26">
        <f>COUNTIF('Raw Data 2'!$C:$C,"&lt;3.7")/$I$4</f>
        <v>0</v>
      </c>
      <c s="26" t="e">
        <f>COUNTIF('Raw Data 3'!$C:$C,"&lt;3.7")/$J$4</f>
        <v>#DIV/0!</v>
      </c>
      <c s="59" t="e">
        <f>COUNTIF('Raw Data 4'!$C:$C,"&lt;3.7")/$K$4</f>
        <v>#DIV/0!</v>
      </c>
      <c r="M19" s="133"/>
      <c s="26"/>
      <c s="26"/>
      <c s="26"/>
      <c s="59"/>
      <c r="S19" s="133"/>
      <c s="26"/>
      <c s="26"/>
      <c s="26"/>
      <c s="59"/>
    </row>
    <row>
      <c s="16" t="s">
        <v>54</v>
      </c>
      <c r="E20" s="34"/>
      <c r="G20" s="47" t="s">
        <v>4</v>
      </c>
      <c s="26">
        <f>COUNTIF('Raw Data 1'!$C:$C,"&lt;3.6")/$H$4</f>
        <v>0</v>
      </c>
      <c s="26">
        <f>COUNTIF('Raw Data 2'!$C:$C,"&lt;3.6")/$I$4</f>
        <v>0</v>
      </c>
      <c s="26" t="e">
        <f>COUNTIF('Raw Data 3'!$C:$C,"&lt;3.6")/$J$4</f>
        <v>#DIV/0!</v>
      </c>
      <c s="59" t="e">
        <f>COUNTIF('Raw Data 4'!$C:$C,"&lt;3.6")/$K$4</f>
        <v>#DIV/0!</v>
      </c>
      <c r="M20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20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</row>
    <row ht="24.6">
      <c s="16" t="s">
        <v>83</v>
      </c>
      <c r="E21" s="34"/>
      <c r="G21" s="47" t="s">
        <v>299</v>
      </c>
      <c s="26">
        <f>COUNTIF('Raw Data 1'!$C:$C,"&lt;3.5")/$H$4</f>
        <v>0</v>
      </c>
      <c s="26">
        <f>COUNTIF('Raw Data 2'!$C:$C,"&lt;3.5")/$I$4</f>
        <v>0</v>
      </c>
      <c s="26" t="e">
        <f>COUNTIF('Raw Data 3'!$C:$C,"&lt;3.5")/$J$4</f>
        <v>#DIV/0!</v>
      </c>
      <c s="59" t="e">
        <f>COUNTIF('Raw Data 4'!$C:$C,"&lt;3.5")/$K$4</f>
        <v>#DIV/0!</v>
      </c>
      <c r="M21" s="92" t="s">
        <v>326</v>
      </c>
      <c s="46" t="str">
        <f>_xlfn.IFERROR(_xlfn.AVERAGEIFS('Raw Data 1'!$C:$C,'Raw Data 1'!$D:$D,"&lt;15"),"")</f>
        <v/>
      </c>
      <c s="46" t="str">
        <f>_xlfn.IFERROR(_xlfn.AVERAGEIFS('Raw Data 2'!$C:$C,'Raw Data 1'!$D:$D,"&lt;15"),"")</f>
        <v/>
      </c>
      <c s="46" t="str">
        <f>_xlfn.IFERROR(_xlfn.AVERAGEIFS('Raw Data 3'!$C:$C,'Raw Data 3'!$D:$D,"&lt;15"),"")</f>
        <v/>
      </c>
      <c s="123" t="str">
        <f>_xlfn.IFERROR(_xlfn.AVERAGEIFS('Raw Data 4'!$C:$C,'Raw Data 4'!$D:$D,"&lt;15"),"")</f>
        <v/>
      </c>
      <c r="S21" s="92" t="s">
        <v>326</v>
      </c>
      <c s="46">
        <f>_xlfn.IFERROR(_xlfn.AVERAGEIFS('Raw Data 1'!$C:$C,'Raw Data 1'!$E:$E,"&lt;15"),"")</f>
        <v>4.4558285714285706</v>
      </c>
      <c s="46">
        <f>_xlfn.IFERROR(_xlfn.AVERAGEIFS('Raw Data 2'!$C:$C,'Raw Data 2'!$E:$E,"&lt;15"),"")</f>
        <v>4.3647142857142835</v>
      </c>
      <c s="46" t="str">
        <f>_xlfn.IFERROR(_xlfn.AVERAGEIFS('Raw Data 3'!$C:$C,'Raw Data 3'!$E:$E,"&lt;15"),"")</f>
        <v/>
      </c>
      <c s="123" t="str">
        <f>_xlfn.IFERROR(_xlfn.AVERAGEIFS('Raw Data 4'!$C:$C,'Raw Data 4'!$E:$E,"&lt;15"),"")</f>
        <v/>
      </c>
    </row>
    <row ht="24.9" thickBot="1">
      <c s="16" t="s">
        <v>55</v>
      </c>
      <c s="103"/>
      <c s="103"/>
      <c s="103"/>
      <c s="197"/>
      <c r="G22" s="47" t="s">
        <v>194</v>
      </c>
      <c s="26">
        <f>COUNTIF('Raw Data 1'!$C:$C,"&lt;3.4")/$H$4</f>
        <v>0</v>
      </c>
      <c s="26">
        <f>COUNTIF('Raw Data 2'!$C:$C,"&lt;3.4")/$I$4</f>
        <v>0</v>
      </c>
      <c s="26" t="e">
        <f>COUNTIF('Raw Data 3'!$C:$C,"&lt;3.4")/$J$4</f>
        <v>#DIV/0!</v>
      </c>
      <c s="59" t="e">
        <f>COUNTIF('Raw Data 4'!$C:$C,"&lt;3.4")/$K$4</f>
        <v>#DIV/0!</v>
      </c>
      <c r="M22" s="92" t="s">
        <v>53</v>
      </c>
      <c s="46" t="str">
        <f>_xlfn.IFERROR(_xlfn.AVERAGEIFS('Raw Data 1'!$C:$C,'Raw Data 1'!$D:$D,"&gt;=15",'Raw Data 1'!$D:$D,"&lt;30"),"")</f>
        <v/>
      </c>
      <c s="46" t="str">
        <f>_xlfn.IFERROR(_xlfn.AVERAGEIFS('Raw Data 2'!$C:$C,'Raw Data 2'!$D:$D,"&gt;=15",'Raw Data 2'!$D:$D,"&lt;30"),"")</f>
        <v/>
      </c>
      <c s="46" t="str">
        <f>_xlfn.IFERROR(_xlfn.AVERAGEIFS('Raw Data 3'!$C:$C,'Raw Data 3'!$D:$D,"&gt;=15",'Raw Data 3'!$D:$D,"&lt;30"),"")</f>
        <v/>
      </c>
      <c s="123" t="str">
        <f>_xlfn.IFERROR(_xlfn.AVERAGEIFS('Raw Data 4'!$C:$C,'Raw Data 4'!$D:$D,"&gt;=15",'Raw Data 4'!$D:$D,"&lt;30"),"")</f>
        <v/>
      </c>
      <c r="S22" s="92" t="s">
        <v>53</v>
      </c>
      <c s="46">
        <f>_xlfn.IFERROR(_xlfn.AVERAGEIFS('Raw Data 1'!$C:$C,'Raw Data 1'!$E:$E,"&gt;=15",'Raw Data 1'!$E:$E,"&lt;30"),"")</f>
        <v>4.4048255813953485</v>
      </c>
      <c s="46">
        <f>_xlfn.IFERROR(_xlfn.AVERAGEIFS('Raw Data 2'!$C:$C,'Raw Data 2'!$E:$E,"&gt;=15",'Raw Data 2'!$E:$E,"&lt;30"),"")</f>
        <v>4.4325240963855403</v>
      </c>
      <c s="46" t="str">
        <f>_xlfn.IFERROR(_xlfn.AVERAGEIFS('Raw Data 3'!$C:$C,'Raw Data 3'!$E:$E,"&gt;=15",'Raw Data 3'!$E:$E,"&lt;30"),"")</f>
        <v/>
      </c>
      <c s="123" t="str">
        <f>_xlfn.IFERROR(_xlfn.AVERAGEIFS('Raw Data 4'!$C:$C,'Raw Data 4'!$E:$E,"&gt;=15",'Raw Data 4'!$E:$E,"&lt;30"),"")</f>
        <v/>
      </c>
    </row>
    <row ht="24.6">
      <c r="G23" s="47" t="s">
        <v>84</v>
      </c>
      <c s="26">
        <f>COUNTIF('Raw Data 1'!$C:$C,"&lt;3.3")/$H$4</f>
        <v>0</v>
      </c>
      <c s="26">
        <f>COUNTIF('Raw Data 2'!$C:$C,"&lt;3.3")/$I$4</f>
        <v>0</v>
      </c>
      <c s="26" t="e">
        <f>COUNTIF('Raw Data 3'!$C:$C,"&lt;3.3")/$J$4</f>
        <v>#DIV/0!</v>
      </c>
      <c s="59" t="e">
        <f>COUNTIF('Raw Data 4'!$C:$C,"&lt;3.3")/$K$4</f>
        <v>#DIV/0!</v>
      </c>
      <c r="M23" s="92" t="s">
        <v>327</v>
      </c>
      <c s="46" t="str">
        <f>_xlfn.IFERROR(_xlfn.AVERAGEIFS('Raw Data 1'!$C:$C,'Raw Data 1'!$D:$D,"&gt;=30",'Raw Data 1'!$D:$D,"&lt;45"),"")</f>
        <v/>
      </c>
      <c s="46" t="str">
        <f>_xlfn.IFERROR(_xlfn.AVERAGEIFS('Raw Data 2'!$C:$C,'Raw Data 2'!$D:$D,"&gt;=30",'Raw Data 2'!$D:$D,"&lt;45"),"")</f>
        <v/>
      </c>
      <c s="46" t="str">
        <f>_xlfn.IFERROR(_xlfn.AVERAGEIFS('Raw Data 3'!$C:$C,'Raw Data 3'!$D:$D,"&gt;=30",'Raw Data 3'!$D:$D,"&lt;45"),"")</f>
        <v/>
      </c>
      <c s="123" t="str">
        <f>_xlfn.IFERROR(_xlfn.AVERAGEIFS('Raw Data 4'!$C:$C,'Raw Data 4'!$D:$D,"&gt;=30",'Raw Data 4'!$D:$D,"&lt;45"),"")</f>
        <v/>
      </c>
      <c r="S23" s="92" t="s">
        <v>327</v>
      </c>
      <c s="46">
        <f>_xlfn.IFERROR(_xlfn.AVERAGEIFS('Raw Data 1'!$C:$C,'Raw Data 1'!$E:$E,"&gt;=30",'Raw Data 1'!$E:$E,"&lt;45"),"")</f>
        <v>4.4654821428571454</v>
      </c>
      <c s="46">
        <f>_xlfn.IFERROR(_xlfn.AVERAGEIFS('Raw Data 2'!$C:$C,'Raw Data 2'!$E:$E,"&gt;=30",'Raw Data 2'!$E:$E,"&lt;45"),"")</f>
        <v>4.4113584905660357</v>
      </c>
      <c s="46" t="str">
        <f>_xlfn.IFERROR(_xlfn.AVERAGEIFS('Raw Data 3'!$C:$C,'Raw Data 3'!$E:$E,"&gt;=30",'Raw Data 3'!$E:$E,"&lt;45"),"")</f>
        <v/>
      </c>
      <c s="123" t="str">
        <f>_xlfn.IFERROR(_xlfn.AVERAGEIFS('Raw Data 4'!$C:$C,'Raw Data 4'!$E:$E,"&gt;=30",'Raw Data 4'!$E:$E,"&lt;45"),"")</f>
        <v/>
      </c>
    </row>
    <row ht="24.6">
      <c r="G24" s="47" t="s">
        <v>421</v>
      </c>
      <c s="26">
        <f>COUNTIF('Raw Data 1'!$C:$C,"&lt;3.2")/$H$4</f>
        <v>0</v>
      </c>
      <c s="26">
        <f>COUNTIF('Raw Data 2'!$C:$C,"&lt;3.2")/$I$4</f>
        <v>0</v>
      </c>
      <c s="26" t="e">
        <f>COUNTIF('Raw Data 3'!$C:$C,"&lt;3.2")/$J$4</f>
        <v>#DIV/0!</v>
      </c>
      <c s="59" t="e">
        <f>COUNTIF('Raw Data 4'!$C:$C,"&lt;3.2")/$K$4</f>
        <v>#DIV/0!</v>
      </c>
      <c r="M24" s="92" t="s">
        <v>145</v>
      </c>
      <c s="46" t="str">
        <f>_xlfn.IFERROR(_xlfn.AVERAGEIFS('Raw Data 1'!$C:$C,'Raw Data 1'!$D:$D,"&gt;=45",'Raw Data 1'!$D:$D,"&lt;60"),"")</f>
        <v/>
      </c>
      <c s="46" t="str">
        <f>_xlfn.IFERROR(_xlfn.AVERAGEIFS('Raw Data 2'!$C:$C,'Raw Data 2'!$D:$D,"&gt;=45",'Raw Data 2'!$D:$D,"&lt;60"),"")</f>
        <v/>
      </c>
      <c s="46" t="str">
        <f>_xlfn.IFERROR(_xlfn.AVERAGEIFS('Raw Data 3'!$C:$C,'Raw Data 3'!$D:$D,"&gt;=45",'Raw Data 3'!$D:$D,"&lt;60"),"")</f>
        <v/>
      </c>
      <c s="123" t="str">
        <f>_xlfn.IFERROR(_xlfn.AVERAGEIFS('Raw Data 4'!$C:$C,'Raw Data 4'!$D:$D,"&gt;=45",'Raw Data 4'!$D:$D,"&lt;60"),"")</f>
        <v/>
      </c>
      <c r="S24" s="92" t="s">
        <v>145</v>
      </c>
      <c s="46">
        <f>_xlfn.IFERROR(_xlfn.AVERAGEIFS('Raw Data 1'!$C:$C,'Raw Data 1'!$E:$E,"&gt;=45",'Raw Data 1'!$E:$E,"&lt;60"),"")</f>
        <v>4.4579166666666667</v>
      </c>
      <c s="46">
        <f>_xlfn.IFERROR(_xlfn.AVERAGEIFS('Raw Data 2'!$C:$C,'Raw Data 2'!$E:$E,"&gt;=45",'Raw Data 2'!$E:$E,"&lt;60"),"")</f>
        <v>4.453333333333334</v>
      </c>
      <c s="46" t="str">
        <f>_xlfn.IFERROR(_xlfn.AVERAGEIFS('Raw Data 3'!$C:$C,'Raw Data 3'!$E:$E,"&gt;=45",'Raw Data 3'!$E:$E,"&lt;60"),"")</f>
        <v/>
      </c>
      <c s="123" t="str">
        <f>_xlfn.IFERROR(_xlfn.AVERAGEIFS('Raw Data 4'!$C:$C,'Raw Data 4'!$E:$E,"&gt;=45",'Raw Data 4'!$E:$E,"&lt;60"),"")</f>
        <v/>
      </c>
    </row>
    <row ht="24.9" thickBot="1">
      <c r="G25" s="47" t="s">
        <v>300</v>
      </c>
      <c s="26">
        <f>COUNTIF('Raw Data 1'!$C:$C,"&lt;3.1")/$H$4</f>
        <v>0</v>
      </c>
      <c s="26">
        <f>COUNTIF('Raw Data 2'!$C:$C,"&lt;3.1")/$I$4</f>
        <v>0</v>
      </c>
      <c s="26" t="e">
        <f>COUNTIF('Raw Data 3'!$C:$C,"&lt;3.1")/$J$4</f>
        <v>#DIV/0!</v>
      </c>
      <c s="59" t="e">
        <f>COUNTIF('Raw Data 4'!$C:$C,"&lt;3.1")/$K$4</f>
        <v>#DIV/0!</v>
      </c>
      <c r="M25" s="143" t="s">
        <v>248</v>
      </c>
      <c s="57">
        <f>_xlfn.IFERROR(_xlfn.AVERAGEIFS('Raw Data 1'!$C:$C,'Raw Data 1'!$D:$D,"&gt;=60"),"")</f>
        <v>4.4471565495207752</v>
      </c>
      <c s="57">
        <f>_xlfn.IFERROR(_xlfn.AVERAGEIFS('Raw Data 2'!$C:$C,'Raw Data 2'!$D:$D,"&gt;=60"),"")</f>
        <v>4.4193954248365976</v>
      </c>
      <c s="57" t="str">
        <f>_xlfn.IFERROR(_xlfn.AVERAGEIFS('Raw Data 3'!$C:$C,'Raw Data 3'!$D:$D,"&gt;=60"),"")</f>
        <v/>
      </c>
      <c s="130" t="str">
        <f>_xlfn.IFERROR(_xlfn.AVERAGEIFS('Raw Data 4'!$C:$C,'Raw Data 4'!$D:$D,"&gt;=60"),"")</f>
        <v/>
      </c>
      <c r="S25" s="143" t="s">
        <v>248</v>
      </c>
      <c s="57" t="str">
        <f>_xlfn.IFERROR(_xlfn.AVERAGEIFS('Raw Data 1'!$C:$C,'Raw Data 1'!$E:$E,"&gt;=60"),"")</f>
        <v/>
      </c>
      <c s="57" t="str">
        <f>_xlfn.IFERROR(_xlfn.AVERAGEIFS('Raw Data 2'!$C:$C,'Raw Data 2'!$E:$E,"&gt;=60"),"")</f>
        <v/>
      </c>
      <c s="57" t="str">
        <f>_xlfn.IFERROR(_xlfn.AVERAGEIFS('Raw Data 3'!$C:$C,'Raw Data 3'!$E:$E,"&gt;=60"),"")</f>
        <v/>
      </c>
      <c s="130" t="str">
        <f>_xlfn.IFERROR(_xlfn.AVERAGEIFS('Raw Data 4'!$C:$C,'Raw Data 4'!$E:$E,"&gt;=60"),"")</f>
        <v/>
      </c>
    </row>
    <row>
      <c r="G26" s="47" t="s">
        <v>195</v>
      </c>
      <c s="26">
        <f>COUNTIF('Raw Data 1'!$C:$C,"&lt;3.0")/$H$4</f>
        <v>0</v>
      </c>
      <c s="26">
        <f>COUNTIF('Raw Data 2'!$C:$C,"&lt;3.0")/$I$4</f>
        <v>0</v>
      </c>
      <c s="26" t="e">
        <f>COUNTIF('Raw Data 3'!$C:$C,"&lt;3.0")/$J$4</f>
        <v>#DIV/0!</v>
      </c>
      <c s="59" t="e">
        <f>COUNTIF('Raw Data 4'!$C:$C,"&lt;3.0")/$K$4</f>
        <v>#DIV/0!</v>
      </c>
    </row>
    <row>
      <c r="G27" s="47" t="s">
        <v>114</v>
      </c>
      <c s="26">
        <f>COUNTIF('Raw Data 1'!$C:$C,"&lt;2.9")/$H$4</f>
        <v>0</v>
      </c>
      <c s="26">
        <f>COUNTIF('Raw Data 2'!$C:$C,"&lt;2.9")/$I$4</f>
        <v>0</v>
      </c>
      <c s="26" t="e">
        <f>COUNTIF('Raw Data 3'!$C:$C,"&lt;2.9")/$J$4</f>
        <v>#DIV/0!</v>
      </c>
      <c s="59" t="e">
        <f>COUNTIF('Raw Data 4'!$C:$C,"&lt;2.9")/$K$4</f>
        <v>#DIV/0!</v>
      </c>
    </row>
    <row>
      <c r="G28" s="47" t="s">
        <v>5</v>
      </c>
      <c s="26">
        <f>COUNTIF('Raw Data 1'!$C:$C,"&lt;2.8")/$H$4</f>
        <v>0</v>
      </c>
      <c s="26">
        <f>COUNTIF('Raw Data 2'!$C:$C,"&lt;2.8")/$I$4</f>
        <v>0</v>
      </c>
      <c s="26" t="e">
        <f>COUNTIF('Raw Data 3'!$C:$C,"&lt;2.8")/$J$4</f>
        <v>#DIV/0!</v>
      </c>
      <c s="59" t="e">
        <f>COUNTIF('Raw Data 4'!$C:$C,"&lt;2.8")/$K$4</f>
        <v>#DIV/0!</v>
      </c>
    </row>
    <row>
      <c r="G29" s="47" t="s">
        <v>329</v>
      </c>
      <c s="26">
        <f>COUNTIF('Raw Data 1'!$C:$C,"&lt;2.7")/$H$4</f>
        <v>0</v>
      </c>
      <c s="26">
        <f>COUNTIF('Raw Data 2'!$C:$C,"&lt;2.7")/$I$4</f>
        <v>0</v>
      </c>
      <c s="26" t="e">
        <f>COUNTIF('Raw Data 3'!$C:$C,"&lt;2.7")/$J$4</f>
        <v>#DIV/0!</v>
      </c>
      <c s="59" t="e">
        <f>COUNTIF('Raw Data 4'!$C:$C,"&lt;2.7")/$K$4</f>
        <v>#DIV/0!</v>
      </c>
    </row>
    <row>
      <c r="G30" s="47" t="s">
        <v>220</v>
      </c>
      <c s="26">
        <f>COUNTIF('Raw Data 1'!$C:$C,"&lt;2.6")/$H$4</f>
        <v>0</v>
      </c>
      <c s="26">
        <f>COUNTIF('Raw Data 2'!$C:$C,"&lt;2.6")/$I$4</f>
        <v>0</v>
      </c>
      <c s="26" t="e">
        <f>COUNTIF('Raw Data 3'!$C:$C,"&lt;2.6")/$J$4</f>
        <v>#DIV/0!</v>
      </c>
      <c s="59" t="e">
        <f>COUNTIF('Raw Data 4'!$C:$C,"&lt;2.6")/$K$4</f>
        <v>#DIV/0!</v>
      </c>
    </row>
    <row>
      <c r="G31" s="47" t="s">
        <v>85</v>
      </c>
      <c s="26">
        <f>COUNTIF('Raw Data 1'!$C:$C,"&lt;2.5")/$H$4</f>
        <v>0</v>
      </c>
      <c s="26">
        <f>COUNTIF('Raw Data 2'!$C:$C,"&lt;2.5")/$I$4</f>
        <v>0</v>
      </c>
      <c s="26" t="e">
        <f>COUNTIF('Raw Data 3'!$C:$C,"&lt;2.5")/$J$4</f>
        <v>#DIV/0!</v>
      </c>
      <c s="59" t="e">
        <f>COUNTIF('Raw Data 4'!$C:$C,"&lt;2.5")/$K$4</f>
        <v>#DIV/0!</v>
      </c>
    </row>
    <row>
      <c r="G32" s="47" t="s">
        <v>422</v>
      </c>
      <c s="26">
        <f>COUNTIF('Raw Data 1'!$C:$C,"&lt;2.4")/$H$4</f>
        <v>0</v>
      </c>
      <c s="26">
        <f>COUNTIF('Raw Data 2'!$C:$C,"&lt;2.4")/$I$4</f>
        <v>0</v>
      </c>
      <c s="26" t="e">
        <f>COUNTIF('Raw Data 3'!$C:$C,"&lt;2.4")/$J$4</f>
        <v>#DIV/0!</v>
      </c>
      <c s="59" t="e">
        <f>COUNTIF('Raw Data 4'!$C:$C,"&lt;2.4")/$K$4</f>
        <v>#DIV/0!</v>
      </c>
    </row>
    <row>
      <c r="G33" s="47" t="s">
        <v>301</v>
      </c>
      <c s="26">
        <f>COUNTIF('Raw Data 1'!$C:$C,"&lt;2.3")/$H$4</f>
        <v>0</v>
      </c>
      <c s="26">
        <f>COUNTIF('Raw Data 2'!$C:$C,"&lt;2.3")/$I$4</f>
        <v>0</v>
      </c>
      <c s="26" t="e">
        <f>COUNTIF('Raw Data 3'!$C:$C,"&lt;2.3")/$J$4</f>
        <v>#DIV/0!</v>
      </c>
      <c s="59" t="e">
        <f>COUNTIF('Raw Data 4'!$C:$C,"&lt;2.3")/$K$4</f>
        <v>#DIV/0!</v>
      </c>
    </row>
    <row>
      <c r="G34" s="47" t="s">
        <v>196</v>
      </c>
      <c s="26">
        <f>COUNTIF('Raw Data 1'!$C:$C,"&lt;2.2")/$H$4</f>
        <v>0</v>
      </c>
      <c s="26">
        <f>COUNTIF('Raw Data 2'!$C:$C,"&lt;2.2")/$I$4</f>
        <v>0</v>
      </c>
      <c s="26" t="e">
        <f>COUNTIF('Raw Data 3'!$C:$C,"&lt;2.2")/$J$4</f>
        <v>#DIV/0!</v>
      </c>
      <c s="59" t="e">
        <f>COUNTIF('Raw Data 4'!$C:$C,"&lt;2.2")/$K$4</f>
        <v>#DIV/0!</v>
      </c>
    </row>
    <row>
      <c r="G35" s="47" t="s">
        <v>86</v>
      </c>
      <c s="26">
        <f>COUNTIF('Raw Data 1'!$C:$C,"&lt;2.1")/$H$4</f>
        <v>0</v>
      </c>
      <c s="26">
        <f>COUNTIF('Raw Data 2'!$C:$C,"&lt;2.1")/$I$4</f>
        <v>0</v>
      </c>
      <c s="26" t="e">
        <f>COUNTIF('Raw Data 3'!$C:$C,"&lt;2.1")/$J$4</f>
        <v>#DIV/0!</v>
      </c>
      <c s="59" t="e">
        <f>COUNTIF('Raw Data 4'!$C:$C,"&lt;2.1")/$K$4</f>
        <v>#DIV/0!</v>
      </c>
    </row>
    <row>
      <c r="G36" s="47" t="s">
        <v>302</v>
      </c>
      <c s="26">
        <f>COUNTIF('Raw Data 1'!$C:$C,"&lt;2.0")/$H$4</f>
        <v>0</v>
      </c>
      <c s="26">
        <f>COUNTIF('Raw Data 2'!$C:$C,"&lt;2.0")/$I$4</f>
        <v>0</v>
      </c>
      <c s="26" t="e">
        <f>COUNTIF('Raw Data 3'!$C:$C,"&lt;2.0")/$J$4</f>
        <v>#DIV/0!</v>
      </c>
      <c s="59" t="e">
        <f>COUNTIF('Raw Data 4'!$C:$C,"&lt;2.0")/$K$4</f>
        <v>#DIV/0!</v>
      </c>
    </row>
    <row>
      <c r="G37" s="47"/>
      <c r="K37" s="34"/>
    </row>
    <row>
      <c r="G38" s="47"/>
      <c s="16" t="str">
        <f>'Game Scorecard'!B5</f>
        <v>Channel A</v>
      </c>
      <c s="16" t="str">
        <f>'Game Scorecard'!C5</f>
        <v>Channel B</v>
      </c>
      <c s="16" t="str">
        <f>'Game Scorecard'!D5</f>
        <v/>
      </c>
      <c s="34" t="str">
        <f>'Game Scorecard'!E5</f>
        <v/>
      </c>
    </row>
    <row>
      <c r="G39" s="47" t="s">
        <v>243</v>
      </c>
      <c s="26">
        <f t="shared" si="8" ref="H39:K39">H7</f>
        <v>3.1948881789137379E-03</v>
      </c>
      <c s="26">
        <f t="shared" si="8"/>
        <v>0</v>
      </c>
      <c s="26" t="e">
        <f t="shared" si="8"/>
        <v>#DIV/0!</v>
      </c>
      <c s="59" t="e">
        <f t="shared" si="8"/>
        <v>#DIV/0!</v>
      </c>
    </row>
    <row>
      <c r="G40" s="47" t="s">
        <v>249</v>
      </c>
      <c s="26">
        <f t="shared" si="9" ref="H40:K67">H8-H9</f>
        <v>0.079872204472843378</v>
      </c>
      <c s="26">
        <f t="shared" si="9"/>
        <v>0.029411764705882359</v>
      </c>
      <c s="26" t="e">
        <f t="shared" si="9"/>
        <v>#DIV/0!</v>
      </c>
      <c s="59" t="e">
        <f t="shared" si="9"/>
        <v>#DIV/0!</v>
      </c>
    </row>
    <row>
      <c r="G41" s="47" t="s">
        <v>166</v>
      </c>
      <c s="26">
        <f t="shared" si="9"/>
        <v>0.11821086261980829</v>
      </c>
      <c s="26">
        <f t="shared" si="9"/>
        <v>0.12418300653594772</v>
      </c>
      <c s="26" t="e">
        <f t="shared" si="9"/>
        <v>#DIV/0!</v>
      </c>
      <c s="59" t="e">
        <f t="shared" si="9"/>
        <v>#DIV/0!</v>
      </c>
    </row>
    <row>
      <c r="G42" s="47" t="s">
        <v>87</v>
      </c>
      <c s="26">
        <f t="shared" si="9"/>
        <v>0.1821086261980831</v>
      </c>
      <c s="26">
        <f t="shared" si="9"/>
        <v>0.16666666666666663</v>
      </c>
      <c s="26" t="e">
        <f t="shared" si="9"/>
        <v>#DIV/0!</v>
      </c>
      <c s="59" t="e">
        <f t="shared" si="9"/>
        <v>#DIV/0!</v>
      </c>
    </row>
    <row>
      <c r="G43" s="47" t="s">
        <v>6</v>
      </c>
      <c s="26">
        <f t="shared" si="9"/>
        <v>0.32907348242811502</v>
      </c>
      <c s="26">
        <f t="shared" si="9"/>
        <v>0.30065359477124187</v>
      </c>
      <c s="26" t="e">
        <f t="shared" si="9"/>
        <v>#DIV/0!</v>
      </c>
      <c s="59" t="e">
        <f t="shared" si="9"/>
        <v>#DIV/0!</v>
      </c>
    </row>
    <row>
      <c r="G44" s="47" t="s">
        <v>359</v>
      </c>
      <c s="26">
        <f t="shared" si="9"/>
        <v>0.11182108626198084</v>
      </c>
      <c s="26">
        <f t="shared" si="9"/>
        <v>0.19607843137254902</v>
      </c>
      <c s="26" t="e">
        <f t="shared" si="9"/>
        <v>#DIV/0!</v>
      </c>
      <c s="59" t="e">
        <f t="shared" si="9"/>
        <v>#DIV/0!</v>
      </c>
    </row>
    <row>
      <c r="G45" s="47" t="s">
        <v>268</v>
      </c>
      <c s="26">
        <f t="shared" si="9"/>
        <v>0.04472843450479233</v>
      </c>
      <c s="26">
        <f t="shared" si="9"/>
        <v>0.039215686274509803</v>
      </c>
      <c s="26" t="e">
        <f t="shared" si="9"/>
        <v>#DIV/0!</v>
      </c>
      <c s="59" t="e">
        <f t="shared" si="9"/>
        <v>#DIV/0!</v>
      </c>
    </row>
    <row>
      <c r="G46" s="47" t="s">
        <v>221</v>
      </c>
      <c s="26">
        <f t="shared" si="9"/>
        <v>0.041533546325878606</v>
      </c>
      <c s="26">
        <f t="shared" si="9"/>
        <v>0.078431372549019593</v>
      </c>
      <c s="26" t="e">
        <f t="shared" si="9"/>
        <v>#DIV/0!</v>
      </c>
      <c s="59" t="e">
        <f t="shared" si="9"/>
        <v>#DIV/0!</v>
      </c>
    </row>
    <row>
      <c r="G47" s="47" t="s">
        <v>146</v>
      </c>
      <c s="26">
        <f t="shared" si="9"/>
        <v>0.047923322683706068</v>
      </c>
      <c s="26">
        <f t="shared" si="9"/>
        <v>0.029411764705882359</v>
      </c>
      <c s="26" t="e">
        <f t="shared" si="9"/>
        <v>#DIV/0!</v>
      </c>
      <c s="59" t="e">
        <f t="shared" si="9"/>
        <v>#DIV/0!</v>
      </c>
    </row>
    <row>
      <c r="G48" s="47" t="s">
        <v>303</v>
      </c>
      <c s="26">
        <f t="shared" si="9"/>
        <v>0.025559105431309903</v>
      </c>
      <c s="26">
        <f t="shared" si="9"/>
        <v>0.0261437908496732</v>
      </c>
      <c s="26" t="e">
        <f t="shared" si="9"/>
        <v>#DIV/0!</v>
      </c>
      <c s="59" t="e">
        <f t="shared" si="9"/>
        <v>#DIV/0!</v>
      </c>
    </row>
    <row>
      <c r="G49" s="47" t="s">
        <v>269</v>
      </c>
      <c s="26">
        <f t="shared" si="9"/>
        <v>9.5846645367412137E-03</v>
      </c>
      <c s="26">
        <f t="shared" si="9"/>
        <v>0.00326797385620915</v>
      </c>
      <c s="26" t="e">
        <f t="shared" si="9"/>
        <v>#DIV/0!</v>
      </c>
      <c s="59" t="e">
        <f t="shared" si="9"/>
        <v>#DIV/0!</v>
      </c>
    </row>
    <row>
      <c r="G50" s="47" t="s">
        <v>197</v>
      </c>
      <c s="26">
        <f t="shared" si="9"/>
        <v>0</v>
      </c>
      <c s="26">
        <f t="shared" si="9"/>
        <v>6.5359477124183009E-03</v>
      </c>
      <c s="26" t="e">
        <f t="shared" si="9"/>
        <v>#DIV/0!</v>
      </c>
      <c s="59" t="e">
        <f t="shared" si="9"/>
        <v>#DIV/0!</v>
      </c>
    </row>
    <row>
      <c r="G51" s="47" t="s">
        <v>115</v>
      </c>
      <c s="26">
        <f t="shared" si="9"/>
        <v>6.3897763578274758E-03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2" s="47" t="s">
        <v>33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3" s="47" t="s">
        <v>390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4" s="47" t="s">
        <v>304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5" s="47" t="s">
        <v>250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6" s="47" t="s">
        <v>167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7" s="47" t="s">
        <v>88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8" s="47" t="s">
        <v>270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59" s="47" t="s">
        <v>222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0" s="47" t="s">
        <v>147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1" s="47" t="s">
        <v>56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2" s="47" t="s">
        <v>423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3" s="47" t="s">
        <v>360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4" s="47" t="s">
        <v>271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5" s="47" t="s">
        <v>198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6" s="47" t="s">
        <v>116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>
      <c r="G67" s="47" t="s">
        <v>34</v>
      </c>
      <c s="26">
        <f t="shared" si="9"/>
        <v>0</v>
      </c>
      <c s="26">
        <f t="shared" si="9"/>
        <v>0</v>
      </c>
      <c s="26" t="e">
        <f t="shared" si="9"/>
        <v>#DIV/0!</v>
      </c>
      <c s="59" t="e">
        <f t="shared" si="9"/>
        <v>#DIV/0!</v>
      </c>
    </row>
    <row ht="12.6" thickBot="1">
      <c r="G68" s="136" t="s">
        <v>424</v>
      </c>
      <c s="119">
        <f t="shared" si="10" ref="H68:K68">H36</f>
        <v>0</v>
      </c>
      <c s="119">
        <f t="shared" si="10"/>
        <v>0</v>
      </c>
      <c s="119" t="e">
        <f t="shared" si="10"/>
        <v>#DIV/0!</v>
      </c>
      <c s="199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314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90" customWidth="1"/>
    <col min="4" max="4" width="12" style="90" customWidth="1"/>
    <col min="5" max="5" width="12" style="83" customWidth="1"/>
    <col min="6" max="6" width="14" style="100" customWidth="1"/>
    <col min="7" max="7" width="13.5234375" style="100" customWidth="1"/>
    <col min="8" max="8" width="16.5234375" style="100" hidden="1" customWidth="1"/>
    <col min="9" max="9" width="15" style="87" customWidth="1"/>
    <col min="10" max="10" width="14" style="87" customWidth="1"/>
    <col min="11" max="11" width="26" style="80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53" t="s">
        <v>212</v>
      </c>
      <c s="20" t="s">
        <v>134</v>
      </c>
      <c s="53" t="s">
        <v>169</v>
      </c>
      <c s="90" t="s">
        <v>20</v>
      </c>
      <c s="98" t="s">
        <v>345</v>
      </c>
      <c s="20" t="s">
        <v>357</v>
      </c>
      <c s="20" t="s">
        <v>409</v>
      </c>
      <c s="20" t="s">
        <v>179</v>
      </c>
      <c s="87" t="s">
        <v>316</v>
      </c>
      <c s="87" t="s">
        <v>396</v>
      </c>
      <c s="80" t="s">
        <v>46</v>
      </c>
      <c r="P1" s="20"/>
      <c s="20"/>
      <c s="32" t="s">
        <v>317</v>
      </c>
      <c s="32" t="s">
        <v>280</v>
      </c>
      <c s="32" t="s">
        <v>104</v>
      </c>
      <c s="32" t="s">
        <v>59</v>
      </c>
      <c s="32" t="s">
        <v>235</v>
      </c>
      <c s="32" t="s">
        <v>58</v>
      </c>
      <c s="32" t="s">
        <v>203</v>
      </c>
      <c s="32" t="s">
        <v>177</v>
      </c>
      <c s="32" t="s">
        <v>9</v>
      </c>
      <c s="32" t="s">
        <v>236</v>
      </c>
      <c s="32" t="s">
        <v>8</v>
      </c>
      <c s="32" t="s">
        <v>439</v>
      </c>
      <c s="32" t="s">
        <v>21</v>
      </c>
      <c s="32" t="s">
        <v>363</v>
      </c>
      <c s="32" t="s">
        <v>375</v>
      </c>
      <c s="32" t="s">
        <v>72</v>
      </c>
      <c s="32" t="s">
        <v>295</v>
      </c>
      <c s="32" t="s">
        <v>22</v>
      </c>
      <c s="32" t="s">
        <v>296</v>
      </c>
      <c s="32" t="s">
        <v>23</v>
      </c>
      <c s="32" t="s">
        <v>376</v>
      </c>
      <c s="32" t="s">
        <v>176</v>
      </c>
      <c s="32" t="s">
        <v>297</v>
      </c>
      <c s="32" t="s">
        <v>160</v>
      </c>
      <c s="32" t="s">
        <v>47</v>
      </c>
      <c s="32" t="s">
        <v>410</v>
      </c>
      <c s="32" t="s">
        <v>213</v>
      </c>
      <c s="32" t="s">
        <v>318</v>
      </c>
      <c s="32" t="s">
        <v>214</v>
      </c>
      <c s="32" t="s">
        <v>346</v>
      </c>
      <c s="32" t="s">
        <v>377</v>
      </c>
      <c s="32" t="s">
        <v>161</v>
      </c>
    </row>
    <row>
      <c s="53">
        <v>0.19700000000000001</v>
      </c>
      <c s="20">
        <v>1</v>
      </c>
      <c s="90">
        <v>4.4660000000000002</v>
      </c>
      <c s="90">
        <v>85.308000000000007</v>
      </c>
      <c s="98">
        <v>48.372999999999998</v>
      </c>
      <c s="20">
        <v>0</v>
      </c>
      <c s="20">
        <v>0</v>
      </c>
      <c/>
      <c r="K2" s="137">
        <v>45509.092912789354</v>
      </c>
      <c r="R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0.41399999999999998</v>
      </c>
      <c s="20">
        <v>2</v>
      </c>
      <c s="90">
        <v>4.4000000000000004</v>
      </c>
      <c s="90">
        <v>85.954999999999998</v>
      </c>
      <c s="98">
        <v>29.344999999999999</v>
      </c>
      <c s="20">
        <v>0</v>
      </c>
      <c s="20">
        <v>0</v>
      </c>
      <c/>
      <c r="K3" s="137">
        <v>45509.092915289351</v>
      </c>
      <c r="R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0.59799999999999998</v>
      </c>
      <c s="20">
        <v>3</v>
      </c>
      <c s="90">
        <v>4.7720000000000002</v>
      </c>
      <c s="90">
        <v>85.343999999999994</v>
      </c>
      <c s="98">
        <v>27.611999999999998</v>
      </c>
      <c s="20">
        <v>0</v>
      </c>
      <c s="20">
        <v>0</v>
      </c>
      <c/>
      <c r="K4" s="137">
        <v>45509.092917418981</v>
      </c>
      <c r="R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0.81100000000000005</v>
      </c>
      <c s="20">
        <v>4</v>
      </c>
      <c s="90">
        <v>3.9790000000000001</v>
      </c>
      <c s="90">
        <v>85.469999999999999</v>
      </c>
      <c s="98">
        <v>31.558</v>
      </c>
      <c s="20">
        <v>0</v>
      </c>
      <c s="20">
        <v>0</v>
      </c>
      <c/>
      <c r="K5" s="137">
        <v>45509.092919884257</v>
      </c>
      <c r="R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1.0089999999999999</v>
      </c>
      <c s="20">
        <v>5</v>
      </c>
      <c s="90">
        <v>4.4260000000000002</v>
      </c>
      <c s="90">
        <v>83.072999999999993</v>
      </c>
      <c s="98">
        <v>42.673000000000002</v>
      </c>
      <c s="20">
        <v>0</v>
      </c>
      <c s="20">
        <v>0</v>
      </c>
      <c/>
      <c r="K6" s="137">
        <v>45509.092924583332</v>
      </c>
      <c r="R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1.218</v>
      </c>
      <c s="20">
        <v>6</v>
      </c>
      <c s="90">
        <v>4.569</v>
      </c>
      <c s="90">
        <v>83.563000000000002</v>
      </c>
      <c s="98">
        <v>23.004999999999999</v>
      </c>
      <c s="20">
        <v>0</v>
      </c>
      <c s="20">
        <v>0</v>
      </c>
      <c/>
      <c r="K7" s="137">
        <v>45509.092927013888</v>
      </c>
      <c r="R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1.417</v>
      </c>
      <c s="20">
        <v>7</v>
      </c>
      <c s="90">
        <v>4.4880000000000004</v>
      </c>
      <c s="90">
        <v>83.869</v>
      </c>
      <c s="98">
        <v>23.013000000000002</v>
      </c>
      <c s="20">
        <v>0</v>
      </c>
      <c s="20">
        <v>0</v>
      </c>
      <c/>
      <c r="K8" s="137">
        <v>45509.092929305552</v>
      </c>
      <c r="R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1.615</v>
      </c>
      <c s="20">
        <v>8</v>
      </c>
      <c s="90">
        <v>4.6079999999999997</v>
      </c>
      <c s="90">
        <v>82.662999999999997</v>
      </c>
      <c s="98">
        <v>38.960000000000001</v>
      </c>
      <c s="20">
        <v>0</v>
      </c>
      <c s="20">
        <v>0</v>
      </c>
      <c/>
      <c r="K9" s="137">
        <v>45509.092931597224</v>
      </c>
      <c r="R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1.8320000000000001</v>
      </c>
      <c s="20">
        <v>9</v>
      </c>
      <c s="90">
        <v>4.4470000000000001</v>
      </c>
      <c s="90">
        <v>84.010999999999996</v>
      </c>
      <c s="98">
        <v>37.271999999999998</v>
      </c>
      <c s="20">
        <v>0</v>
      </c>
      <c s="20">
        <v>0</v>
      </c>
      <c/>
      <c r="K10" s="137">
        <v>45509.092934120374</v>
      </c>
      <c r="R1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2.0390000000000001</v>
      </c>
      <c s="20">
        <v>10</v>
      </c>
      <c s="90">
        <v>4.4409999999999998</v>
      </c>
      <c s="90">
        <v>84.762</v>
      </c>
      <c s="98">
        <v>29.091000000000001</v>
      </c>
      <c s="20">
        <v>0</v>
      </c>
      <c s="20">
        <v>0</v>
      </c>
      <c/>
      <c r="K11" s="137">
        <v>45509.092936516201</v>
      </c>
      <c r="R1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2.222</v>
      </c>
      <c s="20">
        <v>11</v>
      </c>
      <c s="90">
        <v>4.3920000000000003</v>
      </c>
      <c s="90">
        <v>81.980999999999995</v>
      </c>
      <c s="98">
        <v>35.012</v>
      </c>
      <c s="20">
        <v>0</v>
      </c>
      <c s="20">
        <v>0</v>
      </c>
      <c/>
      <c r="K12" s="137">
        <v>45509.092938622685</v>
      </c>
      <c r="R1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2.4300000000000002</v>
      </c>
      <c s="20">
        <v>12</v>
      </c>
      <c s="90">
        <v>4.3970000000000002</v>
      </c>
      <c s="90">
        <v>82.372</v>
      </c>
      <c s="98">
        <v>30.135000000000002</v>
      </c>
      <c s="20">
        <v>0</v>
      </c>
      <c s="20">
        <v>0</v>
      </c>
      <c/>
      <c r="K13" s="137">
        <v>45509.092941030096</v>
      </c>
      <c r="R1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2.649</v>
      </c>
      <c s="20">
        <v>13</v>
      </c>
      <c s="90">
        <v>4.5170000000000003</v>
      </c>
      <c s="90">
        <v>82.471000000000004</v>
      </c>
      <c s="98">
        <v>18.503</v>
      </c>
      <c s="20">
        <v>0</v>
      </c>
      <c s="20">
        <v>0</v>
      </c>
      <c/>
      <c r="K14" s="137">
        <v>45509.092943564814</v>
      </c>
      <c r="R1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2.8599999999999999</v>
      </c>
      <c s="20">
        <v>14</v>
      </c>
      <c s="90">
        <v>4.6580000000000004</v>
      </c>
      <c s="90">
        <v>83.745000000000005</v>
      </c>
      <c s="98">
        <v>35.645000000000003</v>
      </c>
      <c s="20">
        <v>0</v>
      </c>
      <c s="20">
        <v>0</v>
      </c>
      <c/>
      <c r="K15" s="137">
        <v>45509.092946006946</v>
      </c>
      <c r="R1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3.0459999999999998</v>
      </c>
      <c s="20">
        <v>15</v>
      </c>
      <c s="90">
        <v>4.4699999999999998</v>
      </c>
      <c s="90">
        <v>84.287000000000006</v>
      </c>
      <c s="98">
        <v>34.649999999999999</v>
      </c>
      <c s="20">
        <v>0</v>
      </c>
      <c s="20">
        <v>0</v>
      </c>
      <c/>
      <c r="K16" s="137">
        <v>45509.09294815972</v>
      </c>
      <c r="R1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3.2320000000000002</v>
      </c>
      <c s="20">
        <v>16</v>
      </c>
      <c s="90">
        <v>4.6929999999999996</v>
      </c>
      <c s="90">
        <v>85.787999999999997</v>
      </c>
      <c s="98">
        <v>37.838000000000001</v>
      </c>
      <c s="20">
        <v>0</v>
      </c>
      <c s="20">
        <v>0</v>
      </c>
      <c/>
      <c r="K17" s="137">
        <v>45509.092950312501</v>
      </c>
      <c r="R1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3.4239999999999999</v>
      </c>
      <c s="20">
        <v>17</v>
      </c>
      <c s="90">
        <v>4.7350000000000003</v>
      </c>
      <c s="90">
        <v>88.653000000000006</v>
      </c>
      <c s="98">
        <v>35.164000000000001</v>
      </c>
      <c s="20">
        <v>0</v>
      </c>
      <c s="20">
        <v>0</v>
      </c>
      <c/>
      <c r="K18" s="137">
        <v>45509.092952534724</v>
      </c>
      <c r="R1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3.6480000000000001</v>
      </c>
      <c s="20">
        <v>18</v>
      </c>
      <c s="90">
        <v>4.2190000000000003</v>
      </c>
      <c s="90">
        <v>88.257000000000005</v>
      </c>
      <c s="98">
        <v>30.420999999999999</v>
      </c>
      <c s="20">
        <v>0</v>
      </c>
      <c s="20">
        <v>0</v>
      </c>
      <c/>
      <c r="K19" s="137">
        <v>45509.092955138891</v>
      </c>
      <c r="R1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3.8279999999999998</v>
      </c>
      <c s="20">
        <v>19</v>
      </c>
      <c s="90">
        <v>4.3819999999999997</v>
      </c>
      <c s="90">
        <v>87.427999999999997</v>
      </c>
      <c s="98">
        <v>24.738</v>
      </c>
      <c s="20">
        <v>0</v>
      </c>
      <c s="20">
        <v>0</v>
      </c>
      <c/>
      <c r="K20" s="137">
        <v>45509.092957210647</v>
      </c>
      <c r="R2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4.0700000000000003</v>
      </c>
      <c s="20">
        <v>20</v>
      </c>
      <c s="90">
        <v>4.6159999999999997</v>
      </c>
      <c s="90">
        <v>87.644999999999996</v>
      </c>
      <c s="98">
        <v>22.716000000000001</v>
      </c>
      <c s="20">
        <v>0</v>
      </c>
      <c s="20">
        <v>0</v>
      </c>
      <c/>
      <c r="K21" s="137">
        <v>45509.092960011571</v>
      </c>
      <c r="R2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4.2850000000000001</v>
      </c>
      <c s="20">
        <v>21</v>
      </c>
      <c s="90">
        <v>4.4180000000000001</v>
      </c>
      <c s="90">
        <v>87.876999999999995</v>
      </c>
      <c s="98">
        <v>25.603999999999999</v>
      </c>
      <c s="20">
        <v>0</v>
      </c>
      <c s="20">
        <v>0</v>
      </c>
      <c/>
      <c r="K22" s="137">
        <v>45509.092962499999</v>
      </c>
      <c r="R2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4.548</v>
      </c>
      <c s="20">
        <v>22</v>
      </c>
      <c s="90">
        <v>4.5039999999999996</v>
      </c>
      <c s="90">
        <v>88.441000000000003</v>
      </c>
      <c s="98">
        <v>29.797000000000001</v>
      </c>
      <c s="20">
        <v>0</v>
      </c>
      <c s="20">
        <v>0</v>
      </c>
      <c/>
      <c r="K23" s="137">
        <v>45509.092965543983</v>
      </c>
      <c r="R2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4.7910000000000004</v>
      </c>
      <c s="20">
        <v>23</v>
      </c>
      <c s="90">
        <v>4.5510000000000002</v>
      </c>
      <c s="90">
        <v>88.546000000000006</v>
      </c>
      <c s="98">
        <v>29.486999999999998</v>
      </c>
      <c s="20">
        <v>0</v>
      </c>
      <c s="20">
        <v>0</v>
      </c>
      <c/>
      <c r="K24" s="137">
        <v>45509.092968368059</v>
      </c>
      <c r="R2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4.9850000000000003</v>
      </c>
      <c s="20">
        <v>24</v>
      </c>
      <c s="90">
        <v>4.4109999999999996</v>
      </c>
      <c s="90">
        <v>88.180000000000007</v>
      </c>
      <c s="98">
        <v>27.154</v>
      </c>
      <c s="20">
        <v>0</v>
      </c>
      <c s="20">
        <v>0</v>
      </c>
      <c/>
      <c r="K25" s="137">
        <v>45509.092970601851</v>
      </c>
      <c r="R2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5.0899999999999999</v>
      </c>
      <c s="20">
        <v>25</v>
      </c>
      <c s="90">
        <v>4.532</v>
      </c>
      <c s="90">
        <v>87.465999999999994</v>
      </c>
      <c s="98">
        <v>30.071000000000002</v>
      </c>
      <c s="20">
        <v>0</v>
      </c>
      <c s="20">
        <v>0</v>
      </c>
      <c/>
      <c r="K26" s="137">
        <v>45509.092971817132</v>
      </c>
      <c r="R2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5.2539999999999996</v>
      </c>
      <c s="20">
        <v>26</v>
      </c>
      <c s="90">
        <v>4.4569999999999999</v>
      </c>
      <c s="90">
        <v>87.600999999999999</v>
      </c>
      <c s="98">
        <v>10.624000000000001</v>
      </c>
      <c s="20">
        <v>0</v>
      </c>
      <c s="20">
        <v>0</v>
      </c>
      <c/>
      <c r="K27" s="137">
        <v>45509.092973715276</v>
      </c>
      <c r="R2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5.4870000000000001</v>
      </c>
      <c s="20">
        <v>27</v>
      </c>
      <c s="90">
        <v>4.423</v>
      </c>
      <c s="90">
        <v>88.713999999999999</v>
      </c>
      <c s="98">
        <v>27.488</v>
      </c>
      <c s="20">
        <v>0</v>
      </c>
      <c s="20">
        <v>0</v>
      </c>
      <c/>
      <c r="K28" s="137">
        <v>45509.092976412037</v>
      </c>
      <c r="R2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5.6440000000000001</v>
      </c>
      <c s="20">
        <v>28</v>
      </c>
      <c s="90">
        <v>4.3289999999999997</v>
      </c>
      <c s="90">
        <v>88.067999999999998</v>
      </c>
      <c s="98">
        <v>30.298999999999999</v>
      </c>
      <c s="20">
        <v>0</v>
      </c>
      <c s="20">
        <v>0</v>
      </c>
      <c/>
      <c r="K29" s="137">
        <v>45509.092978229164</v>
      </c>
      <c r="R2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5.827</v>
      </c>
      <c s="20">
        <v>29</v>
      </c>
      <c s="90">
        <v>4.4000000000000004</v>
      </c>
      <c s="90">
        <v>86.680999999999997</v>
      </c>
      <c s="98">
        <v>33.093000000000004</v>
      </c>
      <c s="20">
        <v>0</v>
      </c>
      <c s="20">
        <v>0</v>
      </c>
      <c/>
      <c r="K30" s="137">
        <v>45509.092980358793</v>
      </c>
      <c r="R3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6.0259999999999998</v>
      </c>
      <c s="20">
        <v>30</v>
      </c>
      <c s="90">
        <v>4.4569999999999999</v>
      </c>
      <c s="90">
        <v>87.352999999999994</v>
      </c>
      <c s="98">
        <v>26.823</v>
      </c>
      <c s="20">
        <v>0</v>
      </c>
      <c s="20">
        <v>0</v>
      </c>
      <c/>
      <c r="K31" s="137">
        <v>45509.092982650465</v>
      </c>
      <c r="R3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6.2430000000000003</v>
      </c>
      <c s="20">
        <v>31</v>
      </c>
      <c s="90">
        <v>4.1909999999999998</v>
      </c>
      <c s="90">
        <v>87.388999999999996</v>
      </c>
      <c s="83">
        <v>22.824999999999999</v>
      </c>
      <c s="100">
        <v>0</v>
      </c>
      <c s="100">
        <v>0</v>
      </c>
      <c/>
      <c r="K32" s="137">
        <v>45509.092985173615</v>
      </c>
      <c r="R3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6.4340000000000002</v>
      </c>
      <c s="20">
        <v>32</v>
      </c>
      <c s="90">
        <v>3.9449999999999998</v>
      </c>
      <c s="90">
        <v>86.352000000000004</v>
      </c>
      <c s="83">
        <v>31.042999999999999</v>
      </c>
      <c s="100">
        <v>0</v>
      </c>
      <c s="100">
        <v>0</v>
      </c>
      <c/>
      <c r="K33" s="137">
        <v>45509.092987372685</v>
      </c>
      <c r="R3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6.5990000000000002</v>
      </c>
      <c s="20">
        <v>33</v>
      </c>
      <c s="90">
        <v>4.04</v>
      </c>
      <c s="90">
        <v>85.037999999999997</v>
      </c>
      <c s="83">
        <v>36.334000000000003</v>
      </c>
      <c s="100">
        <v>0</v>
      </c>
      <c s="100">
        <v>0</v>
      </c>
      <c/>
      <c r="K34" s="137">
        <v>45509.092989293982</v>
      </c>
      <c r="R3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6.8070000000000004</v>
      </c>
      <c s="20">
        <v>34</v>
      </c>
      <c s="90">
        <v>4.1829999999999998</v>
      </c>
      <c s="90">
        <v>85.137</v>
      </c>
      <c s="83">
        <v>22.422999999999998</v>
      </c>
      <c s="100">
        <v>0</v>
      </c>
      <c s="100">
        <v>0</v>
      </c>
      <c/>
      <c r="K35" s="137">
        <v>45509.092991689817</v>
      </c>
      <c r="R3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7.0179999999999998</v>
      </c>
      <c s="20">
        <v>35</v>
      </c>
      <c s="90">
        <v>4.0720000000000001</v>
      </c>
      <c s="90">
        <v>83.977999999999994</v>
      </c>
      <c s="83">
        <v>32.598999999999997</v>
      </c>
      <c s="100">
        <v>0</v>
      </c>
      <c s="100">
        <v>0</v>
      </c>
      <c/>
      <c r="K36" s="137">
        <v>45509.092994131941</v>
      </c>
      <c r="R3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7.2240000000000002</v>
      </c>
      <c s="20">
        <v>36</v>
      </c>
      <c s="90">
        <v>4.3029999999999999</v>
      </c>
      <c s="90">
        <v>84.620999999999995</v>
      </c>
      <c s="83">
        <v>20.760999999999999</v>
      </c>
      <c s="100">
        <v>0</v>
      </c>
      <c s="100">
        <v>0</v>
      </c>
      <c/>
      <c r="K37" s="137">
        <v>45509.092996516207</v>
      </c>
      <c r="R3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7.4649999999999999</v>
      </c>
      <c s="20">
        <v>37</v>
      </c>
      <c s="90">
        <v>4.1660000000000004</v>
      </c>
      <c s="90">
        <v>85.164000000000001</v>
      </c>
      <c s="83">
        <v>32.243000000000002</v>
      </c>
      <c s="100">
        <v>0</v>
      </c>
      <c s="100">
        <v>0</v>
      </c>
      <c/>
      <c r="K38" s="137">
        <v>45509.092999305554</v>
      </c>
      <c r="R3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7.6989999999999998</v>
      </c>
      <c s="20">
        <v>38</v>
      </c>
      <c s="90">
        <v>4.367</v>
      </c>
      <c s="90">
        <v>87.141000000000005</v>
      </c>
      <c s="83">
        <v>35.948</v>
      </c>
      <c s="100">
        <v>0</v>
      </c>
      <c s="100">
        <v>0</v>
      </c>
      <c/>
      <c r="K39" s="137">
        <v>45509.093002013891</v>
      </c>
      <c r="R3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7.9489999999999998</v>
      </c>
      <c s="20">
        <v>39</v>
      </c>
      <c s="90">
        <v>4.4509999999999996</v>
      </c>
      <c s="90">
        <v>85.927000000000007</v>
      </c>
      <c s="83">
        <v>30.946999999999999</v>
      </c>
      <c s="100">
        <v>0</v>
      </c>
      <c s="100">
        <v>0</v>
      </c>
      <c/>
      <c r="K40" s="137">
        <v>45509.093004907409</v>
      </c>
      <c r="R4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8.1560000000000006</v>
      </c>
      <c s="20">
        <v>40</v>
      </c>
      <c s="90">
        <v>4.423</v>
      </c>
      <c s="90">
        <v>88.054000000000002</v>
      </c>
      <c s="83">
        <v>31.741</v>
      </c>
      <c s="100">
        <v>0</v>
      </c>
      <c s="100">
        <v>0</v>
      </c>
      <c/>
      <c r="K41" s="137">
        <v>45509.093007303243</v>
      </c>
      <c r="R4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8.3230000000000004</v>
      </c>
      <c s="20">
        <v>41</v>
      </c>
      <c s="90">
        <v>4.3470000000000004</v>
      </c>
      <c s="90">
        <v>92.191999999999993</v>
      </c>
      <c s="83">
        <v>49.470999999999997</v>
      </c>
      <c s="100">
        <v>0</v>
      </c>
      <c s="100">
        <v>0</v>
      </c>
      <c/>
      <c r="K42" s="137">
        <v>45509.093009236109</v>
      </c>
      <c r="R4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8.4960000000000004</v>
      </c>
      <c s="20">
        <v>42</v>
      </c>
      <c s="90">
        <v>4.0549999999999997</v>
      </c>
      <c s="90">
        <v>91.040999999999997</v>
      </c>
      <c s="83">
        <v>51.000999999999998</v>
      </c>
      <c s="100">
        <v>0</v>
      </c>
      <c s="100">
        <v>0</v>
      </c>
      <c/>
      <c r="K43" s="137">
        <v>45509.093011238423</v>
      </c>
      <c r="R4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8.7050000000000001</v>
      </c>
      <c s="20">
        <v>43</v>
      </c>
      <c s="90">
        <v>4.0730000000000004</v>
      </c>
      <c s="90">
        <v>91.480000000000004</v>
      </c>
      <c s="83">
        <v>27.231000000000002</v>
      </c>
      <c s="100">
        <v>0</v>
      </c>
      <c s="100">
        <v>0</v>
      </c>
      <c/>
      <c r="K44" s="137">
        <v>45509.09301365741</v>
      </c>
      <c r="R4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8.8789999999999996</v>
      </c>
      <c s="20">
        <v>44</v>
      </c>
      <c s="90">
        <v>4.2619999999999996</v>
      </c>
      <c s="90">
        <v>89.888999999999996</v>
      </c>
      <c s="83">
        <v>19.228000000000002</v>
      </c>
      <c s="100">
        <v>0</v>
      </c>
      <c s="100">
        <v>0</v>
      </c>
      <c/>
      <c r="K45" s="137">
        <v>45509.093015671293</v>
      </c>
      <c r="R4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9.0050000000000008</v>
      </c>
      <c s="20">
        <v>45</v>
      </c>
      <c s="90">
        <v>4.3010000000000002</v>
      </c>
      <c s="90">
        <v>91.429000000000002</v>
      </c>
      <c s="83">
        <v>11.18</v>
      </c>
      <c s="100">
        <v>0</v>
      </c>
      <c s="100">
        <v>0</v>
      </c>
      <c/>
      <c r="K46" s="137">
        <v>45509.093017129628</v>
      </c>
      <c r="R4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9.1999999999999993</v>
      </c>
      <c s="20">
        <v>46</v>
      </c>
      <c s="90">
        <v>4.351</v>
      </c>
      <c s="90">
        <v>92.569999999999993</v>
      </c>
      <c s="83">
        <v>37.866</v>
      </c>
      <c s="100">
        <v>0</v>
      </c>
      <c s="100">
        <v>0</v>
      </c>
      <c/>
      <c r="K47" s="137">
        <v>45509.093019386572</v>
      </c>
      <c r="R4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9.4329999999999998</v>
      </c>
      <c s="20">
        <v>47</v>
      </c>
      <c s="90">
        <v>4.3209999999999997</v>
      </c>
      <c s="90">
        <v>91.936000000000007</v>
      </c>
      <c s="83">
        <v>38.560000000000002</v>
      </c>
      <c s="100">
        <v>0</v>
      </c>
      <c s="100">
        <v>0</v>
      </c>
      <c/>
      <c r="K48" s="137">
        <v>45509.093022083332</v>
      </c>
      <c r="R4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9.6140000000000008</v>
      </c>
      <c s="20">
        <v>48</v>
      </c>
      <c s="90">
        <v>4.5730000000000004</v>
      </c>
      <c s="90">
        <v>87.537999999999997</v>
      </c>
      <c s="83">
        <v>41.698999999999998</v>
      </c>
      <c s="100">
        <v>0</v>
      </c>
      <c s="100">
        <v>0</v>
      </c>
      <c/>
      <c r="K49" s="137">
        <v>45509.093024178241</v>
      </c>
      <c r="R4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9.8089999999999993</v>
      </c>
      <c s="20">
        <v>49</v>
      </c>
      <c s="90">
        <v>4.7350000000000003</v>
      </c>
      <c s="90">
        <v>88.341999999999999</v>
      </c>
      <c s="83">
        <v>8.9429999999999996</v>
      </c>
      <c s="100">
        <v>0</v>
      </c>
      <c s="100">
        <v>0</v>
      </c>
      <c/>
      <c r="K50" s="137">
        <v>45509.093026435185</v>
      </c>
      <c r="R5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10.032</v>
      </c>
      <c s="20">
        <v>50</v>
      </c>
      <c s="90">
        <v>4.6299999999999999</v>
      </c>
      <c s="90">
        <v>89.614000000000004</v>
      </c>
      <c s="83">
        <v>37.805</v>
      </c>
      <c s="100">
        <v>0</v>
      </c>
      <c s="100">
        <v>0</v>
      </c>
      <c/>
      <c r="K51" s="137">
        <v>45509.093029016207</v>
      </c>
      <c r="R5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10.218</v>
      </c>
      <c s="20">
        <v>51</v>
      </c>
      <c s="90">
        <v>4.6299999999999999</v>
      </c>
      <c s="90">
        <v>89.646000000000001</v>
      </c>
      <c s="83">
        <v>45.261000000000003</v>
      </c>
      <c s="100">
        <v>0</v>
      </c>
      <c s="100">
        <v>0</v>
      </c>
      <c/>
      <c r="K52" s="137">
        <v>45509.093031168981</v>
      </c>
      <c r="R5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10.412000000000001</v>
      </c>
      <c s="20">
        <v>52</v>
      </c>
      <c s="90">
        <v>4.7039999999999997</v>
      </c>
      <c s="90">
        <v>89.233000000000004</v>
      </c>
      <c s="83">
        <v>24.178999999999998</v>
      </c>
      <c s="100">
        <v>0</v>
      </c>
      <c s="100">
        <v>0</v>
      </c>
      <c/>
      <c r="K53" s="137">
        <v>45509.093033414349</v>
      </c>
      <c r="R5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10.632</v>
      </c>
      <c s="20">
        <v>53</v>
      </c>
      <c s="90">
        <v>4.8019999999999996</v>
      </c>
      <c s="90">
        <v>89.116</v>
      </c>
      <c s="83">
        <v>31.760000000000002</v>
      </c>
      <c s="100">
        <v>0</v>
      </c>
      <c s="100">
        <v>0</v>
      </c>
      <c/>
      <c r="K54" s="137">
        <v>45509.093035972219</v>
      </c>
      <c r="R5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10.839</v>
      </c>
      <c s="20">
        <v>54</v>
      </c>
      <c s="90">
        <v>4.7050000000000001</v>
      </c>
      <c s="90">
        <v>86.757000000000005</v>
      </c>
      <c s="83">
        <v>39.523000000000003</v>
      </c>
      <c s="100">
        <v>0</v>
      </c>
      <c s="100">
        <v>0</v>
      </c>
      <c/>
      <c r="K55" s="137">
        <v>45509.093038356485</v>
      </c>
      <c r="R5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11.018000000000001</v>
      </c>
      <c s="20">
        <v>55</v>
      </c>
      <c s="90">
        <v>4.7229999999999999</v>
      </c>
      <c s="90">
        <v>82.896000000000001</v>
      </c>
      <c s="83">
        <v>33.289999999999999</v>
      </c>
      <c s="100">
        <v>0</v>
      </c>
      <c s="100">
        <v>0</v>
      </c>
      <c/>
      <c r="K56" s="137">
        <v>45509.093040428241</v>
      </c>
      <c r="R5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11.218</v>
      </c>
      <c s="20">
        <v>56</v>
      </c>
      <c s="90">
        <v>4.593</v>
      </c>
      <c s="90">
        <v>83.784000000000006</v>
      </c>
      <c s="83">
        <v>35.933</v>
      </c>
      <c s="100">
        <v>0</v>
      </c>
      <c s="100">
        <v>0</v>
      </c>
      <c/>
      <c r="K57" s="137">
        <v>45509.093042743058</v>
      </c>
      <c r="R5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11.393000000000001</v>
      </c>
      <c s="20">
        <v>57</v>
      </c>
      <c s="90">
        <v>4.6260000000000003</v>
      </c>
      <c s="90">
        <v>84.956999999999994</v>
      </c>
      <c s="83">
        <v>33.134</v>
      </c>
      <c s="100">
        <v>0</v>
      </c>
      <c s="100">
        <v>0</v>
      </c>
      <c/>
      <c r="K58" s="137">
        <v>45509.093044768517</v>
      </c>
      <c r="R5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11.602</v>
      </c>
      <c s="20">
        <v>58</v>
      </c>
      <c s="90">
        <v>4.5099999999999998</v>
      </c>
      <c s="90">
        <v>85.376999999999995</v>
      </c>
      <c s="83">
        <v>25.696000000000002</v>
      </c>
      <c s="100">
        <v>0</v>
      </c>
      <c s="100">
        <v>0</v>
      </c>
      <c/>
      <c r="K59" s="137">
        <v>45509.093047187504</v>
      </c>
      <c r="R5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11.798</v>
      </c>
      <c s="20">
        <v>59</v>
      </c>
      <c s="90">
        <v>4.6040000000000001</v>
      </c>
      <c s="90">
        <v>86.835999999999999</v>
      </c>
      <c s="83">
        <v>31.558</v>
      </c>
      <c s="100">
        <v>0</v>
      </c>
      <c s="100">
        <v>0</v>
      </c>
      <c/>
      <c r="K60" s="137">
        <v>45509.093049467592</v>
      </c>
      <c r="R6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12.023999999999999</v>
      </c>
      <c s="20">
        <v>60</v>
      </c>
      <c s="90">
        <v>3.8679999999999999</v>
      </c>
      <c s="90">
        <v>87.709000000000003</v>
      </c>
      <c s="83">
        <v>13.602</v>
      </c>
      <c s="100">
        <v>0</v>
      </c>
      <c s="100">
        <v>0</v>
      </c>
      <c/>
      <c r="K61" s="137">
        <v>45509.093052071759</v>
      </c>
      <c r="R6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12.218999999999999</v>
      </c>
      <c s="20">
        <v>61</v>
      </c>
      <c s="90">
        <v>4.2519999999999998</v>
      </c>
      <c s="90">
        <v>81.614000000000004</v>
      </c>
      <c s="83">
        <v>44.237000000000002</v>
      </c>
      <c s="100">
        <v>0</v>
      </c>
      <c s="100">
        <v>0</v>
      </c>
      <c/>
      <c r="K62" s="137">
        <v>45509.093054340279</v>
      </c>
      <c r="R6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12.397</v>
      </c>
      <c s="20">
        <v>62</v>
      </c>
      <c s="90">
        <v>4.3609999999999998</v>
      </c>
      <c s="90">
        <v>84.248000000000005</v>
      </c>
      <c s="83">
        <v>39.119999999999997</v>
      </c>
      <c s="100">
        <v>0</v>
      </c>
      <c s="100">
        <v>0</v>
      </c>
      <c/>
      <c r="K63" s="137">
        <v>45509.093056388891</v>
      </c>
      <c r="R6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12.593</v>
      </c>
      <c s="20">
        <v>63</v>
      </c>
      <c s="90">
        <v>4.1689999999999996</v>
      </c>
      <c s="90">
        <v>84.195999999999998</v>
      </c>
      <c s="83">
        <v>10.326000000000001</v>
      </c>
      <c s="100">
        <v>0</v>
      </c>
      <c s="100">
        <v>0</v>
      </c>
      <c/>
      <c r="K64" s="137">
        <v>45509.09305865741</v>
      </c>
      <c r="R6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12.804</v>
      </c>
      <c s="20">
        <v>64</v>
      </c>
      <c s="90">
        <v>4.3879999999999999</v>
      </c>
      <c s="90">
        <v>83.302000000000007</v>
      </c>
      <c s="83">
        <v>30.41</v>
      </c>
      <c s="100">
        <v>0</v>
      </c>
      <c s="100">
        <v>0</v>
      </c>
      <c/>
      <c r="K65" s="137">
        <v>45509.093061099535</v>
      </c>
      <c r="R6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13.022</v>
      </c>
      <c s="20">
        <v>65</v>
      </c>
      <c s="90">
        <v>3.819</v>
      </c>
      <c s="90">
        <v>83.435000000000002</v>
      </c>
      <c s="83">
        <v>25.213000000000001</v>
      </c>
      <c s="100">
        <v>0</v>
      </c>
      <c s="100">
        <v>0</v>
      </c>
      <c/>
      <c r="K66" s="137">
        <v>45509.093063622684</v>
      </c>
      <c r="R6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13.193</v>
      </c>
      <c s="20">
        <v>66</v>
      </c>
      <c s="90">
        <v>4.3899999999999997</v>
      </c>
      <c s="90">
        <v>83.102000000000004</v>
      </c>
      <c s="83">
        <v>27.405999999999999</v>
      </c>
      <c s="100">
        <v>0</v>
      </c>
      <c s="100">
        <v>0</v>
      </c>
      <c/>
      <c r="K67" s="137">
        <v>45509.093065613422</v>
      </c>
      <c r="R6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13.394</v>
      </c>
      <c s="20">
        <v>67</v>
      </c>
      <c s="90">
        <v>4.5330000000000004</v>
      </c>
      <c s="90">
        <v>82.977000000000004</v>
      </c>
      <c s="83">
        <v>25.931000000000001</v>
      </c>
      <c s="100">
        <v>0</v>
      </c>
      <c s="100">
        <v>0</v>
      </c>
      <c/>
      <c r="K68" s="137">
        <v>45509.093067939815</v>
      </c>
      <c r="R6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13.613</v>
      </c>
      <c s="20">
        <v>68</v>
      </c>
      <c s="90">
        <v>4.4199999999999999</v>
      </c>
      <c s="90">
        <v>83.385000000000005</v>
      </c>
      <c s="83">
        <v>29.802</v>
      </c>
      <c s="100">
        <v>0</v>
      </c>
      <c s="100">
        <v>0</v>
      </c>
      <c/>
      <c r="K69" s="137">
        <v>45509.093070462965</v>
      </c>
      <c r="R6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13.795999999999999</v>
      </c>
      <c s="20">
        <v>69</v>
      </c>
      <c s="90">
        <v>4.3840000000000003</v>
      </c>
      <c s="90">
        <v>84.733999999999995</v>
      </c>
      <c s="83">
        <v>31.725000000000001</v>
      </c>
      <c s="100">
        <v>0</v>
      </c>
      <c s="100">
        <v>0</v>
      </c>
      <c/>
      <c r="K70" s="137">
        <v>45509.093072592594</v>
      </c>
      <c r="R7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14.009</v>
      </c>
      <c s="20">
        <v>70</v>
      </c>
      <c s="90">
        <v>4.1440000000000001</v>
      </c>
      <c s="90">
        <v>85.394999999999996</v>
      </c>
      <c s="83">
        <v>34.686</v>
      </c>
      <c s="100">
        <v>0</v>
      </c>
      <c s="100">
        <v>0</v>
      </c>
      <c/>
      <c r="K71" s="137">
        <v>45509.093075046294</v>
      </c>
      <c r="R7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14.206</v>
      </c>
      <c s="20">
        <v>71</v>
      </c>
      <c s="90">
        <v>4.3979999999999997</v>
      </c>
      <c s="90">
        <v>85.75</v>
      </c>
      <c s="83">
        <v>30.591000000000001</v>
      </c>
      <c s="100">
        <v>0</v>
      </c>
      <c s="100">
        <v>0</v>
      </c>
      <c/>
      <c r="K72" s="137">
        <v>45509.09307732639</v>
      </c>
      <c r="R7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14.395</v>
      </c>
      <c s="20">
        <v>72</v>
      </c>
      <c s="90">
        <v>4.5019999999999998</v>
      </c>
      <c s="90">
        <v>85.768000000000001</v>
      </c>
      <c s="83">
        <v>24.908999999999999</v>
      </c>
      <c s="100">
        <v>0</v>
      </c>
      <c s="100">
        <v>0</v>
      </c>
      <c/>
      <c r="K73" s="137">
        <v>45509.093079525461</v>
      </c>
      <c r="R7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14.6</v>
      </c>
      <c s="20">
        <v>73</v>
      </c>
      <c s="90">
        <v>4.3780000000000001</v>
      </c>
      <c s="90">
        <v>85.682000000000002</v>
      </c>
      <c s="83">
        <v>24.321000000000002</v>
      </c>
      <c s="100">
        <v>0</v>
      </c>
      <c s="100">
        <v>0</v>
      </c>
      <c/>
      <c r="K74" s="137">
        <v>45509.093081886575</v>
      </c>
      <c r="R7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14.792</v>
      </c>
      <c s="20">
        <v>74</v>
      </c>
      <c s="90">
        <v>4.5099999999999998</v>
      </c>
      <c s="90">
        <v>84.091999999999999</v>
      </c>
      <c s="83">
        <v>35.268000000000001</v>
      </c>
      <c s="100">
        <v>0</v>
      </c>
      <c s="100">
        <v>0</v>
      </c>
      <c/>
      <c r="K75" s="137">
        <v>45509.093084108797</v>
      </c>
      <c r="R7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14.994</v>
      </c>
      <c s="20">
        <v>75</v>
      </c>
      <c s="90">
        <v>4.5880000000000001</v>
      </c>
      <c s="90">
        <v>80.718999999999994</v>
      </c>
      <c s="83">
        <v>34.636000000000003</v>
      </c>
      <c s="100">
        <v>0</v>
      </c>
      <c s="100">
        <v>0</v>
      </c>
      <c/>
      <c r="K76" s="137">
        <v>45509.093086446759</v>
      </c>
      <c r="R7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15.212</v>
      </c>
      <c s="20">
        <v>76</v>
      </c>
      <c s="90">
        <v>4.6059999999999999</v>
      </c>
      <c s="90">
        <v>81.156000000000006</v>
      </c>
      <c s="83">
        <v>27.689</v>
      </c>
      <c s="100">
        <v>0</v>
      </c>
      <c s="100">
        <v>0</v>
      </c>
      <c/>
      <c r="K77" s="137">
        <v>45509.093088969908</v>
      </c>
      <c r="R7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15.414</v>
      </c>
      <c s="20">
        <v>77</v>
      </c>
      <c s="90">
        <v>4.4509999999999996</v>
      </c>
      <c s="90">
        <v>80.299000000000007</v>
      </c>
      <c s="83">
        <v>29.498000000000001</v>
      </c>
      <c s="100">
        <v>0</v>
      </c>
      <c s="100">
        <v>0</v>
      </c>
      <c/>
      <c r="K78" s="137">
        <v>45509.09309130787</v>
      </c>
      <c r="R7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15.608000000000001</v>
      </c>
      <c s="20">
        <v>78</v>
      </c>
      <c s="90">
        <v>4.5410000000000004</v>
      </c>
      <c s="90">
        <v>82.287000000000006</v>
      </c>
      <c s="83">
        <v>33.067</v>
      </c>
      <c s="100">
        <v>0</v>
      </c>
      <c s="100">
        <v>0</v>
      </c>
      <c/>
      <c r="K79" s="137">
        <v>45509.093093553238</v>
      </c>
      <c r="R7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15.797000000000001</v>
      </c>
      <c s="20">
        <v>79</v>
      </c>
      <c s="90">
        <v>4.4969999999999999</v>
      </c>
      <c s="90">
        <v>83.668999999999997</v>
      </c>
      <c s="83">
        <v>35.499000000000002</v>
      </c>
      <c s="100">
        <v>0</v>
      </c>
      <c s="100">
        <v>0</v>
      </c>
      <c/>
      <c r="K80" s="137">
        <v>45509.09309574074</v>
      </c>
      <c r="R8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16.007000000000001</v>
      </c>
      <c s="20">
        <v>80</v>
      </c>
      <c s="90">
        <v>4.4960000000000004</v>
      </c>
      <c s="90">
        <v>84.712999999999994</v>
      </c>
      <c s="83">
        <v>33.465000000000003</v>
      </c>
      <c s="100">
        <v>0</v>
      </c>
      <c s="100">
        <v>0</v>
      </c>
      <c/>
      <c r="K81" s="137">
        <v>45509.093098182871</v>
      </c>
      <c r="R8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16.192</v>
      </c>
      <c s="20">
        <v>81</v>
      </c>
      <c s="90">
        <v>4.4880000000000004</v>
      </c>
      <c s="90">
        <v>85.406000000000006</v>
      </c>
      <c s="83">
        <v>29.582000000000001</v>
      </c>
      <c s="100">
        <v>0</v>
      </c>
      <c s="100">
        <v>0</v>
      </c>
      <c/>
      <c r="K82" s="137">
        <v>45509.093100312501</v>
      </c>
      <c r="R8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16.411000000000001</v>
      </c>
      <c s="20">
        <v>82</v>
      </c>
      <c s="90">
        <v>4.5940000000000003</v>
      </c>
      <c s="90">
        <v>86.201999999999998</v>
      </c>
      <c s="83">
        <v>29.667000000000002</v>
      </c>
      <c s="100">
        <v>0</v>
      </c>
      <c s="100">
        <v>0</v>
      </c>
      <c/>
      <c r="K83" s="137">
        <v>45509.093102847219</v>
      </c>
      <c r="R8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16.591000000000001</v>
      </c>
      <c s="20">
        <v>83</v>
      </c>
      <c s="90">
        <v>4.5709999999999997</v>
      </c>
      <c s="90">
        <v>86.858000000000004</v>
      </c>
      <c s="83">
        <v>32.552999999999997</v>
      </c>
      <c s="100">
        <v>0</v>
      </c>
      <c s="100">
        <v>0</v>
      </c>
      <c/>
      <c r="K84" s="137">
        <v>45509.093104942127</v>
      </c>
      <c r="R8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16.808</v>
      </c>
      <c s="20">
        <v>84</v>
      </c>
      <c s="90">
        <v>4.6959999999999997</v>
      </c>
      <c s="90">
        <v>87.109999999999999</v>
      </c>
      <c s="83">
        <v>30.329000000000001</v>
      </c>
      <c s="100">
        <v>0</v>
      </c>
      <c s="100">
        <v>0</v>
      </c>
      <c/>
      <c r="K85" s="137">
        <v>45509.093107442131</v>
      </c>
      <c r="R8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17.013999999999999</v>
      </c>
      <c s="20">
        <v>85</v>
      </c>
      <c s="90">
        <v>4.7240000000000002</v>
      </c>
      <c s="90">
        <v>85.951999999999998</v>
      </c>
      <c s="83">
        <v>32.457000000000001</v>
      </c>
      <c s="100">
        <v>0</v>
      </c>
      <c s="100">
        <v>0</v>
      </c>
      <c/>
      <c r="K86" s="137">
        <v>45509.09310982639</v>
      </c>
      <c r="R8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17.213000000000001</v>
      </c>
      <c s="20">
        <v>86</v>
      </c>
      <c s="90">
        <v>4.7649999999999997</v>
      </c>
      <c s="90">
        <v>84.149000000000001</v>
      </c>
      <c s="83">
        <v>42.482999999999997</v>
      </c>
      <c s="100">
        <v>0</v>
      </c>
      <c s="100">
        <v>0</v>
      </c>
      <c/>
      <c r="K87" s="137">
        <v>45509.093112129631</v>
      </c>
      <c r="R8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17.396999999999998</v>
      </c>
      <c s="20">
        <v>87</v>
      </c>
      <c s="90">
        <v>4.7400000000000002</v>
      </c>
      <c s="90">
        <v>84.147000000000006</v>
      </c>
      <c s="83">
        <v>43.892000000000003</v>
      </c>
      <c s="100">
        <v>0</v>
      </c>
      <c s="100">
        <v>0</v>
      </c>
      <c/>
      <c r="K88" s="137">
        <v>45509.09311425926</v>
      </c>
      <c r="R8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17.591999999999999</v>
      </c>
      <c s="20">
        <v>88</v>
      </c>
      <c s="90">
        <v>4.6580000000000004</v>
      </c>
      <c s="90">
        <v>83.866</v>
      </c>
      <c s="83">
        <v>37.563000000000002</v>
      </c>
      <c s="100">
        <v>0</v>
      </c>
      <c s="100">
        <v>0</v>
      </c>
      <c/>
      <c r="K89" s="137">
        <v>45509.093116516204</v>
      </c>
      <c r="R8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17.789000000000001</v>
      </c>
      <c s="20">
        <v>89</v>
      </c>
      <c s="90">
        <v>4.7240000000000002</v>
      </c>
      <c s="90">
        <v>83.902000000000001</v>
      </c>
      <c s="83">
        <v>34.509</v>
      </c>
      <c s="100">
        <v>0</v>
      </c>
      <c s="100">
        <v>0</v>
      </c>
      <c/>
      <c r="K90" s="137">
        <v>45509.0931187963</v>
      </c>
      <c r="R9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17.995000000000001</v>
      </c>
      <c s="20">
        <v>90</v>
      </c>
      <c s="90">
        <v>4.5659999999999998</v>
      </c>
      <c s="90">
        <v>84.111999999999995</v>
      </c>
      <c s="83">
        <v>31.561</v>
      </c>
      <c s="100">
        <v>0</v>
      </c>
      <c s="100">
        <v>0</v>
      </c>
      <c/>
      <c r="K91" s="137">
        <v>45509.093121180558</v>
      </c>
      <c r="R9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18.213000000000001</v>
      </c>
      <c s="20">
        <v>91</v>
      </c>
      <c s="90">
        <v>4.4630000000000001</v>
      </c>
      <c s="90">
        <v>84.745999999999995</v>
      </c>
      <c s="83">
        <v>30.117000000000001</v>
      </c>
      <c s="100">
        <v>0</v>
      </c>
      <c s="100">
        <v>0</v>
      </c>
      <c/>
      <c r="K92" s="137">
        <v>45509.0931237037</v>
      </c>
      <c r="R9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18.399000000000001</v>
      </c>
      <c s="20">
        <v>92</v>
      </c>
      <c s="90">
        <v>4.476</v>
      </c>
      <c s="90">
        <v>85.186000000000007</v>
      </c>
      <c s="83">
        <v>40.115000000000002</v>
      </c>
      <c s="100">
        <v>0</v>
      </c>
      <c s="100">
        <v>0</v>
      </c>
      <c/>
      <c r="K93" s="137">
        <v>45509.093125856481</v>
      </c>
      <c r="R9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18.611999999999998</v>
      </c>
      <c s="20">
        <v>93</v>
      </c>
      <c s="90">
        <v>4.5679999999999996</v>
      </c>
      <c s="90">
        <v>87.896000000000001</v>
      </c>
      <c s="83">
        <v>48.200000000000003</v>
      </c>
      <c s="100">
        <v>0</v>
      </c>
      <c s="100">
        <v>0</v>
      </c>
      <c/>
      <c r="K94" s="137">
        <v>45509.093128321758</v>
      </c>
      <c r="R9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18.803000000000001</v>
      </c>
      <c s="20">
        <v>94</v>
      </c>
      <c s="90">
        <v>4.5949999999999998</v>
      </c>
      <c s="90">
        <v>89.236999999999995</v>
      </c>
      <c s="83">
        <v>38.786999999999999</v>
      </c>
      <c s="100">
        <v>0</v>
      </c>
      <c s="100">
        <v>0</v>
      </c>
      <c/>
      <c r="K95" s="137">
        <v>45509.093130543981</v>
      </c>
      <c r="R9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19.003</v>
      </c>
      <c s="20">
        <v>95</v>
      </c>
      <c s="90">
        <v>4.5609999999999999</v>
      </c>
      <c s="90">
        <v>89.236999999999995</v>
      </c>
      <c s="83">
        <v>0</v>
      </c>
      <c s="100">
        <v>0</v>
      </c>
      <c s="100">
        <v>0</v>
      </c>
      <c/>
      <c r="K96" s="137">
        <v>45509.093132847222</v>
      </c>
      <c r="R9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19.201000000000001</v>
      </c>
      <c s="20">
        <v>96</v>
      </c>
      <c s="90">
        <v>4.3369999999999997</v>
      </c>
      <c s="90">
        <v>89.302999999999997</v>
      </c>
      <c s="83">
        <v>53.472000000000001</v>
      </c>
      <c s="100">
        <v>0</v>
      </c>
      <c s="100">
        <v>0</v>
      </c>
      <c/>
      <c r="K97" s="137">
        <v>45509.093135150462</v>
      </c>
      <c r="R9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19.41</v>
      </c>
      <c s="20">
        <v>97</v>
      </c>
      <c s="90">
        <v>4.4480000000000004</v>
      </c>
      <c s="90">
        <v>89.436999999999998</v>
      </c>
      <c s="83">
        <v>34.366</v>
      </c>
      <c s="100">
        <v>0</v>
      </c>
      <c s="100">
        <v>0</v>
      </c>
      <c/>
      <c r="K98" s="137">
        <v>45509.093137557873</v>
      </c>
      <c r="R9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19.606999999999999</v>
      </c>
      <c s="20">
        <v>98</v>
      </c>
      <c s="90">
        <v>4.4589999999999996</v>
      </c>
      <c s="90">
        <v>89.120999999999995</v>
      </c>
      <c s="83">
        <v>34.539999999999999</v>
      </c>
      <c s="100">
        <v>0</v>
      </c>
      <c s="100">
        <v>0</v>
      </c>
      <c/>
      <c r="K99" s="137">
        <v>45509.093139849538</v>
      </c>
      <c r="R9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19.800000000000001</v>
      </c>
      <c s="20">
        <v>99</v>
      </c>
      <c s="90">
        <v>4.4660000000000002</v>
      </c>
      <c s="90">
        <v>88.453000000000003</v>
      </c>
      <c s="83">
        <v>33.301000000000002</v>
      </c>
      <c s="100">
        <v>0</v>
      </c>
      <c s="100">
        <v>0</v>
      </c>
      <c/>
      <c r="K100" s="137">
        <v>45509.093142071761</v>
      </c>
      <c r="R10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20.010999999999999</v>
      </c>
      <c s="20">
        <v>100</v>
      </c>
      <c s="90">
        <v>4.4530000000000003</v>
      </c>
      <c s="90">
        <v>88.757999999999996</v>
      </c>
      <c s="83">
        <v>47.231000000000002</v>
      </c>
      <c s="100">
        <v>0</v>
      </c>
      <c s="100">
        <v>0</v>
      </c>
      <c/>
      <c r="K101" s="137">
        <v>45509.093144513892</v>
      </c>
      <c r="R10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20.196000000000002</v>
      </c>
      <c s="20">
        <v>101</v>
      </c>
      <c s="90">
        <v>4.4820000000000002</v>
      </c>
      <c s="90">
        <v>87.566000000000003</v>
      </c>
      <c s="83">
        <v>38.637999999999998</v>
      </c>
      <c s="100">
        <v>0</v>
      </c>
      <c s="100">
        <v>0</v>
      </c>
      <c/>
      <c r="K102" s="137">
        <v>45509.09314665509</v>
      </c>
      <c r="R10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20.402000000000001</v>
      </c>
      <c s="20">
        <v>102</v>
      </c>
      <c s="90">
        <v>4.4329999999999998</v>
      </c>
      <c s="90">
        <v>87.572999999999993</v>
      </c>
      <c s="83">
        <v>43.186999999999998</v>
      </c>
      <c s="100">
        <v>0</v>
      </c>
      <c s="100">
        <v>0</v>
      </c>
      <c/>
      <c r="K103" s="137">
        <v>45509.093149039349</v>
      </c>
      <c r="R10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20.609999999999999</v>
      </c>
      <c s="20">
        <v>103</v>
      </c>
      <c s="90">
        <v>4.3940000000000001</v>
      </c>
      <c s="90">
        <v>86.799000000000007</v>
      </c>
      <c s="83">
        <v>41.497</v>
      </c>
      <c s="100">
        <v>0</v>
      </c>
      <c s="100">
        <v>0</v>
      </c>
      <c/>
      <c r="K104" s="137">
        <v>45509.093151446759</v>
      </c>
      <c r="R10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20.800999999999998</v>
      </c>
      <c s="20">
        <v>104</v>
      </c>
      <c s="90">
        <v>4.4809999999999999</v>
      </c>
      <c s="90">
        <v>86.989999999999995</v>
      </c>
      <c s="83">
        <v>41.497</v>
      </c>
      <c s="100">
        <v>0</v>
      </c>
      <c s="100">
        <v>0</v>
      </c>
      <c/>
      <c r="K105" s="137">
        <v>45509.093153657406</v>
      </c>
      <c r="R10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20.995999999999999</v>
      </c>
      <c s="20">
        <v>105</v>
      </c>
      <c s="90">
        <v>4.4249999999999998</v>
      </c>
      <c s="90">
        <v>86.881</v>
      </c>
      <c s="83">
        <v>36.728999999999999</v>
      </c>
      <c s="100">
        <v>0</v>
      </c>
      <c s="100">
        <v>0</v>
      </c>
      <c/>
      <c r="K106" s="137">
        <v>45509.09315591435</v>
      </c>
      <c r="R10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21.201000000000001</v>
      </c>
      <c s="20">
        <v>106</v>
      </c>
      <c s="90">
        <v>4.577</v>
      </c>
      <c s="90">
        <v>82.956999999999994</v>
      </c>
      <c s="83">
        <v>43.947000000000003</v>
      </c>
      <c s="100">
        <v>0</v>
      </c>
      <c s="100">
        <v>0</v>
      </c>
      <c/>
      <c r="K107" s="137">
        <v>45509.09315828704</v>
      </c>
      <c r="R10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21.408000000000001</v>
      </c>
      <c s="20">
        <v>107</v>
      </c>
      <c s="90">
        <v>4.5439999999999996</v>
      </c>
      <c s="90">
        <v>86.914000000000001</v>
      </c>
      <c s="83">
        <v>45.445999999999998</v>
      </c>
      <c s="100">
        <v>0</v>
      </c>
      <c s="100">
        <v>0</v>
      </c>
      <c/>
      <c r="K108" s="137">
        <v>45509.093160682867</v>
      </c>
      <c r="R10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21.596</v>
      </c>
      <c s="20">
        <v>108</v>
      </c>
      <c s="90">
        <v>4.0819999999999999</v>
      </c>
      <c s="90">
        <v>87.254999999999995</v>
      </c>
      <c s="83">
        <v>28.672000000000001</v>
      </c>
      <c s="100">
        <v>0</v>
      </c>
      <c s="100">
        <v>0</v>
      </c>
      <c/>
      <c r="K109" s="137">
        <v>45509.093162858793</v>
      </c>
      <c r="R10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21.809999999999999</v>
      </c>
      <c s="20">
        <v>109</v>
      </c>
      <c s="90">
        <v>4.2050000000000001</v>
      </c>
      <c s="90">
        <v>84.489000000000004</v>
      </c>
      <c s="83">
        <v>44.567999999999998</v>
      </c>
      <c s="100">
        <v>0</v>
      </c>
      <c s="100">
        <v>0</v>
      </c>
      <c/>
      <c r="K110" s="137">
        <v>45509.093165347222</v>
      </c>
      <c r="R11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22.013999999999999</v>
      </c>
      <c s="20">
        <v>110</v>
      </c>
      <c s="90">
        <v>4.4039999999999999</v>
      </c>
      <c s="90">
        <v>83.992000000000004</v>
      </c>
      <c s="83">
        <v>39.173999999999999</v>
      </c>
      <c s="100">
        <v>0</v>
      </c>
      <c s="100">
        <v>0</v>
      </c>
      <c/>
      <c r="K111" s="137">
        <v>45509.093167696759</v>
      </c>
      <c r="R11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22.198</v>
      </c>
      <c s="20">
        <v>111</v>
      </c>
      <c s="90">
        <v>4.391</v>
      </c>
      <c s="90">
        <v>83.902000000000001</v>
      </c>
      <c s="83">
        <v>53.726999999999997</v>
      </c>
      <c s="100">
        <v>0</v>
      </c>
      <c s="100">
        <v>0</v>
      </c>
      <c/>
      <c r="K112" s="137">
        <v>45509.093169837965</v>
      </c>
      <c r="R11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22.405000000000001</v>
      </c>
      <c s="20">
        <v>112</v>
      </c>
      <c s="90">
        <v>4.4160000000000004</v>
      </c>
      <c s="90">
        <v>84.557000000000002</v>
      </c>
      <c s="83">
        <v>49.136000000000003</v>
      </c>
      <c s="100">
        <v>0</v>
      </c>
      <c s="100">
        <v>0</v>
      </c>
      <c/>
      <c r="K113" s="137">
        <v>45509.093172222223</v>
      </c>
      <c r="R11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22.597999999999999</v>
      </c>
      <c s="20">
        <v>113</v>
      </c>
      <c s="90">
        <v>4.5579999999999998</v>
      </c>
      <c s="90">
        <v>85.989000000000004</v>
      </c>
      <c s="83">
        <v>31.533000000000001</v>
      </c>
      <c s="100">
        <v>0</v>
      </c>
      <c s="100">
        <v>0</v>
      </c>
      <c/>
      <c r="K114" s="137">
        <v>45509.093174467591</v>
      </c>
      <c r="R11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22.794</v>
      </c>
      <c s="20">
        <v>114</v>
      </c>
      <c s="90">
        <v>4.4610000000000003</v>
      </c>
      <c s="90">
        <v>84.620000000000005</v>
      </c>
      <c s="83">
        <v>41.500999999999998</v>
      </c>
      <c s="100">
        <v>0</v>
      </c>
      <c s="100">
        <v>0</v>
      </c>
      <c/>
      <c r="K115" s="137">
        <v>45509.093176724535</v>
      </c>
      <c r="R11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22.991</v>
      </c>
      <c s="20">
        <v>115</v>
      </c>
      <c s="90">
        <v>4.5839999999999996</v>
      </c>
      <c s="90">
        <v>82.147999999999996</v>
      </c>
      <c s="83">
        <v>42.091000000000001</v>
      </c>
      <c s="100">
        <v>0</v>
      </c>
      <c s="100">
        <v>0</v>
      </c>
      <c/>
      <c r="K116" s="137">
        <v>45509.093179004631</v>
      </c>
      <c r="R11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23.199000000000002</v>
      </c>
      <c s="20">
        <v>116</v>
      </c>
      <c s="90">
        <v>4.4550000000000001</v>
      </c>
      <c s="90">
        <v>82.322000000000003</v>
      </c>
      <c s="83">
        <v>35.789999999999999</v>
      </c>
      <c s="100">
        <v>0</v>
      </c>
      <c s="100">
        <v>0</v>
      </c>
      <c/>
      <c r="K117" s="137">
        <v>45509.093181412034</v>
      </c>
      <c r="R11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23.411999999999999</v>
      </c>
      <c s="20">
        <v>117</v>
      </c>
      <c s="90">
        <v>4.5979999999999999</v>
      </c>
      <c s="90">
        <v>81.908000000000001</v>
      </c>
      <c s="83">
        <v>24.667000000000002</v>
      </c>
      <c s="100">
        <v>0</v>
      </c>
      <c s="100">
        <v>0</v>
      </c>
      <c/>
      <c r="K118" s="137">
        <v>45509.093183877318</v>
      </c>
      <c r="R11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23.593</v>
      </c>
      <c s="20">
        <v>118</v>
      </c>
      <c s="90">
        <v>4.5259999999999998</v>
      </c>
      <c s="90">
        <v>81.899000000000001</v>
      </c>
      <c s="83">
        <v>25.358000000000001</v>
      </c>
      <c s="100">
        <v>0</v>
      </c>
      <c s="100">
        <v>0</v>
      </c>
      <c/>
      <c r="K119" s="137">
        <v>45509.093185972219</v>
      </c>
      <c r="R11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23.792000000000002</v>
      </c>
      <c s="20">
        <v>119</v>
      </c>
      <c s="90">
        <v>4.4610000000000003</v>
      </c>
      <c s="90">
        <v>82.236999999999995</v>
      </c>
      <c s="83">
        <v>29.372</v>
      </c>
      <c s="100">
        <v>0</v>
      </c>
      <c s="100">
        <v>0</v>
      </c>
      <c/>
      <c r="K120" s="137">
        <v>45509.093188275459</v>
      </c>
      <c r="R12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23.992000000000001</v>
      </c>
      <c s="20">
        <v>120</v>
      </c>
      <c s="90">
        <v>4.4610000000000003</v>
      </c>
      <c s="90">
        <v>83.135999999999996</v>
      </c>
      <c s="83">
        <v>36.133000000000003</v>
      </c>
      <c s="100">
        <v>0</v>
      </c>
      <c s="100">
        <v>0</v>
      </c>
      <c/>
      <c r="K121" s="137">
        <v>45509.093190590276</v>
      </c>
      <c r="R12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24.207000000000001</v>
      </c>
      <c s="20">
        <v>121</v>
      </c>
      <c s="90">
        <v>4.4610000000000003</v>
      </c>
      <c s="90">
        <v>83.353999999999999</v>
      </c>
      <c s="83">
        <v>34.713000000000001</v>
      </c>
      <c s="100">
        <v>0</v>
      </c>
      <c s="100">
        <v>0</v>
      </c>
      <c/>
      <c r="K122" s="137">
        <v>45509.093193078705</v>
      </c>
      <c r="R12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24.402999999999999</v>
      </c>
      <c s="20">
        <v>122</v>
      </c>
      <c s="90">
        <v>4.4800000000000004</v>
      </c>
      <c s="90">
        <v>84.117999999999995</v>
      </c>
      <c s="83">
        <v>33.563000000000002</v>
      </c>
      <c s="100">
        <v>0</v>
      </c>
      <c s="100">
        <v>0</v>
      </c>
      <c/>
      <c r="K123" s="137">
        <v>45509.093195358793</v>
      </c>
      <c r="R12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24.599</v>
      </c>
      <c s="20">
        <v>123</v>
      </c>
      <c s="90">
        <v>4.5490000000000004</v>
      </c>
      <c s="90">
        <v>84.893000000000001</v>
      </c>
      <c s="83">
        <v>43.673999999999999</v>
      </c>
      <c s="100">
        <v>0</v>
      </c>
      <c s="100">
        <v>0</v>
      </c>
      <c/>
      <c r="K124" s="137">
        <v>45509.093197627313</v>
      </c>
      <c r="R12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24.803999999999998</v>
      </c>
      <c s="20">
        <v>124</v>
      </c>
      <c s="90">
        <v>4.5129999999999999</v>
      </c>
      <c s="90">
        <v>85.100999999999999</v>
      </c>
      <c s="83">
        <v>48.817</v>
      </c>
      <c s="100">
        <v>0</v>
      </c>
      <c s="100">
        <v>0</v>
      </c>
      <c/>
      <c r="K125" s="137">
        <v>45509.093199988427</v>
      </c>
      <c r="R12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25.001999999999999</v>
      </c>
      <c s="20">
        <v>125</v>
      </c>
      <c s="90">
        <v>4.3369999999999997</v>
      </c>
      <c s="90">
        <v>85.025999999999996</v>
      </c>
      <c s="83">
        <v>50.234999999999999</v>
      </c>
      <c s="100">
        <v>0</v>
      </c>
      <c s="100">
        <v>0</v>
      </c>
      <c/>
      <c r="K126" s="137">
        <v>45509.093202280092</v>
      </c>
      <c r="R12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25.215</v>
      </c>
      <c s="20">
        <v>126</v>
      </c>
      <c s="90">
        <v>4.3369999999999997</v>
      </c>
      <c s="90">
        <v>82.570999999999998</v>
      </c>
      <c s="83">
        <v>47.581000000000003</v>
      </c>
      <c s="100">
        <v>0</v>
      </c>
      <c s="100">
        <v>0</v>
      </c>
      <c/>
      <c r="K127" s="137">
        <v>45509.093204745368</v>
      </c>
      <c r="R12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25.405999999999999</v>
      </c>
      <c s="20">
        <v>127</v>
      </c>
      <c s="90">
        <v>4.4000000000000004</v>
      </c>
      <c s="90">
        <v>81.706000000000003</v>
      </c>
      <c s="83">
        <v>38.142000000000003</v>
      </c>
      <c s="100">
        <v>0</v>
      </c>
      <c s="100">
        <v>0</v>
      </c>
      <c/>
      <c r="K128" s="137">
        <v>45509.093206956015</v>
      </c>
      <c r="R12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25.600999999999999</v>
      </c>
      <c s="20">
        <v>128</v>
      </c>
      <c s="90">
        <v>4.3259999999999996</v>
      </c>
      <c s="90">
        <v>83.114000000000004</v>
      </c>
      <c s="83">
        <v>34.052999999999997</v>
      </c>
      <c s="100">
        <v>0</v>
      </c>
      <c s="100">
        <v>0</v>
      </c>
      <c/>
      <c r="K129" s="137">
        <v>45509.093209212966</v>
      </c>
      <c r="R12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25.795000000000002</v>
      </c>
      <c s="20">
        <v>129</v>
      </c>
      <c s="90">
        <v>4.4029999999999996</v>
      </c>
      <c s="90">
        <v>83.688999999999993</v>
      </c>
      <c s="83">
        <v>29.832000000000001</v>
      </c>
      <c s="100">
        <v>0</v>
      </c>
      <c s="100">
        <v>0</v>
      </c>
      <c/>
      <c r="K130" s="137">
        <v>45509.09321146991</v>
      </c>
      <c r="R13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25.998000000000001</v>
      </c>
      <c s="20">
        <v>130</v>
      </c>
      <c s="90">
        <v>4.5469999999999997</v>
      </c>
      <c s="90">
        <v>84.233000000000004</v>
      </c>
      <c s="83">
        <v>40.024999999999999</v>
      </c>
      <c s="100">
        <v>0</v>
      </c>
      <c s="100">
        <v>0</v>
      </c>
      <c/>
      <c r="K131" s="137">
        <v>45509.093213807872</v>
      </c>
      <c r="R13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26.207999999999998</v>
      </c>
      <c s="20">
        <v>131</v>
      </c>
      <c s="90">
        <v>4.399</v>
      </c>
      <c s="90">
        <v>85.846999999999994</v>
      </c>
      <c s="83">
        <v>29.087</v>
      </c>
      <c s="100">
        <v>0</v>
      </c>
      <c s="100">
        <v>0</v>
      </c>
      <c/>
      <c r="K132" s="137">
        <v>45509.093216238427</v>
      </c>
      <c r="R13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26.411999999999999</v>
      </c>
      <c s="20">
        <v>132</v>
      </c>
      <c s="90">
        <v>4.6500000000000004</v>
      </c>
      <c s="90">
        <v>85.997</v>
      </c>
      <c s="83">
        <v>33.055999999999997</v>
      </c>
      <c s="100">
        <v>0</v>
      </c>
      <c s="100">
        <v>0</v>
      </c>
      <c/>
      <c r="K133" s="137">
        <v>45509.093218611109</v>
      </c>
      <c r="R13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26.593</v>
      </c>
      <c s="20">
        <v>133</v>
      </c>
      <c s="90">
        <v>4.665</v>
      </c>
      <c s="90">
        <v>86.412999999999997</v>
      </c>
      <c s="83">
        <v>30.474</v>
      </c>
      <c s="100">
        <v>0</v>
      </c>
      <c s="100">
        <v>0</v>
      </c>
      <c/>
      <c r="K134" s="137">
        <v>45509.093220694442</v>
      </c>
      <c r="R13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26.814</v>
      </c>
      <c s="20">
        <v>134</v>
      </c>
      <c s="90">
        <v>4.6020000000000003</v>
      </c>
      <c s="90">
        <v>86.536000000000001</v>
      </c>
      <c s="83">
        <v>32.389000000000003</v>
      </c>
      <c s="100">
        <v>0</v>
      </c>
      <c s="100">
        <v>0</v>
      </c>
      <c/>
      <c r="K135" s="137">
        <v>45509.093223252312</v>
      </c>
      <c r="R13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27.001999999999999</v>
      </c>
      <c s="20">
        <v>135</v>
      </c>
      <c s="90">
        <v>4.5629999999999997</v>
      </c>
      <c s="90">
        <v>87.042000000000002</v>
      </c>
      <c s="83">
        <v>34.048000000000002</v>
      </c>
      <c s="100">
        <v>0</v>
      </c>
      <c s="100">
        <v>0</v>
      </c>
      <c/>
      <c r="K136" s="137">
        <v>45509.093225439814</v>
      </c>
      <c r="R13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27.198</v>
      </c>
      <c s="20">
        <v>136</v>
      </c>
      <c s="90">
        <v>4.6219999999999999</v>
      </c>
      <c s="90">
        <v>86.602999999999994</v>
      </c>
      <c s="83">
        <v>28.411999999999999</v>
      </c>
      <c s="100">
        <v>0</v>
      </c>
      <c s="100">
        <v>0</v>
      </c>
      <c/>
      <c r="K137" s="137">
        <v>45509.093227696758</v>
      </c>
      <c r="R13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27.396999999999998</v>
      </c>
      <c s="20">
        <v>137</v>
      </c>
      <c s="90">
        <v>4.6040000000000001</v>
      </c>
      <c s="90">
        <v>85.808000000000007</v>
      </c>
      <c s="83">
        <v>39.755000000000003</v>
      </c>
      <c s="100">
        <v>0</v>
      </c>
      <c s="100">
        <v>0</v>
      </c>
      <c/>
      <c r="K138" s="137">
        <v>45509.093229999999</v>
      </c>
      <c r="R13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27.594999999999999</v>
      </c>
      <c s="20">
        <v>138</v>
      </c>
      <c s="90">
        <v>4.4889999999999999</v>
      </c>
      <c s="90">
        <v>85.927999999999997</v>
      </c>
      <c s="83">
        <v>35.421999999999997</v>
      </c>
      <c s="100">
        <v>0</v>
      </c>
      <c s="100">
        <v>0</v>
      </c>
      <c/>
      <c r="K139" s="137">
        <v>45509.093232291663</v>
      </c>
      <c r="R13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27.806000000000001</v>
      </c>
      <c s="20">
        <v>139</v>
      </c>
      <c s="90">
        <v>4.6070000000000002</v>
      </c>
      <c s="90">
        <v>85.234999999999999</v>
      </c>
      <c s="83">
        <v>31.602</v>
      </c>
      <c s="100">
        <v>0</v>
      </c>
      <c s="100">
        <v>0</v>
      </c>
      <c/>
      <c r="K140" s="137">
        <v>45509.093234733795</v>
      </c>
      <c r="R14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28.023</v>
      </c>
      <c s="20">
        <v>140</v>
      </c>
      <c s="90">
        <v>4.6879999999999997</v>
      </c>
      <c s="90">
        <v>84.718999999999994</v>
      </c>
      <c s="83">
        <v>33.287999999999997</v>
      </c>
      <c s="100">
        <v>0</v>
      </c>
      <c s="100">
        <v>0</v>
      </c>
      <c/>
      <c r="K141" s="137">
        <v>45509.093237245368</v>
      </c>
      <c r="R14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28.199999999999999</v>
      </c>
      <c s="20">
        <v>141</v>
      </c>
      <c s="90">
        <v>4.6989999999999998</v>
      </c>
      <c s="90">
        <v>85.323999999999998</v>
      </c>
      <c s="83">
        <v>26.388999999999999</v>
      </c>
      <c s="100">
        <v>0</v>
      </c>
      <c s="100">
        <v>0</v>
      </c>
      <c/>
      <c r="K142" s="137">
        <v>45509.093239293979</v>
      </c>
      <c r="R14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28.390999999999998</v>
      </c>
      <c s="20">
        <v>142</v>
      </c>
      <c s="90">
        <v>4.7599999999999998</v>
      </c>
      <c s="90">
        <v>84.489000000000004</v>
      </c>
      <c s="83">
        <v>33.572000000000003</v>
      </c>
      <c s="100">
        <v>0</v>
      </c>
      <c s="100">
        <v>0</v>
      </c>
      <c/>
      <c r="K143" s="137">
        <v>45509.093241504626</v>
      </c>
      <c r="R14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28.608000000000001</v>
      </c>
      <c s="20">
        <v>143</v>
      </c>
      <c s="90">
        <v>4.734</v>
      </c>
      <c s="90">
        <v>84.870000000000005</v>
      </c>
      <c s="83">
        <v>30.780000000000001</v>
      </c>
      <c s="100">
        <v>0</v>
      </c>
      <c s="100">
        <v>0</v>
      </c>
      <c/>
      <c r="K144" s="137">
        <v>45509.093244016207</v>
      </c>
      <c r="R14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28.789000000000001</v>
      </c>
      <c s="20">
        <v>144</v>
      </c>
      <c s="90">
        <v>4.2160000000000002</v>
      </c>
      <c s="90">
        <v>84.968000000000004</v>
      </c>
      <c s="83">
        <v>34.795999999999999</v>
      </c>
      <c s="100">
        <v>0</v>
      </c>
      <c s="100">
        <v>0</v>
      </c>
      <c/>
      <c r="K145" s="137">
        <v>45509.093246122684</v>
      </c>
      <c r="R14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29.001000000000001</v>
      </c>
      <c s="20">
        <v>145</v>
      </c>
      <c s="90">
        <v>4.032</v>
      </c>
      <c s="90">
        <v>85.069999999999993</v>
      </c>
      <c s="83">
        <v>30.119</v>
      </c>
      <c s="100">
        <v>0</v>
      </c>
      <c s="100">
        <v>0</v>
      </c>
      <c/>
      <c r="K146" s="137">
        <v>45509.093248564815</v>
      </c>
      <c r="R14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29.207000000000001</v>
      </c>
      <c s="20">
        <v>146</v>
      </c>
      <c s="90">
        <v>4.2350000000000003</v>
      </c>
      <c s="90">
        <v>85.546000000000006</v>
      </c>
      <c s="83">
        <v>29.998999999999999</v>
      </c>
      <c s="100">
        <v>0</v>
      </c>
      <c s="100">
        <v>0</v>
      </c>
      <c/>
      <c r="K147" s="137">
        <v>45509.093250949074</v>
      </c>
      <c r="R14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29.402000000000001</v>
      </c>
      <c s="20">
        <v>147</v>
      </c>
      <c s="90">
        <v>4.3860000000000001</v>
      </c>
      <c s="90">
        <v>84.730999999999995</v>
      </c>
      <c s="83">
        <v>38.868000000000002</v>
      </c>
      <c s="100">
        <v>0</v>
      </c>
      <c s="100">
        <v>0</v>
      </c>
      <c/>
      <c r="K148" s="137">
        <v>45509.093253206018</v>
      </c>
      <c r="R14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29.632000000000001</v>
      </c>
      <c s="20">
        <v>148</v>
      </c>
      <c s="90">
        <v>4.6029999999999998</v>
      </c>
      <c s="90">
        <v>85.009</v>
      </c>
      <c s="83">
        <v>28.125</v>
      </c>
      <c s="100">
        <v>0</v>
      </c>
      <c s="100">
        <v>0</v>
      </c>
      <c/>
      <c r="K149" s="137">
        <v>45509.093255879627</v>
      </c>
      <c r="R14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29.814</v>
      </c>
      <c s="20">
        <v>149</v>
      </c>
      <c s="90">
        <v>4.7000000000000002</v>
      </c>
      <c s="90">
        <v>85.474000000000004</v>
      </c>
      <c s="83">
        <v>30.343</v>
      </c>
      <c s="100">
        <v>0</v>
      </c>
      <c s="100">
        <v>0</v>
      </c>
      <c/>
      <c r="K150" s="137">
        <v>45509.093257974535</v>
      </c>
      <c r="R15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30.001000000000001</v>
      </c>
      <c s="20">
        <v>150</v>
      </c>
      <c s="90">
        <v>3.6269999999999998</v>
      </c>
      <c s="90">
        <v>85.191000000000003</v>
      </c>
      <c s="83">
        <v>28.398</v>
      </c>
      <c s="100">
        <v>0</v>
      </c>
      <c s="100">
        <v>0</v>
      </c>
      <c/>
      <c r="K151" s="137">
        <v>45509.093260138892</v>
      </c>
      <c r="R15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30.201000000000001</v>
      </c>
      <c s="20">
        <v>151</v>
      </c>
      <c s="90">
        <v>3.6269999999999998</v>
      </c>
      <c s="90">
        <v>85.497</v>
      </c>
      <c s="83">
        <v>26.957000000000001</v>
      </c>
      <c s="100">
        <v>0</v>
      </c>
      <c s="100">
        <v>0</v>
      </c>
      <c/>
      <c r="K152" s="137">
        <v>45509.093262453702</v>
      </c>
      <c r="R15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30.402000000000001</v>
      </c>
      <c s="20">
        <v>152</v>
      </c>
      <c s="90">
        <v>4.4459999999999997</v>
      </c>
      <c s="90">
        <v>84.915000000000006</v>
      </c>
      <c s="83">
        <v>31.123000000000001</v>
      </c>
      <c s="100">
        <v>0</v>
      </c>
      <c s="100">
        <v>0</v>
      </c>
      <c/>
      <c r="K153" s="137">
        <v>45509.093264780095</v>
      </c>
      <c r="R15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30.596</v>
      </c>
      <c s="20">
        <v>153</v>
      </c>
      <c s="90">
        <v>4.5090000000000003</v>
      </c>
      <c s="90">
        <v>84.210999999999999</v>
      </c>
      <c s="83">
        <v>28.138000000000002</v>
      </c>
      <c s="100">
        <v>0</v>
      </c>
      <c s="100">
        <v>0</v>
      </c>
      <c/>
      <c r="K154" s="137">
        <v>45509.093267025462</v>
      </c>
      <c r="R15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30.814</v>
      </c>
      <c s="20">
        <v>154</v>
      </c>
      <c s="90">
        <v>4.4020000000000001</v>
      </c>
      <c s="90">
        <v>84.531000000000006</v>
      </c>
      <c s="83">
        <v>25.800999999999998</v>
      </c>
      <c s="100">
        <v>0</v>
      </c>
      <c s="100">
        <v>0</v>
      </c>
      <c/>
      <c r="K155" s="137">
        <v>45509.093269560188</v>
      </c>
      <c r="R15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</v>
      </c>
      <c s="20">
        <v>155</v>
      </c>
      <c s="90">
        <v>4.492</v>
      </c>
      <c s="90">
        <v>83.113</v>
      </c>
      <c s="83">
        <v>42.939</v>
      </c>
      <c s="100">
        <v>0</v>
      </c>
      <c s="100">
        <v>0</v>
      </c>
      <c/>
      <c r="K156" s="137">
        <v>45509.093271701386</v>
      </c>
      <c r="R15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31.193000000000001</v>
      </c>
      <c s="20">
        <v>156</v>
      </c>
      <c s="90">
        <v>4.407</v>
      </c>
      <c s="90">
        <v>83.332999999999998</v>
      </c>
      <c s="83">
        <v>24.056999999999999</v>
      </c>
      <c s="100">
        <v>0</v>
      </c>
      <c s="100">
        <v>0</v>
      </c>
      <c/>
      <c r="K157" s="137">
        <v>45509.093273935185</v>
      </c>
      <c r="R15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31.390000000000001</v>
      </c>
      <c s="20">
        <v>157</v>
      </c>
      <c s="90">
        <v>4.3630000000000004</v>
      </c>
      <c s="90">
        <v>83.474000000000004</v>
      </c>
      <c s="83">
        <v>25.666</v>
      </c>
      <c s="100">
        <v>0</v>
      </c>
      <c s="100">
        <v>0</v>
      </c>
      <c/>
      <c r="K158" s="137">
        <v>45509.093276226849</v>
      </c>
      <c r="R15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31.605</v>
      </c>
      <c s="20">
        <v>158</v>
      </c>
      <c s="90">
        <v>4.2599999999999998</v>
      </c>
      <c s="90">
        <v>81.899000000000001</v>
      </c>
      <c s="83">
        <v>38.979999999999997</v>
      </c>
      <c s="100">
        <v>0</v>
      </c>
      <c s="100">
        <v>0</v>
      </c>
      <c/>
      <c r="K159" s="137">
        <v>45509.093278715278</v>
      </c>
      <c r="R15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31.798999999999999</v>
      </c>
      <c s="20">
        <v>159</v>
      </c>
      <c s="90">
        <v>4.3319999999999999</v>
      </c>
      <c s="90">
        <v>83.269999999999996</v>
      </c>
      <c s="83">
        <v>37.960000000000001</v>
      </c>
      <c s="100">
        <v>0</v>
      </c>
      <c s="100">
        <v>0</v>
      </c>
      <c/>
      <c r="K160" s="137">
        <v>45509.093280949077</v>
      </c>
      <c r="R16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32.017000000000003</v>
      </c>
      <c s="20">
        <v>160</v>
      </c>
      <c s="90">
        <v>4.4240000000000004</v>
      </c>
      <c s="90">
        <v>82.311000000000007</v>
      </c>
      <c s="83">
        <v>31.815000000000001</v>
      </c>
      <c s="100">
        <v>0</v>
      </c>
      <c s="100">
        <v>0</v>
      </c>
      <c/>
      <c r="K161" s="137">
        <v>45509.093283472219</v>
      </c>
      <c r="R16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32.207000000000001</v>
      </c>
      <c s="20">
        <v>161</v>
      </c>
      <c s="90">
        <v>4.0339999999999998</v>
      </c>
      <c s="90">
        <v>81.900000000000006</v>
      </c>
      <c s="83">
        <v>34.506</v>
      </c>
      <c s="100">
        <v>0</v>
      </c>
      <c s="100">
        <v>0</v>
      </c>
      <c/>
      <c r="K162" s="137">
        <v>45509.093285671297</v>
      </c>
      <c r="R16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32.393999999999998</v>
      </c>
      <c s="20">
        <v>162</v>
      </c>
      <c s="90">
        <v>3.8260000000000001</v>
      </c>
      <c s="90">
        <v>82.200000000000003</v>
      </c>
      <c s="83">
        <v>28.747</v>
      </c>
      <c s="100">
        <v>0</v>
      </c>
      <c s="100">
        <v>0</v>
      </c>
      <c/>
      <c r="K163" s="137">
        <v>45509.093287835647</v>
      </c>
      <c r="R16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32.618000000000002</v>
      </c>
      <c s="20">
        <v>163</v>
      </c>
      <c s="90">
        <v>4.1260000000000003</v>
      </c>
      <c s="90">
        <v>82.433999999999998</v>
      </c>
      <c s="83">
        <v>18.507999999999999</v>
      </c>
      <c s="100">
        <v>0</v>
      </c>
      <c s="100">
        <v>0</v>
      </c>
      <c/>
      <c r="K164" s="137">
        <v>45509.093290428238</v>
      </c>
      <c r="R16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32.793999999999997</v>
      </c>
      <c s="20">
        <v>164</v>
      </c>
      <c s="90">
        <v>4.0940000000000003</v>
      </c>
      <c s="90">
        <v>83.632000000000005</v>
      </c>
      <c s="83">
        <v>36.311</v>
      </c>
      <c s="100">
        <v>0</v>
      </c>
      <c s="100">
        <v>0</v>
      </c>
      <c/>
      <c r="K165" s="137">
        <v>45509.093292465281</v>
      </c>
      <c r="R16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33.009</v>
      </c>
      <c s="20">
        <v>165</v>
      </c>
      <c s="90">
        <v>4.016</v>
      </c>
      <c s="90">
        <v>84.078000000000003</v>
      </c>
      <c s="83">
        <v>30.850000000000001</v>
      </c>
      <c s="100">
        <v>0</v>
      </c>
      <c s="100">
        <v>0</v>
      </c>
      <c/>
      <c r="K166" s="137">
        <v>45509.093294953702</v>
      </c>
      <c r="R16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33.215000000000003</v>
      </c>
      <c s="20">
        <v>166</v>
      </c>
      <c s="90">
        <v>4.2480000000000002</v>
      </c>
      <c s="90">
        <v>85.218999999999994</v>
      </c>
      <c s="83">
        <v>40.615000000000002</v>
      </c>
      <c s="100">
        <v>0</v>
      </c>
      <c s="100">
        <v>0</v>
      </c>
      <c/>
      <c r="K167" s="137">
        <v>45509.09329733796</v>
      </c>
      <c r="R16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33.396999999999998</v>
      </c>
      <c s="20">
        <v>167</v>
      </c>
      <c s="90">
        <v>4.1219999999999999</v>
      </c>
      <c s="90">
        <v>88.042000000000002</v>
      </c>
      <c s="83">
        <v>33.267000000000003</v>
      </c>
      <c s="100">
        <v>0</v>
      </c>
      <c s="100">
        <v>0</v>
      </c>
      <c/>
      <c r="K168" s="137">
        <v>45509.093299444445</v>
      </c>
      <c r="R16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33.598999999999997</v>
      </c>
      <c s="20">
        <v>168</v>
      </c>
      <c s="90">
        <v>4.367</v>
      </c>
      <c s="90">
        <v>88.204999999999998</v>
      </c>
      <c s="83">
        <v>28.018999999999998</v>
      </c>
      <c s="100">
        <v>0</v>
      </c>
      <c s="100">
        <v>0</v>
      </c>
      <c/>
      <c r="K169" s="137">
        <v>45509.093301782406</v>
      </c>
      <c r="R16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33.798999999999999</v>
      </c>
      <c s="20">
        <v>169</v>
      </c>
      <c s="90">
        <v>4.3949999999999996</v>
      </c>
      <c s="90">
        <v>87.537999999999997</v>
      </c>
      <c s="83">
        <v>25.780000000000001</v>
      </c>
      <c s="100">
        <v>0</v>
      </c>
      <c s="100">
        <v>0</v>
      </c>
      <c/>
      <c r="K170" s="137">
        <v>45509.093304097223</v>
      </c>
      <c r="R17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34.000999999999998</v>
      </c>
      <c s="20">
        <v>170</v>
      </c>
      <c s="90">
        <v>4.3449999999999998</v>
      </c>
      <c s="90">
        <v>87.754000000000005</v>
      </c>
      <c s="83">
        <v>27.640000000000001</v>
      </c>
      <c s="100">
        <v>0</v>
      </c>
      <c s="100">
        <v>0</v>
      </c>
      <c/>
      <c r="K171" s="137">
        <v>45509.093306446761</v>
      </c>
      <c r="R17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34.201999999999998</v>
      </c>
      <c s="20">
        <v>171</v>
      </c>
      <c s="90">
        <v>4.2050000000000001</v>
      </c>
      <c s="90">
        <v>87.712000000000003</v>
      </c>
      <c s="83">
        <v>21.492000000000001</v>
      </c>
      <c s="100">
        <v>0</v>
      </c>
      <c s="100">
        <v>0</v>
      </c>
      <c/>
      <c r="K172" s="137">
        <v>45509.093308761578</v>
      </c>
      <c r="R17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34.414000000000001</v>
      </c>
      <c s="20">
        <v>172</v>
      </c>
      <c s="90">
        <v>4.0279999999999996</v>
      </c>
      <c s="90">
        <v>88.403999999999996</v>
      </c>
      <c s="83">
        <v>25.408000000000001</v>
      </c>
      <c s="100">
        <v>0</v>
      </c>
      <c s="100">
        <v>0</v>
      </c>
      <c/>
      <c r="K173" s="137">
        <v>45509.093311226854</v>
      </c>
      <c r="R17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34.597999999999999</v>
      </c>
      <c s="20">
        <v>173</v>
      </c>
      <c s="90">
        <v>4.0830000000000002</v>
      </c>
      <c s="90">
        <v>88.400999999999996</v>
      </c>
      <c s="83">
        <v>27.091999999999999</v>
      </c>
      <c s="100">
        <v>0</v>
      </c>
      <c s="100">
        <v>0</v>
      </c>
      <c/>
      <c r="K174" s="137">
        <v>45509.093313344907</v>
      </c>
      <c r="R17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34.805</v>
      </c>
      <c s="20">
        <v>174</v>
      </c>
      <c s="90">
        <v>4.1239999999999997</v>
      </c>
      <c s="90">
        <v>88.209000000000003</v>
      </c>
      <c s="83">
        <v>24.983000000000001</v>
      </c>
      <c s="100">
        <v>0</v>
      </c>
      <c s="100">
        <v>0</v>
      </c>
      <c/>
      <c r="K175" s="137">
        <v>45509.093315740742</v>
      </c>
      <c r="R17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35.012</v>
      </c>
      <c s="20">
        <v>175</v>
      </c>
      <c s="90">
        <v>4.2439999999999998</v>
      </c>
      <c s="90">
        <v>87.923000000000002</v>
      </c>
      <c s="83">
        <v>27.318000000000001</v>
      </c>
      <c s="100">
        <v>0</v>
      </c>
      <c s="100">
        <v>0</v>
      </c>
      <c/>
      <c r="K176" s="137">
        <v>45509.093318136576</v>
      </c>
      <c r="R17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35.210000000000001</v>
      </c>
      <c s="20">
        <v>176</v>
      </c>
      <c s="90">
        <v>4.335</v>
      </c>
      <c s="90">
        <v>87.477999999999994</v>
      </c>
      <c s="83">
        <v>30.652999999999999</v>
      </c>
      <c s="100">
        <v>0</v>
      </c>
      <c s="100">
        <v>0</v>
      </c>
      <c/>
      <c r="K177" s="137">
        <v>45509.093320428241</v>
      </c>
      <c r="R17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35.395000000000003</v>
      </c>
      <c s="20">
        <v>177</v>
      </c>
      <c s="90">
        <v>4.29</v>
      </c>
      <c s="90">
        <v>87.477999999999994</v>
      </c>
      <c s="83">
        <v>0</v>
      </c>
      <c s="100">
        <v>0</v>
      </c>
      <c s="100">
        <v>0</v>
      </c>
      <c/>
      <c r="K178" s="137">
        <v>45509.093322569446</v>
      </c>
      <c r="R17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35.591999999999999</v>
      </c>
      <c s="20">
        <v>178</v>
      </c>
      <c s="90">
        <v>4.4989999999999997</v>
      </c>
      <c s="90">
        <v>87.477999999999994</v>
      </c>
      <c s="83">
        <v>0</v>
      </c>
      <c s="100">
        <v>0</v>
      </c>
      <c s="100">
        <v>0</v>
      </c>
      <c/>
      <c r="K179" s="137">
        <v>45509.093324861111</v>
      </c>
      <c r="R17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35.798000000000002</v>
      </c>
      <c s="20">
        <v>179</v>
      </c>
      <c s="90">
        <v>4.673</v>
      </c>
      <c s="90">
        <v>86.488</v>
      </c>
      <c s="83">
        <v>36.265000000000001</v>
      </c>
      <c s="100">
        <v>0</v>
      </c>
      <c s="100">
        <v>0</v>
      </c>
      <c/>
      <c r="K180" s="137">
        <v>45509.093327233793</v>
      </c>
      <c r="R18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35.993000000000002</v>
      </c>
      <c s="20">
        <v>180</v>
      </c>
      <c s="90">
        <v>4.6360000000000001</v>
      </c>
      <c s="90">
        <v>87.137</v>
      </c>
      <c s="83">
        <v>26.859000000000002</v>
      </c>
      <c s="100">
        <v>0</v>
      </c>
      <c s="100">
        <v>0</v>
      </c>
      <c/>
      <c r="K181" s="137">
        <v>45509.093329502313</v>
      </c>
      <c r="R18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36.210000000000001</v>
      </c>
      <c s="20">
        <v>181</v>
      </c>
      <c s="90">
        <v>4.6459999999999999</v>
      </c>
      <c s="90">
        <v>87.293999999999997</v>
      </c>
      <c s="83">
        <v>22.792999999999999</v>
      </c>
      <c s="100">
        <v>0</v>
      </c>
      <c s="100">
        <v>0</v>
      </c>
      <c/>
      <c r="K182" s="137">
        <v>45509.093332002318</v>
      </c>
      <c r="R18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36.405000000000001</v>
      </c>
      <c s="20">
        <v>182</v>
      </c>
      <c s="90">
        <v>4.6070000000000002</v>
      </c>
      <c s="90">
        <v>86.072999999999993</v>
      </c>
      <c s="83">
        <v>27.259</v>
      </c>
      <c s="100">
        <v>0</v>
      </c>
      <c s="100">
        <v>0</v>
      </c>
      <c/>
      <c r="K183" s="137">
        <v>45509.09333427083</v>
      </c>
      <c r="R18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36.597999999999999</v>
      </c>
      <c s="20">
        <v>183</v>
      </c>
      <c s="90">
        <v>4.734</v>
      </c>
      <c s="90">
        <v>86.072999999999993</v>
      </c>
      <c s="83">
        <v>0</v>
      </c>
      <c s="100">
        <v>0</v>
      </c>
      <c s="100">
        <v>0</v>
      </c>
      <c/>
      <c r="K184" s="137">
        <v>45509.093336493053</v>
      </c>
      <c r="R18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36.795999999999999</v>
      </c>
      <c s="20">
        <v>184</v>
      </c>
      <c s="90">
        <v>4.758</v>
      </c>
      <c s="90">
        <v>85.123999999999995</v>
      </c>
      <c s="83">
        <v>35.067</v>
      </c>
      <c s="100">
        <v>0</v>
      </c>
      <c s="100">
        <v>0</v>
      </c>
      <c/>
      <c r="K185" s="137">
        <v>45509.093338784725</v>
      </c>
      <c r="R18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37.006999999999998</v>
      </c>
      <c s="20">
        <v>185</v>
      </c>
      <c s="90">
        <v>4.6900000000000004</v>
      </c>
      <c s="90">
        <v>83.938999999999993</v>
      </c>
      <c s="83">
        <v>32.476999999999997</v>
      </c>
      <c s="100">
        <v>0</v>
      </c>
      <c s="100">
        <v>0</v>
      </c>
      <c/>
      <c r="K186" s="137">
        <v>45509.09334122685</v>
      </c>
      <c r="R18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37.189999999999998</v>
      </c>
      <c s="20">
        <v>186</v>
      </c>
      <c s="90">
        <v>4.6550000000000002</v>
      </c>
      <c s="90">
        <v>84.734999999999999</v>
      </c>
      <c s="83">
        <v>19.974</v>
      </c>
      <c s="100">
        <v>0</v>
      </c>
      <c s="100">
        <v>0</v>
      </c>
      <c/>
      <c r="K187" s="137">
        <v>45509.09334334491</v>
      </c>
      <c r="R18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37.401000000000003</v>
      </c>
      <c s="20">
        <v>187</v>
      </c>
      <c s="90">
        <v>4.6660000000000004</v>
      </c>
      <c s="90">
        <v>85.048000000000002</v>
      </c>
      <c s="83">
        <v>32.240000000000002</v>
      </c>
      <c s="100">
        <v>0</v>
      </c>
      <c s="100">
        <v>0</v>
      </c>
      <c/>
      <c r="K188" s="137">
        <v>45509.093345787034</v>
      </c>
      <c r="R18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37.615000000000002</v>
      </c>
      <c s="20">
        <v>188</v>
      </c>
      <c s="90">
        <v>4.5839999999999996</v>
      </c>
      <c s="90">
        <v>87.447000000000003</v>
      </c>
      <c s="83">
        <v>34.192</v>
      </c>
      <c s="100">
        <v>0</v>
      </c>
      <c s="100">
        <v>0</v>
      </c>
      <c/>
      <c r="K189" s="137">
        <v>45509.093348263887</v>
      </c>
      <c r="R18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37.811999999999998</v>
      </c>
      <c s="20">
        <v>189</v>
      </c>
      <c s="90">
        <v>4.5199999999999996</v>
      </c>
      <c s="90">
        <v>85.426000000000002</v>
      </c>
      <c s="83">
        <v>30.867000000000001</v>
      </c>
      <c s="100">
        <v>0</v>
      </c>
      <c s="100">
        <v>0</v>
      </c>
      <c/>
      <c r="K190" s="137">
        <v>45509.093350543983</v>
      </c>
      <c r="R19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37.996000000000002</v>
      </c>
      <c s="20">
        <v>190</v>
      </c>
      <c s="90">
        <v>4.556</v>
      </c>
      <c s="90">
        <v>86.563000000000002</v>
      </c>
      <c s="83">
        <v>28.594000000000001</v>
      </c>
      <c s="100">
        <v>0</v>
      </c>
      <c s="100">
        <v>0</v>
      </c>
      <c/>
      <c r="K191" s="137">
        <v>45509.093352673612</v>
      </c>
      <c r="R19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38.212000000000003</v>
      </c>
      <c s="20">
        <v>191</v>
      </c>
      <c s="90">
        <v>3.9580000000000002</v>
      </c>
      <c s="90">
        <v>90.753</v>
      </c>
      <c s="83">
        <v>33.773000000000003</v>
      </c>
      <c s="100">
        <v>0</v>
      </c>
      <c s="100">
        <v>0</v>
      </c>
      <c/>
      <c r="K192" s="137">
        <v>45509.093355173609</v>
      </c>
      <c r="R19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38.398000000000003</v>
      </c>
      <c s="20">
        <v>192</v>
      </c>
      <c s="90">
        <v>3.984</v>
      </c>
      <c s="90">
        <v>90.831999999999994</v>
      </c>
      <c s="83">
        <v>40.57</v>
      </c>
      <c s="100">
        <v>0</v>
      </c>
      <c s="100">
        <v>0</v>
      </c>
      <c/>
      <c r="K193" s="137">
        <v>45509.09335732639</v>
      </c>
      <c r="R19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38.594999999999999</v>
      </c>
      <c s="20">
        <v>193</v>
      </c>
      <c s="90">
        <v>3.984</v>
      </c>
      <c s="90">
        <v>90.603999999999999</v>
      </c>
      <c s="83">
        <v>53.997999999999998</v>
      </c>
      <c s="100">
        <v>0</v>
      </c>
      <c s="100">
        <v>0</v>
      </c>
      <c/>
      <c r="K194" s="137">
        <v>45509.093359606479</v>
      </c>
      <c r="R19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38.802</v>
      </c>
      <c s="20">
        <v>194</v>
      </c>
      <c s="90">
        <v>4.1239999999999997</v>
      </c>
      <c s="90">
        <v>91.069000000000003</v>
      </c>
      <c s="83">
        <v>17.509</v>
      </c>
      <c s="100">
        <v>0</v>
      </c>
      <c s="100">
        <v>0</v>
      </c>
      <c/>
      <c r="K195" s="137">
        <v>45509.093362002313</v>
      </c>
      <c r="R19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38.996000000000002</v>
      </c>
      <c s="20">
        <v>195</v>
      </c>
      <c s="90">
        <v>4.1360000000000001</v>
      </c>
      <c s="90">
        <v>90.519999999999996</v>
      </c>
      <c s="83">
        <v>18.091000000000001</v>
      </c>
      <c s="100">
        <v>0</v>
      </c>
      <c s="100">
        <v>0</v>
      </c>
      <c/>
      <c r="K196" s="137">
        <v>45509.093364247688</v>
      </c>
      <c r="R19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39.216000000000001</v>
      </c>
      <c s="20">
        <v>196</v>
      </c>
      <c s="90">
        <v>4.4210000000000003</v>
      </c>
      <c s="90">
        <v>92.552999999999997</v>
      </c>
      <c s="83">
        <v>38.326999999999998</v>
      </c>
      <c s="100">
        <v>0</v>
      </c>
      <c s="100">
        <v>0</v>
      </c>
      <c/>
      <c r="K197" s="137">
        <v>45509.093366805559</v>
      </c>
      <c r="R19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39.401000000000003</v>
      </c>
      <c s="20">
        <v>197</v>
      </c>
      <c s="90">
        <v>4.5449999999999999</v>
      </c>
      <c s="90">
        <v>88.897000000000006</v>
      </c>
      <c s="83">
        <v>41.154000000000003</v>
      </c>
      <c s="100">
        <v>0</v>
      </c>
      <c s="100">
        <v>0</v>
      </c>
      <c/>
      <c r="K198" s="137">
        <v>45509.093368946757</v>
      </c>
      <c r="R19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39.609000000000002</v>
      </c>
      <c s="20">
        <v>198</v>
      </c>
      <c s="90">
        <v>4.4619999999999997</v>
      </c>
      <c s="90">
        <v>86.698999999999998</v>
      </c>
      <c s="83">
        <v>40.234000000000002</v>
      </c>
      <c s="100">
        <v>0</v>
      </c>
      <c s="100">
        <v>0</v>
      </c>
      <c/>
      <c r="K199" s="137">
        <v>45509.093371342591</v>
      </c>
      <c r="R19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39.808</v>
      </c>
      <c s="20">
        <v>199</v>
      </c>
      <c s="90">
        <v>4.0869999999999997</v>
      </c>
      <c s="90">
        <v>88.244</v>
      </c>
      <c s="83">
        <v>22.178999999999998</v>
      </c>
      <c s="100">
        <v>0</v>
      </c>
      <c s="100">
        <v>0</v>
      </c>
      <c/>
      <c r="K200" s="137">
        <v>45509.093373657408</v>
      </c>
      <c r="R20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40.012999999999998</v>
      </c>
      <c s="20">
        <v>200</v>
      </c>
      <c s="90">
        <v>4.4909999999999997</v>
      </c>
      <c s="90">
        <v>89.811999999999998</v>
      </c>
      <c s="83">
        <v>39.170000000000002</v>
      </c>
      <c s="100">
        <v>0</v>
      </c>
      <c s="100">
        <v>0</v>
      </c>
      <c/>
      <c r="K201" s="137">
        <v>45509.093376018522</v>
      </c>
      <c r="R20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40.209000000000003</v>
      </c>
      <c s="20">
        <v>201</v>
      </c>
      <c s="90">
        <v>4.4340000000000002</v>
      </c>
      <c s="90">
        <v>89.376999999999995</v>
      </c>
      <c s="83">
        <v>43.655999999999999</v>
      </c>
      <c s="100">
        <v>0</v>
      </c>
      <c s="100">
        <v>0</v>
      </c>
      <c/>
      <c r="K202" s="137">
        <v>45509.093378287034</v>
      </c>
      <c r="R20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40.399000000000001</v>
      </c>
      <c s="20">
        <v>202</v>
      </c>
      <c s="90">
        <v>4.484</v>
      </c>
      <c s="90">
        <v>89.478999999999999</v>
      </c>
      <c s="83">
        <v>23.832000000000001</v>
      </c>
      <c s="100">
        <v>0</v>
      </c>
      <c s="100">
        <v>0</v>
      </c>
      <c/>
      <c r="K203" s="137">
        <v>45509.093380486112</v>
      </c>
      <c r="R20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40.613999999999997</v>
      </c>
      <c s="20">
        <v>203</v>
      </c>
      <c s="90">
        <v>4.4889999999999999</v>
      </c>
      <c s="90">
        <v>89.091999999999999</v>
      </c>
      <c s="83">
        <v>29.722000000000001</v>
      </c>
      <c s="100">
        <v>0</v>
      </c>
      <c s="100">
        <v>0</v>
      </c>
      <c/>
      <c r="K204" s="137">
        <v>45509.093382974534</v>
      </c>
      <c r="R20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40.795000000000002</v>
      </c>
      <c s="20">
        <v>204</v>
      </c>
      <c s="90">
        <v>4.5149999999999997</v>
      </c>
      <c s="90">
        <v>86.709000000000003</v>
      </c>
      <c s="83">
        <v>39.654000000000003</v>
      </c>
      <c s="100">
        <v>0</v>
      </c>
      <c s="100">
        <v>0</v>
      </c>
      <c/>
      <c r="K205" s="137">
        <v>45509.093385069442</v>
      </c>
      <c r="R20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41.011000000000003</v>
      </c>
      <c s="20">
        <v>205</v>
      </c>
      <c s="90">
        <v>4.5890000000000004</v>
      </c>
      <c s="90">
        <v>84.100999999999999</v>
      </c>
      <c s="83">
        <v>35.994</v>
      </c>
      <c s="100">
        <v>0</v>
      </c>
      <c s="100">
        <v>0</v>
      </c>
      <c/>
      <c r="K206" s="137">
        <v>45509.093387581015</v>
      </c>
      <c r="R20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41.207000000000001</v>
      </c>
      <c s="20">
        <v>206</v>
      </c>
      <c s="90">
        <v>4.4560000000000004</v>
      </c>
      <c s="90">
        <v>83.488</v>
      </c>
      <c s="83">
        <v>38.228999999999999</v>
      </c>
      <c s="100">
        <v>0</v>
      </c>
      <c s="100">
        <v>0</v>
      </c>
      <c/>
      <c r="K207" s="137">
        <v>45509.093389837966</v>
      </c>
      <c r="R20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41.401000000000003</v>
      </c>
      <c s="20">
        <v>207</v>
      </c>
      <c s="90">
        <v>4.5670000000000002</v>
      </c>
      <c s="90">
        <v>84.864999999999995</v>
      </c>
      <c s="83">
        <v>34.396999999999998</v>
      </c>
      <c s="100">
        <v>0</v>
      </c>
      <c s="100">
        <v>0</v>
      </c>
      <c/>
      <c r="K208" s="137">
        <v>45509.093392083334</v>
      </c>
      <c r="R20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41.595999999999997</v>
      </c>
      <c s="20">
        <v>208</v>
      </c>
      <c s="90">
        <v>4.5369999999999999</v>
      </c>
      <c s="90">
        <v>85.319999999999993</v>
      </c>
      <c s="83">
        <v>26.754000000000001</v>
      </c>
      <c s="100">
        <v>0</v>
      </c>
      <c s="100">
        <v>0</v>
      </c>
      <c/>
      <c r="K209" s="137">
        <v>45509.093394351854</v>
      </c>
      <c r="R20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41.808999999999998</v>
      </c>
      <c s="20">
        <v>209</v>
      </c>
      <c s="90">
        <v>4.5199999999999996</v>
      </c>
      <c s="90">
        <v>86.908000000000001</v>
      </c>
      <c s="83">
        <v>30.986999999999998</v>
      </c>
      <c s="100">
        <v>0</v>
      </c>
      <c s="100">
        <v>0</v>
      </c>
      <c/>
      <c r="K210" s="137">
        <v>45509.093396805554</v>
      </c>
      <c r="R21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42.009999999999998</v>
      </c>
      <c s="20">
        <v>210</v>
      </c>
      <c s="90">
        <v>4.4909999999999997</v>
      </c>
      <c s="90">
        <v>87.341999999999999</v>
      </c>
      <c s="83">
        <v>11.372999999999999</v>
      </c>
      <c s="100">
        <v>0</v>
      </c>
      <c s="100">
        <v>0</v>
      </c>
      <c/>
      <c r="K211" s="137">
        <v>45509.093399131947</v>
      </c>
      <c r="R21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42.210999999999999</v>
      </c>
      <c s="20">
        <v>211</v>
      </c>
      <c s="90">
        <v>4.5270000000000001</v>
      </c>
      <c s="90">
        <v>82.379000000000005</v>
      </c>
      <c s="83">
        <v>44.125</v>
      </c>
      <c s="100">
        <v>0</v>
      </c>
      <c s="100">
        <v>0</v>
      </c>
      <c/>
      <c r="K212" s="137">
        <v>45509.093401458333</v>
      </c>
      <c r="R21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42.395000000000003</v>
      </c>
      <c s="20">
        <v>212</v>
      </c>
      <c s="90">
        <v>4.5860000000000003</v>
      </c>
      <c s="90">
        <v>82.379000000000005</v>
      </c>
      <c s="83">
        <v>0</v>
      </c>
      <c s="100">
        <v>0</v>
      </c>
      <c s="100">
        <v>0</v>
      </c>
      <c/>
      <c r="K213" s="137">
        <v>45509.093403587962</v>
      </c>
      <c r="R21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42.597999999999999</v>
      </c>
      <c s="20">
        <v>213</v>
      </c>
      <c s="90">
        <v>4.5869999999999997</v>
      </c>
      <c s="90">
        <v>82.379000000000005</v>
      </c>
      <c s="83">
        <v>0</v>
      </c>
      <c s="100">
        <v>0</v>
      </c>
      <c s="100">
        <v>0</v>
      </c>
      <c/>
      <c r="K214" s="137">
        <v>45509.093405937499</v>
      </c>
      <c r="R21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42.795000000000002</v>
      </c>
      <c s="20">
        <v>214</v>
      </c>
      <c s="90">
        <v>4.702</v>
      </c>
      <c s="90">
        <v>83.814999999999998</v>
      </c>
      <c s="83">
        <v>38.456000000000003</v>
      </c>
      <c s="100">
        <v>0</v>
      </c>
      <c s="100">
        <v>0</v>
      </c>
      <c/>
      <c r="K215" s="137">
        <v>45509.093408217595</v>
      </c>
      <c r="R21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42.988999999999997</v>
      </c>
      <c s="20">
        <v>215</v>
      </c>
      <c s="90">
        <v>4.75</v>
      </c>
      <c s="90">
        <v>84.034000000000006</v>
      </c>
      <c s="83">
        <v>25.163</v>
      </c>
      <c s="100">
        <v>0</v>
      </c>
      <c s="100">
        <v>0</v>
      </c>
      <c/>
      <c r="K216" s="137">
        <v>45509.093410462963</v>
      </c>
      <c r="R21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43.213000000000001</v>
      </c>
      <c s="20">
        <v>216</v>
      </c>
      <c s="90">
        <v>4.7480000000000002</v>
      </c>
      <c s="90">
        <v>83.665999999999997</v>
      </c>
      <c s="83">
        <v>25.442</v>
      </c>
      <c s="100">
        <v>0</v>
      </c>
      <c s="100">
        <v>0</v>
      </c>
      <c/>
      <c r="K217" s="137">
        <v>45509.093413055554</v>
      </c>
      <c r="R21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43.412999999999997</v>
      </c>
      <c s="20">
        <v>217</v>
      </c>
      <c s="90">
        <v>4.6959999999999997</v>
      </c>
      <c s="90">
        <v>83.436999999999998</v>
      </c>
      <c s="83">
        <v>27.913</v>
      </c>
      <c s="100">
        <v>0</v>
      </c>
      <c s="100">
        <v>0</v>
      </c>
      <c/>
      <c r="K218" s="137">
        <v>45509.093415370371</v>
      </c>
      <c r="R21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43.593000000000004</v>
      </c>
      <c s="20">
        <v>218</v>
      </c>
      <c s="90">
        <v>4.5720000000000001</v>
      </c>
      <c s="90">
        <v>83.831000000000003</v>
      </c>
      <c s="83">
        <v>29.702000000000002</v>
      </c>
      <c s="100">
        <v>0</v>
      </c>
      <c s="100">
        <v>0</v>
      </c>
      <c/>
      <c r="K219" s="137">
        <v>45509.093417465279</v>
      </c>
      <c r="R21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43.807000000000002</v>
      </c>
      <c s="20">
        <v>219</v>
      </c>
      <c s="90">
        <v>4.3819999999999997</v>
      </c>
      <c s="90">
        <v>84.420000000000002</v>
      </c>
      <c s="83">
        <v>28.690999999999999</v>
      </c>
      <c s="100">
        <v>0</v>
      </c>
      <c s="100">
        <v>0</v>
      </c>
      <c/>
      <c r="K220" s="137">
        <v>45509.093419930556</v>
      </c>
      <c r="R22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44.000999999999998</v>
      </c>
      <c s="20">
        <v>220</v>
      </c>
      <c s="90">
        <v>4.4859999999999998</v>
      </c>
      <c s="90">
        <v>85.308000000000007</v>
      </c>
      <c s="83">
        <v>34.600999999999999</v>
      </c>
      <c s="100">
        <v>0</v>
      </c>
      <c s="100">
        <v>0</v>
      </c>
      <c/>
      <c r="K221" s="137">
        <v>45509.0934221875</v>
      </c>
      <c r="R22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44.200000000000003</v>
      </c>
      <c s="20">
        <v>221</v>
      </c>
      <c s="90">
        <v>4.4859999999999998</v>
      </c>
      <c s="90">
        <v>85.563000000000002</v>
      </c>
      <c s="83">
        <v>29.238</v>
      </c>
      <c s="100">
        <v>0</v>
      </c>
      <c s="100">
        <v>0</v>
      </c>
      <c/>
      <c r="K222" s="137">
        <v>45509.093424479164</v>
      </c>
      <c r="R22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44.390000000000001</v>
      </c>
      <c s="20">
        <v>222</v>
      </c>
      <c s="90">
        <v>4.4859999999999998</v>
      </c>
      <c s="90">
        <v>85.947000000000003</v>
      </c>
      <c s="83">
        <v>28.071999999999999</v>
      </c>
      <c s="100">
        <v>0</v>
      </c>
      <c s="100">
        <v>0</v>
      </c>
      <c/>
      <c r="K223" s="137">
        <v>45509.093426678242</v>
      </c>
      <c r="R22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44.594999999999999</v>
      </c>
      <c s="20">
        <v>223</v>
      </c>
      <c s="90">
        <v>4.4859999999999998</v>
      </c>
      <c s="90">
        <v>85.923000000000002</v>
      </c>
      <c s="83">
        <v>24.25</v>
      </c>
      <c s="100">
        <v>0</v>
      </c>
      <c s="100">
        <v>0</v>
      </c>
      <c/>
      <c r="K224" s="137">
        <v>45509.093429050925</v>
      </c>
      <c r="R22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44.814</v>
      </c>
      <c s="20">
        <v>224</v>
      </c>
      <c s="90">
        <v>4.4859999999999998</v>
      </c>
      <c s="90">
        <v>84.463999999999999</v>
      </c>
      <c s="83">
        <v>33.850999999999999</v>
      </c>
      <c s="100">
        <v>0</v>
      </c>
      <c s="100">
        <v>0</v>
      </c>
      <c/>
      <c r="K225" s="137">
        <v>45509.09343158565</v>
      </c>
      <c r="R22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45.000999999999998</v>
      </c>
      <c s="20">
        <v>225</v>
      </c>
      <c s="90">
        <v>4.4859999999999998</v>
      </c>
      <c s="90">
        <v>81.5</v>
      </c>
      <c s="83">
        <v>35.329000000000001</v>
      </c>
      <c s="100">
        <v>0</v>
      </c>
      <c s="100">
        <v>0</v>
      </c>
      <c/>
      <c r="K226" s="137">
        <v>45509.09343375</v>
      </c>
      <c r="R22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45.189999999999998</v>
      </c>
      <c s="20">
        <v>226</v>
      </c>
      <c s="90">
        <v>4.4859999999999998</v>
      </c>
      <c s="90">
        <v>81.341999999999999</v>
      </c>
      <c s="83">
        <v>29.280999999999999</v>
      </c>
      <c s="100">
        <v>0</v>
      </c>
      <c s="100">
        <v>0</v>
      </c>
      <c/>
      <c r="K227" s="137">
        <v>45509.093435937502</v>
      </c>
      <c r="R22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45.412999999999997</v>
      </c>
      <c s="20">
        <v>227</v>
      </c>
      <c s="90">
        <v>4.4859999999999998</v>
      </c>
      <c s="90">
        <v>81.299999999999997</v>
      </c>
      <c s="83">
        <v>27.634</v>
      </c>
      <c s="100">
        <v>0</v>
      </c>
      <c s="100">
        <v>0</v>
      </c>
      <c/>
      <c r="K228" s="137">
        <v>45509.093438518517</v>
      </c>
      <c r="R22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45.588999999999999</v>
      </c>
      <c s="20">
        <v>228</v>
      </c>
      <c s="90">
        <v>4.4859999999999998</v>
      </c>
      <c s="90">
        <v>82.451999999999998</v>
      </c>
      <c s="83">
        <v>33.222999999999999</v>
      </c>
      <c s="100">
        <v>0</v>
      </c>
      <c s="100">
        <v>0</v>
      </c>
      <c/>
      <c r="K229" s="137">
        <v>45509.093440555553</v>
      </c>
      <c r="R22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45.789999999999999</v>
      </c>
      <c s="20">
        <v>229</v>
      </c>
      <c s="90">
        <v>4.4859999999999998</v>
      </c>
      <c s="90">
        <v>82.811999999999998</v>
      </c>
      <c s="83">
        <v>34.468000000000004</v>
      </c>
      <c s="100">
        <v>0</v>
      </c>
      <c s="100">
        <v>0</v>
      </c>
      <c/>
      <c r="K230" s="137">
        <v>45509.093442881946</v>
      </c>
      <c r="R23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45.999000000000002</v>
      </c>
      <c s="20">
        <v>230</v>
      </c>
      <c s="90">
        <v>4.4859999999999998</v>
      </c>
      <c s="90">
        <v>84.998000000000005</v>
      </c>
      <c s="83">
        <v>33.616999999999997</v>
      </c>
      <c s="100">
        <v>0</v>
      </c>
      <c s="100">
        <v>0</v>
      </c>
      <c/>
      <c r="K231" s="137">
        <v>45509.093445312501</v>
      </c>
      <c r="R23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46.195</v>
      </c>
      <c s="20">
        <v>231</v>
      </c>
      <c s="90">
        <v>4.4859999999999998</v>
      </c>
      <c s="90">
        <v>85.341999999999999</v>
      </c>
      <c s="83">
        <v>29.504000000000001</v>
      </c>
      <c s="100">
        <v>0</v>
      </c>
      <c s="100">
        <v>0</v>
      </c>
      <c/>
      <c r="K232" s="137">
        <v>45509.093447581021</v>
      </c>
      <c r="R23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46.408999999999999</v>
      </c>
      <c s="20">
        <v>232</v>
      </c>
      <c s="90">
        <v>4.4859999999999998</v>
      </c>
      <c s="90">
        <v>86.343000000000004</v>
      </c>
      <c s="83">
        <v>30.186</v>
      </c>
      <c s="100">
        <v>0</v>
      </c>
      <c s="100">
        <v>0</v>
      </c>
      <c/>
      <c r="K233" s="137">
        <v>45509.093450046297</v>
      </c>
      <c r="R23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46.613</v>
      </c>
      <c s="20">
        <v>233</v>
      </c>
      <c s="90">
        <v>4.4859999999999998</v>
      </c>
      <c s="90">
        <v>87.105000000000004</v>
      </c>
      <c s="83">
        <v>31.114999999999998</v>
      </c>
      <c s="100">
        <v>0</v>
      </c>
      <c s="100">
        <v>0</v>
      </c>
      <c/>
      <c r="K234" s="137">
        <v>45509.093452407411</v>
      </c>
      <c r="R23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46.804000000000002</v>
      </c>
      <c s="20">
        <v>234</v>
      </c>
      <c s="90">
        <v>4.4859999999999998</v>
      </c>
      <c s="90">
        <v>87.221000000000004</v>
      </c>
      <c s="83">
        <v>33.448999999999998</v>
      </c>
      <c s="100">
        <v>0</v>
      </c>
      <c s="100">
        <v>0</v>
      </c>
      <c/>
      <c r="K235" s="137">
        <v>45509.093454618058</v>
      </c>
      <c r="R23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46.994</v>
      </c>
      <c s="20">
        <v>235</v>
      </c>
      <c s="90">
        <v>4.2050000000000001</v>
      </c>
      <c s="90">
        <v>85.796000000000006</v>
      </c>
      <c s="83">
        <v>36.545999999999999</v>
      </c>
      <c s="100">
        <v>0</v>
      </c>
      <c s="100">
        <v>0</v>
      </c>
      <c/>
      <c r="K236" s="137">
        <v>45509.093456828705</v>
      </c>
      <c r="R23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47.200000000000003</v>
      </c>
      <c s="20">
        <v>236</v>
      </c>
      <c s="90">
        <v>4.0279999999999996</v>
      </c>
      <c s="90">
        <v>84.313000000000002</v>
      </c>
      <c s="83">
        <v>40.844000000000001</v>
      </c>
      <c s="100">
        <v>0</v>
      </c>
      <c s="100">
        <v>0</v>
      </c>
      <c/>
      <c r="K237" s="137">
        <v>45509.093459201387</v>
      </c>
      <c r="R23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47.399000000000001</v>
      </c>
      <c s="20">
        <v>237</v>
      </c>
      <c s="90">
        <v>4.0830000000000002</v>
      </c>
      <c s="90">
        <v>84.573999999999998</v>
      </c>
      <c s="83">
        <v>42.215000000000003</v>
      </c>
      <c s="100">
        <v>0</v>
      </c>
      <c s="100">
        <v>0</v>
      </c>
      <c/>
      <c r="K238" s="137">
        <v>45509.093461504628</v>
      </c>
      <c r="R23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47.615000000000002</v>
      </c>
      <c s="20">
        <v>238</v>
      </c>
      <c s="90">
        <v>4.1239999999999997</v>
      </c>
      <c s="90">
        <v>83.879999999999995</v>
      </c>
      <c s="83">
        <v>43.512999999999998</v>
      </c>
      <c s="100">
        <v>0</v>
      </c>
      <c s="100">
        <v>0</v>
      </c>
      <c/>
      <c r="K239" s="137">
        <v>45509.093464004633</v>
      </c>
      <c r="R23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47.793999999999997</v>
      </c>
      <c s="20">
        <v>239</v>
      </c>
      <c s="90">
        <v>4.2439999999999998</v>
      </c>
      <c s="90">
        <v>84.090999999999994</v>
      </c>
      <c s="83">
        <v>36.088999999999999</v>
      </c>
      <c s="100">
        <v>0</v>
      </c>
      <c s="100">
        <v>0</v>
      </c>
      <c/>
      <c r="K240" s="137">
        <v>45509.093466076389</v>
      </c>
      <c r="R24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47.997999999999998</v>
      </c>
      <c s="20">
        <v>240</v>
      </c>
      <c s="90">
        <v>4.335</v>
      </c>
      <c s="90">
        <v>83.909000000000006</v>
      </c>
      <c s="83">
        <v>31.420000000000002</v>
      </c>
      <c s="100">
        <v>0</v>
      </c>
      <c s="100">
        <v>0</v>
      </c>
      <c/>
      <c r="K241" s="137">
        <v>45509.093468437502</v>
      </c>
      <c r="R24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48.210000000000001</v>
      </c>
      <c s="20">
        <v>241</v>
      </c>
      <c s="90">
        <v>4.29</v>
      </c>
      <c s="90">
        <v>84.540000000000006</v>
      </c>
      <c s="83">
        <v>29.861999999999998</v>
      </c>
      <c s="100">
        <v>0</v>
      </c>
      <c s="100">
        <v>0</v>
      </c>
      <c/>
      <c r="K242" s="137">
        <v>45509.093470891203</v>
      </c>
      <c r="R24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48.395000000000003</v>
      </c>
      <c s="20">
        <v>242</v>
      </c>
      <c s="90">
        <v>4.4989999999999997</v>
      </c>
      <c s="90">
        <v>85.251999999999995</v>
      </c>
      <c s="83">
        <v>33.414000000000001</v>
      </c>
      <c s="100">
        <v>0</v>
      </c>
      <c s="100">
        <v>0</v>
      </c>
      <c/>
      <c r="K243" s="137">
        <v>45509.093473032408</v>
      </c>
      <c r="R24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48.613</v>
      </c>
      <c s="20">
        <v>243</v>
      </c>
      <c s="90">
        <v>4.673</v>
      </c>
      <c s="90">
        <v>86.873999999999995</v>
      </c>
      <c s="83">
        <v>47.323999999999998</v>
      </c>
      <c s="100">
        <v>0</v>
      </c>
      <c s="100">
        <v>0</v>
      </c>
      <c/>
      <c r="K244" s="137">
        <v>45509.093475555557</v>
      </c>
      <c r="R24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48.808</v>
      </c>
      <c s="20">
        <v>244</v>
      </c>
      <c s="90">
        <v>4.6360000000000001</v>
      </c>
      <c s="90">
        <v>89.876999999999995</v>
      </c>
      <c s="83">
        <v>45.299999999999997</v>
      </c>
      <c s="100">
        <v>0</v>
      </c>
      <c s="100">
        <v>0</v>
      </c>
      <c/>
      <c r="K245" s="137">
        <v>45509.093477824077</v>
      </c>
      <c r="R24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48.993000000000002</v>
      </c>
      <c s="20">
        <v>245</v>
      </c>
      <c s="90">
        <v>4.6459999999999999</v>
      </c>
      <c s="90">
        <v>89.021000000000001</v>
      </c>
      <c s="83">
        <v>49.906999999999996</v>
      </c>
      <c s="100">
        <v>0</v>
      </c>
      <c s="100">
        <v>0</v>
      </c>
      <c/>
      <c r="K246" s="137">
        <v>45509.093479953706</v>
      </c>
      <c r="R24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49.200000000000003</v>
      </c>
      <c s="20">
        <v>246</v>
      </c>
      <c s="90">
        <v>4.6070000000000002</v>
      </c>
      <c s="90">
        <v>89.462000000000003</v>
      </c>
      <c s="83">
        <v>45.317999999999998</v>
      </c>
      <c s="100">
        <v>0</v>
      </c>
      <c s="100">
        <v>0</v>
      </c>
      <c/>
      <c r="K247" s="137">
        <v>45509.09348236111</v>
      </c>
      <c r="R24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49.412999999999997</v>
      </c>
      <c s="20">
        <v>247</v>
      </c>
      <c s="90">
        <v>4.734</v>
      </c>
      <c s="90">
        <v>89.765000000000001</v>
      </c>
      <c s="83">
        <v>34.453000000000003</v>
      </c>
      <c s="100">
        <v>0</v>
      </c>
      <c s="100">
        <v>0</v>
      </c>
      <c/>
      <c r="K248" s="137">
        <v>45509.093484814817</v>
      </c>
      <c r="R24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49.594999999999999</v>
      </c>
      <c s="20">
        <v>248</v>
      </c>
      <c s="90">
        <v>4.758</v>
      </c>
      <c s="90">
        <v>89.555999999999997</v>
      </c>
      <c s="83">
        <v>33.784999999999997</v>
      </c>
      <c s="100">
        <v>0</v>
      </c>
      <c s="100">
        <v>0</v>
      </c>
      <c/>
      <c r="K249" s="137">
        <v>45509.093486921294</v>
      </c>
      <c r="R24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49.789999999999999</v>
      </c>
      <c s="20">
        <v>249</v>
      </c>
      <c s="90">
        <v>4.6900000000000004</v>
      </c>
      <c s="90">
        <v>88.775000000000006</v>
      </c>
      <c s="83">
        <v>33.274000000000001</v>
      </c>
      <c s="100">
        <v>0</v>
      </c>
      <c s="100">
        <v>0</v>
      </c>
      <c/>
      <c r="K250" s="137">
        <v>45509.093489178238</v>
      </c>
      <c r="R25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49.991999999999997</v>
      </c>
      <c s="20">
        <v>250</v>
      </c>
      <c s="90">
        <v>4.6550000000000002</v>
      </c>
      <c s="90">
        <v>88.837999999999994</v>
      </c>
      <c s="83">
        <v>46.926000000000002</v>
      </c>
      <c s="100">
        <v>0</v>
      </c>
      <c s="100">
        <v>0</v>
      </c>
      <c/>
      <c r="K251" s="137">
        <v>45509.093491516207</v>
      </c>
      <c r="R25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50.200000000000003</v>
      </c>
      <c s="20">
        <v>251</v>
      </c>
      <c s="90">
        <v>4.5650000000000004</v>
      </c>
      <c s="90">
        <v>87.414000000000001</v>
      </c>
      <c s="83">
        <v>39.776000000000003</v>
      </c>
      <c s="100">
        <v>0</v>
      </c>
      <c s="100">
        <v>0</v>
      </c>
      <c/>
      <c r="K252" s="137">
        <v>45509.093493935186</v>
      </c>
      <c r="R25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50.408999999999999</v>
      </c>
      <c s="20">
        <v>252</v>
      </c>
      <c s="90">
        <v>4.6660000000000004</v>
      </c>
      <c s="90">
        <v>88.109999999999999</v>
      </c>
      <c s="83">
        <v>41.576000000000001</v>
      </c>
      <c s="100">
        <v>0</v>
      </c>
      <c s="100">
        <v>0</v>
      </c>
      <c/>
      <c r="K253" s="137">
        <v>45509.09349634259</v>
      </c>
      <c r="R25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50.600000000000001</v>
      </c>
      <c s="20">
        <v>253</v>
      </c>
      <c s="90">
        <v>4.5839999999999996</v>
      </c>
      <c s="90">
        <v>87.287000000000006</v>
      </c>
      <c s="83">
        <v>43.932000000000002</v>
      </c>
      <c s="100">
        <v>0</v>
      </c>
      <c s="100">
        <v>0</v>
      </c>
      <c/>
      <c r="K254" s="137">
        <v>45509.093498553244</v>
      </c>
      <c r="R25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50.792000000000002</v>
      </c>
      <c s="20">
        <v>254</v>
      </c>
      <c s="90">
        <v>4.5199999999999996</v>
      </c>
      <c s="90">
        <v>86.986000000000004</v>
      </c>
      <c s="83">
        <v>41.834000000000003</v>
      </c>
      <c s="100">
        <v>0</v>
      </c>
      <c s="100">
        <v>0</v>
      </c>
      <c/>
      <c r="K255" s="137">
        <v>45509.09350077546</v>
      </c>
      <c r="R25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51.000999999999998</v>
      </c>
      <c s="20">
        <v>255</v>
      </c>
      <c s="90">
        <v>4.556</v>
      </c>
      <c s="90">
        <v>87.245000000000005</v>
      </c>
      <c s="83">
        <v>37.308999999999998</v>
      </c>
      <c s="100">
        <v>0</v>
      </c>
      <c s="100">
        <v>0</v>
      </c>
      <c/>
      <c r="K256" s="137">
        <v>45509.093503194446</v>
      </c>
      <c r="R25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51.194000000000003</v>
      </c>
      <c s="20">
        <v>256</v>
      </c>
      <c s="90">
        <v>3.9580000000000002</v>
      </c>
      <c s="90">
        <v>83.890000000000001</v>
      </c>
      <c s="83">
        <v>37.094999999999999</v>
      </c>
      <c s="100">
        <v>0</v>
      </c>
      <c s="100">
        <v>0</v>
      </c>
      <c/>
      <c r="K257" s="137">
        <v>45509.093505428238</v>
      </c>
      <c r="R25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51.411000000000001</v>
      </c>
      <c s="20">
        <v>257</v>
      </c>
      <c s="90">
        <v>3.984</v>
      </c>
      <c s="90">
        <v>83.486999999999995</v>
      </c>
      <c s="83">
        <v>43.356999999999999</v>
      </c>
      <c s="100">
        <v>0</v>
      </c>
      <c s="100">
        <v>0</v>
      </c>
      <c/>
      <c r="K258" s="137">
        <v>45509.093507939811</v>
      </c>
      <c r="R25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51.588999999999999</v>
      </c>
      <c s="20">
        <v>258</v>
      </c>
      <c s="90">
        <v>3.984</v>
      </c>
      <c s="90">
        <v>83.486999999999995</v>
      </c>
      <c s="83">
        <v>0</v>
      </c>
      <c s="100">
        <v>0</v>
      </c>
      <c s="100">
        <v>0</v>
      </c>
      <c/>
      <c r="K259" s="137">
        <v>45509.093510011575</v>
      </c>
      <c r="R25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51.805999999999997</v>
      </c>
      <c s="20">
        <v>259</v>
      </c>
      <c s="90">
        <v>4.1239999999999997</v>
      </c>
      <c s="90">
        <v>84.793999999999997</v>
      </c>
      <c s="83">
        <v>37.527999999999999</v>
      </c>
      <c s="100">
        <v>0</v>
      </c>
      <c s="100">
        <v>0</v>
      </c>
      <c/>
      <c r="K260" s="137">
        <v>45509.093512511572</v>
      </c>
      <c r="R26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52.009999999999998</v>
      </c>
      <c s="20">
        <v>260</v>
      </c>
      <c s="90">
        <v>4.1360000000000001</v>
      </c>
      <c s="90">
        <v>84.756</v>
      </c>
      <c s="83">
        <v>26.917999999999999</v>
      </c>
      <c s="100">
        <v>0</v>
      </c>
      <c s="100">
        <v>0</v>
      </c>
      <c/>
      <c r="K261" s="137">
        <v>45509.093514872686</v>
      </c>
      <c r="R26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52.201000000000001</v>
      </c>
      <c s="20">
        <v>261</v>
      </c>
      <c s="90">
        <v>4.4139999999999997</v>
      </c>
      <c s="90">
        <v>83.575999999999993</v>
      </c>
      <c s="83">
        <v>51.975000000000001</v>
      </c>
      <c s="100">
        <v>0</v>
      </c>
      <c s="100">
        <v>0</v>
      </c>
      <c/>
      <c r="K262" s="137">
        <v>45509.093517083333</v>
      </c>
      <c r="R26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52.405000000000001</v>
      </c>
      <c s="20">
        <v>262</v>
      </c>
      <c s="90">
        <v>4.4210000000000003</v>
      </c>
      <c s="90">
        <v>84.722999999999999</v>
      </c>
      <c s="83">
        <v>54.354999999999997</v>
      </c>
      <c s="100">
        <v>0</v>
      </c>
      <c s="100">
        <v>0</v>
      </c>
      <c/>
      <c r="K263" s="137">
        <v>45509.093519456015</v>
      </c>
      <c r="R26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52.591000000000001</v>
      </c>
      <c s="20">
        <v>263</v>
      </c>
      <c s="90">
        <v>4.5449999999999999</v>
      </c>
      <c s="90">
        <v>86.131</v>
      </c>
      <c s="83">
        <v>32.594000000000001</v>
      </c>
      <c s="100">
        <v>0</v>
      </c>
      <c s="100">
        <v>0</v>
      </c>
      <c/>
      <c r="K264" s="137">
        <v>45509.09352159722</v>
      </c>
      <c r="R26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52.814</v>
      </c>
      <c s="20">
        <v>264</v>
      </c>
      <c s="90">
        <v>4.4619999999999997</v>
      </c>
      <c s="90">
        <v>85.162999999999997</v>
      </c>
      <c s="83">
        <v>40.523000000000003</v>
      </c>
      <c s="100">
        <v>0</v>
      </c>
      <c s="100">
        <v>0</v>
      </c>
      <c/>
      <c r="K265" s="137">
        <v>45509.093524178243</v>
      </c>
      <c r="R26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52.991</v>
      </c>
      <c s="20">
        <v>265</v>
      </c>
      <c s="90">
        <v>4.3630000000000004</v>
      </c>
      <c s="90">
        <v>82.179000000000002</v>
      </c>
      <c s="83">
        <v>41.113999999999997</v>
      </c>
      <c s="100">
        <v>0</v>
      </c>
      <c s="100">
        <v>0</v>
      </c>
      <c/>
      <c r="K266" s="137">
        <v>45509.093526226854</v>
      </c>
      <c r="R26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53.191000000000003</v>
      </c>
      <c s="20">
        <v>266</v>
      </c>
      <c s="90">
        <v>4.0869999999999997</v>
      </c>
      <c s="90">
        <v>82.616</v>
      </c>
      <c s="83">
        <v>33.274000000000001</v>
      </c>
      <c s="100">
        <v>0</v>
      </c>
      <c s="100">
        <v>0</v>
      </c>
      <c/>
      <c r="K267" s="137">
        <v>45509.093528541664</v>
      </c>
      <c r="R26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53.420999999999999</v>
      </c>
      <c s="20">
        <v>267</v>
      </c>
      <c s="90">
        <v>4.3899999999999997</v>
      </c>
      <c s="90">
        <v>82.058999999999998</v>
      </c>
      <c s="83">
        <v>24.218</v>
      </c>
      <c s="100">
        <v>0</v>
      </c>
      <c s="100">
        <v>0</v>
      </c>
      <c/>
      <c r="K268" s="137">
        <v>45509.09353121528</v>
      </c>
      <c r="R26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53.615000000000002</v>
      </c>
      <c s="20">
        <v>268</v>
      </c>
      <c s="90">
        <v>4.4909999999999997</v>
      </c>
      <c s="90">
        <v>82.004000000000005</v>
      </c>
      <c s="83">
        <v>25.462</v>
      </c>
      <c s="100">
        <v>0</v>
      </c>
      <c s="100">
        <v>0</v>
      </c>
      <c/>
      <c r="K269" s="137">
        <v>45509.093533449071</v>
      </c>
      <c r="R26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53.808999999999998</v>
      </c>
      <c s="20">
        <v>269</v>
      </c>
      <c s="90">
        <v>4.4340000000000002</v>
      </c>
      <c s="90">
        <v>82.316999999999993</v>
      </c>
      <c s="83">
        <v>31.681999999999999</v>
      </c>
      <c s="100">
        <v>0</v>
      </c>
      <c s="100">
        <v>0</v>
      </c>
      <c/>
      <c r="K270" s="137">
        <v>45509.093535706015</v>
      </c>
      <c r="R27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54.018000000000001</v>
      </c>
      <c s="20">
        <v>270</v>
      </c>
      <c s="90">
        <v>4.484</v>
      </c>
      <c s="90">
        <v>83.433999999999998</v>
      </c>
      <c s="83">
        <v>34.613</v>
      </c>
      <c s="100">
        <v>0</v>
      </c>
      <c s="100">
        <v>0</v>
      </c>
      <c/>
      <c r="K271" s="137">
        <v>45509.093538113426</v>
      </c>
      <c r="R27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54.206000000000003</v>
      </c>
      <c s="20">
        <v>271</v>
      </c>
      <c s="90">
        <v>4.4889999999999999</v>
      </c>
      <c s="90">
        <v>83.676000000000002</v>
      </c>
      <c s="83">
        <v>35.994999999999997</v>
      </c>
      <c s="100">
        <v>0</v>
      </c>
      <c s="100">
        <v>0</v>
      </c>
      <c/>
      <c r="K272" s="137">
        <v>45509.093540289352</v>
      </c>
      <c r="R27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54.396999999999998</v>
      </c>
      <c s="20">
        <v>272</v>
      </c>
      <c s="90">
        <v>4.5149999999999997</v>
      </c>
      <c s="90">
        <v>84.253</v>
      </c>
      <c s="83">
        <v>31.138000000000002</v>
      </c>
      <c s="100">
        <v>0</v>
      </c>
      <c s="100">
        <v>0</v>
      </c>
      <c/>
      <c r="K273" s="137">
        <v>45509.093542499999</v>
      </c>
      <c r="R27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54.610999999999997</v>
      </c>
      <c s="20">
        <v>273</v>
      </c>
      <c s="90">
        <v>4.5890000000000004</v>
      </c>
      <c s="90">
        <v>84.484999999999999</v>
      </c>
      <c s="83">
        <v>16.300000000000001</v>
      </c>
      <c s="100">
        <v>0</v>
      </c>
      <c s="100">
        <v>0</v>
      </c>
      <c/>
      <c r="K274" s="137">
        <v>45509.093544976851</v>
      </c>
      <c r="R27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54.813000000000002</v>
      </c>
      <c s="20">
        <v>274</v>
      </c>
      <c s="90">
        <v>4.4560000000000004</v>
      </c>
      <c s="90">
        <v>85.138000000000005</v>
      </c>
      <c s="83">
        <v>54.545999999999999</v>
      </c>
      <c s="100">
        <v>0</v>
      </c>
      <c s="100">
        <v>0</v>
      </c>
      <c/>
      <c r="K275" s="137">
        <v>45509.093547314813</v>
      </c>
      <c r="R27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55.011000000000003</v>
      </c>
      <c s="20">
        <v>275</v>
      </c>
      <c s="90">
        <v>4.5670000000000002</v>
      </c>
      <c s="90">
        <v>85.302000000000007</v>
      </c>
      <c s="83">
        <v>50.008000000000003</v>
      </c>
      <c s="100">
        <v>0</v>
      </c>
      <c s="100">
        <v>0</v>
      </c>
      <c/>
      <c r="K276" s="137">
        <v>45509.093549606485</v>
      </c>
      <c r="R27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55.192</v>
      </c>
      <c s="20">
        <v>276</v>
      </c>
      <c s="90">
        <v>4.5369999999999999</v>
      </c>
      <c s="90">
        <v>82.816000000000003</v>
      </c>
      <c s="83">
        <v>47.466999999999999</v>
      </c>
      <c s="100">
        <v>0</v>
      </c>
      <c s="100">
        <v>0</v>
      </c>
      <c/>
      <c r="K277" s="137">
        <v>45509.093551712962</v>
      </c>
      <c r="R27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55.393999999999998</v>
      </c>
      <c s="20">
        <v>277</v>
      </c>
      <c s="90">
        <v>4.5199999999999996</v>
      </c>
      <c s="90">
        <v>82.129999999999995</v>
      </c>
      <c s="83">
        <v>35.093000000000004</v>
      </c>
      <c s="100">
        <v>0</v>
      </c>
      <c s="100">
        <v>0</v>
      </c>
      <c/>
      <c r="K278" s="137">
        <v>45509.093554050924</v>
      </c>
      <c r="R27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55.610999999999997</v>
      </c>
      <c s="20">
        <v>278</v>
      </c>
      <c s="90">
        <v>4.4909999999999997</v>
      </c>
      <c s="90">
        <v>83.150999999999996</v>
      </c>
      <c s="83">
        <v>34.834000000000003</v>
      </c>
      <c s="100">
        <v>0</v>
      </c>
      <c s="100">
        <v>0</v>
      </c>
      <c/>
      <c r="K279" s="137">
        <v>45509.093556550928</v>
      </c>
      <c r="R27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55.798000000000002</v>
      </c>
      <c s="20">
        <v>279</v>
      </c>
      <c s="90">
        <v>4.5270000000000001</v>
      </c>
      <c s="90">
        <v>84.039000000000001</v>
      </c>
      <c s="83">
        <v>30.446999999999999</v>
      </c>
      <c s="100">
        <v>0</v>
      </c>
      <c s="100">
        <v>0</v>
      </c>
      <c/>
      <c r="K280" s="137">
        <v>45509.093558726854</v>
      </c>
      <c r="R28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56.012</v>
      </c>
      <c s="20">
        <v>280</v>
      </c>
      <c s="90">
        <v>4.5860000000000003</v>
      </c>
      <c s="90">
        <v>84.347999999999999</v>
      </c>
      <c s="83">
        <v>39.826000000000001</v>
      </c>
      <c s="100">
        <v>0</v>
      </c>
      <c s="100">
        <v>0</v>
      </c>
      <c/>
      <c r="K281" s="137">
        <v>45509.09356119213</v>
      </c>
      <c r="R28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56.203000000000003</v>
      </c>
      <c s="20">
        <v>281</v>
      </c>
      <c s="90">
        <v>4.5869999999999997</v>
      </c>
      <c s="90">
        <v>86.302000000000007</v>
      </c>
      <c s="83">
        <v>30.207000000000001</v>
      </c>
      <c s="100">
        <v>0</v>
      </c>
      <c s="100">
        <v>0</v>
      </c>
      <c/>
      <c r="K282" s="137">
        <v>45509.093563402777</v>
      </c>
      <c r="R28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56.390999999999998</v>
      </c>
      <c s="20">
        <v>282</v>
      </c>
      <c s="90">
        <v>4.702</v>
      </c>
      <c s="90">
        <v>86.278999999999996</v>
      </c>
      <c s="83">
        <v>32.344000000000001</v>
      </c>
      <c s="100">
        <v>0</v>
      </c>
      <c s="100">
        <v>0</v>
      </c>
      <c/>
      <c r="K283" s="137">
        <v>45509.093565578703</v>
      </c>
      <c r="R28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56.606000000000002</v>
      </c>
      <c s="20">
        <v>283</v>
      </c>
      <c s="90">
        <v>4.75</v>
      </c>
      <c s="90">
        <v>86.801000000000002</v>
      </c>
      <c s="83">
        <v>23.309999999999999</v>
      </c>
      <c s="100">
        <v>0</v>
      </c>
      <c s="100">
        <v>0</v>
      </c>
      <c/>
      <c r="K284" s="137">
        <v>45509.093568067132</v>
      </c>
      <c r="R28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56.792999999999999</v>
      </c>
      <c s="20">
        <v>284</v>
      </c>
      <c s="90">
        <v>4.681</v>
      </c>
      <c s="90">
        <v>86.802999999999997</v>
      </c>
      <c s="83">
        <v>36.030000000000001</v>
      </c>
      <c s="100">
        <v>0</v>
      </c>
      <c s="100">
        <v>0</v>
      </c>
      <c/>
      <c r="K285" s="137">
        <v>45509.093570231482</v>
      </c>
      <c r="R28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56.996000000000002</v>
      </c>
      <c s="20">
        <v>285</v>
      </c>
      <c s="90">
        <v>4.7480000000000002</v>
      </c>
      <c s="90">
        <v>87.206999999999994</v>
      </c>
      <c s="83">
        <v>30.353999999999999</v>
      </c>
      <c s="100">
        <v>0</v>
      </c>
      <c s="100">
        <v>0</v>
      </c>
      <c/>
      <c r="K286" s="137">
        <v>45509.09357258102</v>
      </c>
      <c r="R28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57.192999999999998</v>
      </c>
      <c s="20">
        <v>286</v>
      </c>
      <c s="90">
        <v>4.7350000000000003</v>
      </c>
      <c s="90">
        <v>86.608999999999995</v>
      </c>
      <c s="83">
        <v>33.008000000000003</v>
      </c>
      <c s="100">
        <v>0</v>
      </c>
      <c s="100">
        <v>0</v>
      </c>
      <c/>
      <c r="K287" s="137">
        <v>45509.093574861108</v>
      </c>
      <c r="R28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57.404000000000003</v>
      </c>
      <c s="20">
        <v>287</v>
      </c>
      <c s="90">
        <v>4.6959999999999997</v>
      </c>
      <c s="90">
        <v>86.216999999999999</v>
      </c>
      <c s="83">
        <v>39.106999999999999</v>
      </c>
      <c s="100">
        <v>0</v>
      </c>
      <c s="100">
        <v>0</v>
      </c>
      <c/>
      <c r="K288" s="137">
        <v>45509.09357730324</v>
      </c>
      <c r="R28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57.606999999999999</v>
      </c>
      <c s="20">
        <v>288</v>
      </c>
      <c s="90">
        <v>4.7329999999999997</v>
      </c>
      <c s="90">
        <v>86.019000000000005</v>
      </c>
      <c s="83">
        <v>35.677</v>
      </c>
      <c s="100">
        <v>0</v>
      </c>
      <c s="100">
        <v>0</v>
      </c>
      <c/>
      <c r="K289" s="137">
        <v>45509.093579652777</v>
      </c>
      <c r="R28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57.807000000000002</v>
      </c>
      <c s="20">
        <v>289</v>
      </c>
      <c s="90">
        <v>4.5720000000000001</v>
      </c>
      <c s="90">
        <v>85.608999999999995</v>
      </c>
      <c s="83">
        <v>31.245000000000001</v>
      </c>
      <c s="100">
        <v>0</v>
      </c>
      <c s="100">
        <v>0</v>
      </c>
      <c/>
      <c r="K290" s="137">
        <v>45509.093581967594</v>
      </c>
      <c r="R29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58.012</v>
      </c>
      <c s="20">
        <v>290</v>
      </c>
      <c s="90">
        <v>4.3819999999999997</v>
      </c>
      <c s="90">
        <v>84.457999999999998</v>
      </c>
      <c s="83">
        <v>33.334000000000003</v>
      </c>
      <c s="100">
        <v>0</v>
      </c>
      <c s="100">
        <v>0</v>
      </c>
      <c/>
      <c r="K291" s="137">
        <v>45509.093584340277</v>
      </c>
      <c r="R29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58.198999999999998</v>
      </c>
      <c s="20">
        <v>291</v>
      </c>
      <c s="90">
        <v>4.4859999999999998</v>
      </c>
      <c s="90">
        <v>85.432000000000002</v>
      </c>
      <c s="83">
        <v>28.488</v>
      </c>
      <c s="100">
        <v>0</v>
      </c>
      <c s="100">
        <v>0</v>
      </c>
      <c/>
      <c r="K292" s="137">
        <v>45509.093586504627</v>
      </c>
      <c r="R29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58.401000000000003</v>
      </c>
      <c s="20">
        <v>292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293" s="137">
        <v>45509.093588842596</v>
      </c>
      <c r="R29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58.615000000000002</v>
      </c>
      <c s="20">
        <v>293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294" s="137">
        <v>45509.093591319448</v>
      </c>
      <c r="R29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58.789000000000001</v>
      </c>
      <c s="20">
        <v>294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295" s="137">
        <v>45509.093593333331</v>
      </c>
      <c r="R29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59.005000000000003</v>
      </c>
      <c s="20">
        <v>295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296" s="137">
        <v>45509.093595844904</v>
      </c>
      <c r="R29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59.194000000000003</v>
      </c>
      <c s="20">
        <v>296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297" s="137">
        <v>45509.093598020831</v>
      </c>
      <c r="R29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59.411000000000001</v>
      </c>
      <c s="20">
        <v>297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298" s="137">
        <v>45509.093600532404</v>
      </c>
      <c r="R29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59.610999999999997</v>
      </c>
      <c s="20">
        <v>298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299" s="137">
        <v>45509.093602847221</v>
      </c>
      <c r="R29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59.790999999999997</v>
      </c>
      <c s="20">
        <v>299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0" s="137">
        <v>45509.093604930553</v>
      </c>
      <c r="R30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59.997999999999998</v>
      </c>
      <c s="20">
        <v>300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1" s="137">
        <v>45509.093607326387</v>
      </c>
      <c r="R30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60.213000000000001</v>
      </c>
      <c s="20">
        <v>301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2" s="137">
        <v>45509.093609826392</v>
      </c>
      <c r="R30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60.399000000000001</v>
      </c>
      <c s="20">
        <v>302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3" s="137">
        <v>45509.09361196759</v>
      </c>
      <c r="R30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60.613999999999997</v>
      </c>
      <c s="20">
        <v>303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4" s="137">
        <v>45509.093614456018</v>
      </c>
      <c r="R30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60.789000000000001</v>
      </c>
      <c s="20">
        <v>304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5" s="137">
        <v>45509.093616481485</v>
      </c>
      <c r="R30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61.012</v>
      </c>
      <c s="20">
        <v>305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6" s="137">
        <v>45509.0936190625</v>
      </c>
      <c r="R30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61.207999999999998</v>
      </c>
      <c s="20">
        <v>306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7" s="137">
        <v>45509.09362133102</v>
      </c>
      <c r="R30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61.399000000000001</v>
      </c>
      <c s="20">
        <v>307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8" s="137">
        <v>45509.093623541667</v>
      </c>
    </row>
    <row>
      <c s="53">
        <v>61.598999999999997</v>
      </c>
      <c s="20">
        <v>308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09" s="137">
        <v>45509.093625856483</v>
      </c>
    </row>
    <row>
      <c s="53">
        <v>61.814</v>
      </c>
      <c s="20">
        <v>309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10" s="137">
        <v>45509.093628344905</v>
      </c>
    </row>
    <row>
      <c s="53">
        <v>62.005000000000003</v>
      </c>
      <c s="20">
        <v>310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11" s="137">
        <v>45509.093630555559</v>
      </c>
    </row>
    <row>
      <c s="53">
        <v>62.192</v>
      </c>
      <c s="20">
        <v>311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12" s="137">
        <v>45509.093632731485</v>
      </c>
    </row>
    <row>
      <c s="53">
        <v>62.406999999999996</v>
      </c>
      <c s="20">
        <v>312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13" s="137">
        <v>45509.09363520833</v>
      </c>
    </row>
    <row>
      <c s="53">
        <v>62.597999999999999</v>
      </c>
      <c s="20">
        <v>313</v>
      </c>
      <c s="90">
        <v>4.4859999999999998</v>
      </c>
      <c s="90">
        <v>85.432000000000002</v>
      </c>
      <c s="83">
        <v>0</v>
      </c>
      <c s="100">
        <v>0</v>
      </c>
      <c s="100">
        <v>1</v>
      </c>
      <c/>
      <c r="K314" s="137">
        <v>45509.093637430553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307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90" customWidth="1"/>
    <col min="4" max="4" width="12" style="90" customWidth="1"/>
    <col min="5" max="5" width="12" style="83" customWidth="1"/>
    <col min="6" max="6" width="14" style="100" customWidth="1"/>
    <col min="7" max="7" width="13.5234375" style="100" customWidth="1"/>
    <col min="8" max="8" width="16.5234375" style="100" hidden="1" customWidth="1"/>
    <col min="9" max="9" width="15" style="87" customWidth="1"/>
    <col min="10" max="10" width="14" style="87" customWidth="1"/>
    <col min="11" max="11" width="26" style="80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53" t="s">
        <v>212</v>
      </c>
      <c s="20" t="s">
        <v>134</v>
      </c>
      <c s="53" t="s">
        <v>169</v>
      </c>
      <c s="90" t="s">
        <v>20</v>
      </c>
      <c s="98" t="s">
        <v>345</v>
      </c>
      <c s="20" t="s">
        <v>357</v>
      </c>
      <c s="20" t="s">
        <v>409</v>
      </c>
      <c s="20" t="s">
        <v>179</v>
      </c>
      <c s="87" t="s">
        <v>316</v>
      </c>
      <c s="87" t="s">
        <v>396</v>
      </c>
      <c s="80" t="s">
        <v>46</v>
      </c>
      <c r="M1" s="32"/>
      <c s="32"/>
      <c r="R1" s="32" t="s">
        <v>317</v>
      </c>
      <c s="32" t="s">
        <v>280</v>
      </c>
      <c s="32" t="s">
        <v>104</v>
      </c>
      <c s="32" t="s">
        <v>59</v>
      </c>
      <c s="32" t="s">
        <v>235</v>
      </c>
      <c s="32" t="s">
        <v>58</v>
      </c>
      <c s="32" t="s">
        <v>203</v>
      </c>
      <c s="32" t="s">
        <v>177</v>
      </c>
      <c s="32" t="s">
        <v>9</v>
      </c>
      <c s="32" t="s">
        <v>236</v>
      </c>
      <c s="32" t="s">
        <v>8</v>
      </c>
      <c s="32" t="s">
        <v>439</v>
      </c>
      <c s="32" t="s">
        <v>21</v>
      </c>
      <c s="32" t="s">
        <v>363</v>
      </c>
      <c s="32" t="s">
        <v>375</v>
      </c>
      <c s="32" t="s">
        <v>72</v>
      </c>
      <c s="32" t="s">
        <v>295</v>
      </c>
      <c s="32" t="s">
        <v>22</v>
      </c>
      <c s="32" t="s">
        <v>296</v>
      </c>
      <c s="32" t="s">
        <v>23</v>
      </c>
      <c s="32" t="s">
        <v>376</v>
      </c>
      <c s="32" t="s">
        <v>176</v>
      </c>
      <c s="32" t="s">
        <v>297</v>
      </c>
      <c s="32" t="s">
        <v>160</v>
      </c>
      <c s="32" t="s">
        <v>47</v>
      </c>
      <c s="32" t="s">
        <v>410</v>
      </c>
      <c s="32" t="s">
        <v>213</v>
      </c>
      <c s="32" t="s">
        <v>318</v>
      </c>
      <c s="32" t="s">
        <v>214</v>
      </c>
      <c s="32" t="s">
        <v>346</v>
      </c>
      <c s="32" t="s">
        <v>377</v>
      </c>
      <c s="32" t="s">
        <v>161</v>
      </c>
    </row>
    <row>
      <c s="53">
        <v>0.20399999999999999</v>
      </c>
      <c s="20">
        <v>1</v>
      </c>
      <c s="90">
        <v>4.3369999999999997</v>
      </c>
      <c s="90">
        <v>80.421000000000006</v>
      </c>
      <c s="98">
        <v>50.365000000000002</v>
      </c>
      <c s="20">
        <v>0</v>
      </c>
      <c s="20">
        <v>0</v>
      </c>
      <c/>
      <c r="K2" s="137">
        <v>45509.092945428238</v>
      </c>
    </row>
    <row>
      <c s="53">
        <v>0.42799999999999999</v>
      </c>
      <c s="20">
        <v>2</v>
      </c>
      <c s="90">
        <v>4.3520000000000003</v>
      </c>
      <c s="90">
        <v>80.846999999999994</v>
      </c>
      <c s="98">
        <v>30.164999999999999</v>
      </c>
      <c s="20">
        <v>0</v>
      </c>
      <c s="20">
        <v>0</v>
      </c>
      <c/>
      <c r="K3" s="137">
        <v>45509.092948020836</v>
      </c>
    </row>
    <row>
      <c s="53">
        <v>0.64900000000000002</v>
      </c>
      <c s="20">
        <v>3</v>
      </c>
      <c s="90">
        <v>4.3869999999999996</v>
      </c>
      <c s="90">
        <v>81.971999999999994</v>
      </c>
      <c s="98">
        <v>32.514000000000003</v>
      </c>
      <c s="20">
        <v>0</v>
      </c>
      <c s="20">
        <v>0</v>
      </c>
      <c/>
      <c r="K4" s="137">
        <v>45509.092950590275</v>
      </c>
    </row>
    <row>
      <c s="53">
        <v>0.86199999999999999</v>
      </c>
      <c s="20">
        <v>4</v>
      </c>
      <c s="90">
        <v>4.4770000000000003</v>
      </c>
      <c s="90">
        <v>83.933000000000007</v>
      </c>
      <c s="98">
        <v>24.007000000000001</v>
      </c>
      <c s="20">
        <v>0</v>
      </c>
      <c s="20">
        <v>0</v>
      </c>
      <c/>
      <c r="K5" s="137">
        <v>45509.092953043983</v>
      </c>
    </row>
    <row>
      <c s="53">
        <v>1.0569999999999999</v>
      </c>
      <c s="20">
        <v>5</v>
      </c>
      <c s="90">
        <v>4.5019999999999998</v>
      </c>
      <c s="90">
        <v>83.605000000000004</v>
      </c>
      <c s="98">
        <v>24.035</v>
      </c>
      <c s="20">
        <v>0</v>
      </c>
      <c s="20">
        <v>0</v>
      </c>
      <c/>
      <c r="K6" s="137">
        <v>45509.092955300926</v>
      </c>
    </row>
    <row>
      <c s="53">
        <v>1.2110000000000001</v>
      </c>
      <c s="20">
        <v>6</v>
      </c>
      <c s="90">
        <v>4.4880000000000004</v>
      </c>
      <c s="90">
        <v>83.719999999999999</v>
      </c>
      <c s="98">
        <v>22.949999999999999</v>
      </c>
      <c s="20">
        <v>0</v>
      </c>
      <c s="20">
        <v>0</v>
      </c>
      <c/>
      <c r="K7" s="137">
        <v>45509.092957083332</v>
      </c>
    </row>
    <row>
      <c s="53">
        <v>1.4430000000000001</v>
      </c>
      <c s="20">
        <v>7</v>
      </c>
      <c s="90">
        <v>4.3680000000000003</v>
      </c>
      <c s="90">
        <v>83.858000000000004</v>
      </c>
      <c s="98">
        <v>21.385000000000002</v>
      </c>
      <c s="20">
        <v>0</v>
      </c>
      <c s="20">
        <v>0</v>
      </c>
      <c/>
      <c r="K8" s="137">
        <v>45509.092959768517</v>
      </c>
    </row>
    <row>
      <c s="53">
        <v>1.6659999999999999</v>
      </c>
      <c s="20">
        <v>8</v>
      </c>
      <c s="90">
        <v>4.5709999999999997</v>
      </c>
      <c s="90">
        <v>83.885000000000005</v>
      </c>
      <c s="98">
        <v>24.004000000000001</v>
      </c>
      <c s="20">
        <v>0</v>
      </c>
      <c s="20">
        <v>0</v>
      </c>
      <c/>
      <c r="K9" s="137">
        <v>45509.092962349539</v>
      </c>
    </row>
    <row>
      <c s="53">
        <v>1.907</v>
      </c>
      <c s="20">
        <v>9</v>
      </c>
      <c s="90">
        <v>4.5949999999999998</v>
      </c>
      <c s="90">
        <v>84.412999999999997</v>
      </c>
      <c s="98">
        <v>29.631</v>
      </c>
      <c s="20">
        <v>0</v>
      </c>
      <c s="20">
        <v>0</v>
      </c>
      <c/>
      <c r="K10" s="137">
        <v>45509.092965138887</v>
      </c>
    </row>
    <row>
      <c s="53">
        <v>2.1280000000000001</v>
      </c>
      <c s="20">
        <v>10</v>
      </c>
      <c s="90">
        <v>4.6449999999999996</v>
      </c>
      <c s="90">
        <v>84.498999999999995</v>
      </c>
      <c s="98">
        <v>26.355</v>
      </c>
      <c s="20">
        <v>0</v>
      </c>
      <c s="20">
        <v>0</v>
      </c>
      <c/>
      <c r="K11" s="137">
        <v>45509.092967708333</v>
      </c>
    </row>
    <row>
      <c s="53">
        <v>2.3050000000000002</v>
      </c>
      <c s="20">
        <v>11</v>
      </c>
      <c s="90">
        <v>4.6269999999999998</v>
      </c>
      <c s="90">
        <v>84.075000000000003</v>
      </c>
      <c s="98">
        <v>22.893000000000001</v>
      </c>
      <c s="20">
        <v>0</v>
      </c>
      <c s="20">
        <v>0</v>
      </c>
      <c/>
      <c r="K12" s="137">
        <v>45509.092969745368</v>
      </c>
    </row>
    <row>
      <c s="53">
        <v>2.4550000000000001</v>
      </c>
      <c s="20">
        <v>12</v>
      </c>
      <c s="90">
        <v>4.6619999999999999</v>
      </c>
      <c s="90">
        <v>83.513999999999996</v>
      </c>
      <c s="98">
        <v>24.265999999999998</v>
      </c>
      <c s="20">
        <v>0</v>
      </c>
      <c s="20">
        <v>0</v>
      </c>
      <c/>
      <c r="K13" s="137">
        <v>45509.092971481485</v>
      </c>
    </row>
    <row>
      <c s="53">
        <v>2.5960000000000001</v>
      </c>
      <c s="20">
        <v>13</v>
      </c>
      <c s="90">
        <v>4.7030000000000003</v>
      </c>
      <c s="90">
        <v>83.617000000000004</v>
      </c>
      <c s="98">
        <v>19.146999999999998</v>
      </c>
      <c s="20">
        <v>0</v>
      </c>
      <c s="20">
        <v>0</v>
      </c>
      <c/>
      <c r="K14" s="137">
        <v>45509.092973113424</v>
      </c>
    </row>
    <row>
      <c s="53">
        <v>2.794</v>
      </c>
      <c s="20">
        <v>14</v>
      </c>
      <c s="90">
        <v>4.2679999999999998</v>
      </c>
      <c s="90">
        <v>84.623999999999995</v>
      </c>
      <c s="98">
        <v>24.007000000000001</v>
      </c>
      <c s="20">
        <v>0</v>
      </c>
      <c s="20">
        <v>0</v>
      </c>
      <c/>
      <c r="K15" s="137">
        <v>45509.092975405096</v>
      </c>
    </row>
    <row>
      <c s="53">
        <v>3.0110000000000001</v>
      </c>
      <c s="20">
        <v>15</v>
      </c>
      <c s="90">
        <v>4.1529999999999996</v>
      </c>
      <c s="90">
        <v>84.498999999999995</v>
      </c>
      <c s="98">
        <v>23.526</v>
      </c>
      <c s="20">
        <v>0</v>
      </c>
      <c s="20">
        <v>0</v>
      </c>
      <c/>
      <c r="K16" s="137">
        <v>45509.092977916669</v>
      </c>
    </row>
    <row>
      <c s="53">
        <v>3.1909999999999998</v>
      </c>
      <c s="20">
        <v>16</v>
      </c>
      <c s="90">
        <v>4.1529999999999996</v>
      </c>
      <c s="90">
        <v>82.915999999999997</v>
      </c>
      <c s="98">
        <v>29.545000000000002</v>
      </c>
      <c s="20">
        <v>0</v>
      </c>
      <c s="20">
        <v>0</v>
      </c>
      <c/>
      <c r="K17" s="137">
        <v>45509.092980011577</v>
      </c>
    </row>
    <row>
      <c s="53">
        <v>3.4199999999999999</v>
      </c>
      <c s="20">
        <v>17</v>
      </c>
      <c s="90">
        <v>4.649</v>
      </c>
      <c s="90">
        <v>83.495000000000005</v>
      </c>
      <c s="98">
        <v>21.292999999999999</v>
      </c>
      <c s="20">
        <v>0</v>
      </c>
      <c s="20">
        <v>0</v>
      </c>
      <c/>
      <c r="K18" s="137">
        <v>45509.092982650465</v>
      </c>
    </row>
    <row>
      <c s="53">
        <v>3.609</v>
      </c>
      <c s="20">
        <v>18</v>
      </c>
      <c s="90">
        <v>4.4130000000000003</v>
      </c>
      <c s="90">
        <v>83.701999999999998</v>
      </c>
      <c s="98">
        <v>20.007000000000001</v>
      </c>
      <c s="20">
        <v>0</v>
      </c>
      <c s="20">
        <v>0</v>
      </c>
      <c/>
      <c r="K19" s="137">
        <v>45509.09298483796</v>
      </c>
    </row>
    <row>
      <c s="53">
        <v>3.8260000000000001</v>
      </c>
      <c s="20">
        <v>19</v>
      </c>
      <c s="90">
        <v>4.4610000000000003</v>
      </c>
      <c s="90">
        <v>83.024000000000001</v>
      </c>
      <c s="98">
        <v>22.350000000000001</v>
      </c>
      <c s="20">
        <v>0</v>
      </c>
      <c s="20">
        <v>0</v>
      </c>
      <c/>
      <c r="K20" s="137">
        <v>45509.092987349541</v>
      </c>
    </row>
    <row>
      <c s="53">
        <v>3.9969999999999999</v>
      </c>
      <c s="20">
        <v>20</v>
      </c>
      <c s="90">
        <v>4.4809999999999999</v>
      </c>
      <c s="90">
        <v>81.135000000000005</v>
      </c>
      <c s="98">
        <v>29.905999999999999</v>
      </c>
      <c s="20">
        <v>0</v>
      </c>
      <c s="20">
        <v>0</v>
      </c>
      <c/>
      <c r="K21" s="137">
        <v>45509.092989328703</v>
      </c>
    </row>
    <row>
      <c s="53">
        <v>4.202</v>
      </c>
      <c s="20">
        <v>21</v>
      </c>
      <c s="90">
        <v>4.3700000000000001</v>
      </c>
      <c s="90">
        <v>82.007000000000005</v>
      </c>
      <c s="98">
        <v>16.440000000000001</v>
      </c>
      <c s="20">
        <v>0</v>
      </c>
      <c s="20">
        <v>0</v>
      </c>
      <c/>
      <c r="K22" s="137">
        <v>45509.092991712962</v>
      </c>
    </row>
    <row>
      <c s="53">
        <v>4.4139999999999997</v>
      </c>
      <c s="20">
        <v>22</v>
      </c>
      <c s="90">
        <v>4.4279999999999999</v>
      </c>
      <c s="90">
        <v>80.820999999999998</v>
      </c>
      <c s="98">
        <v>28.088999999999999</v>
      </c>
      <c s="20">
        <v>0</v>
      </c>
      <c s="20">
        <v>0</v>
      </c>
      <c/>
      <c r="K23" s="137">
        <v>45509.092994155093</v>
      </c>
    </row>
    <row>
      <c s="53">
        <v>4.6139999999999999</v>
      </c>
      <c s="20">
        <v>23</v>
      </c>
      <c s="90">
        <v>4.4580000000000002</v>
      </c>
      <c s="90">
        <v>81.268000000000001</v>
      </c>
      <c s="98">
        <v>17.597999999999999</v>
      </c>
      <c s="20">
        <v>0</v>
      </c>
      <c s="20">
        <v>0</v>
      </c>
      <c/>
      <c r="K24" s="137">
        <v>45509.092996481479</v>
      </c>
    </row>
    <row>
      <c s="53">
        <v>4.8399999999999999</v>
      </c>
      <c s="20">
        <v>24</v>
      </c>
      <c s="90">
        <v>4.4130000000000003</v>
      </c>
      <c s="90">
        <v>81.600999999999999</v>
      </c>
      <c s="98">
        <v>27.585999999999999</v>
      </c>
      <c s="20">
        <v>0</v>
      </c>
      <c s="20">
        <v>0</v>
      </c>
      <c/>
      <c r="K25" s="137">
        <v>45509.092999097222</v>
      </c>
    </row>
    <row>
      <c s="53">
        <v>5.0640000000000001</v>
      </c>
      <c s="20">
        <v>25</v>
      </c>
      <c s="90">
        <v>4.4290000000000003</v>
      </c>
      <c s="90">
        <v>82.234999999999999</v>
      </c>
      <c s="98">
        <v>31.701000000000001</v>
      </c>
      <c s="20">
        <v>0</v>
      </c>
      <c s="20">
        <v>0</v>
      </c>
      <c/>
      <c r="K26" s="137">
        <v>45509.093001678244</v>
      </c>
    </row>
    <row>
      <c s="53">
        <v>5.2110000000000003</v>
      </c>
      <c s="20">
        <v>26</v>
      </c>
      <c s="90">
        <v>4.1790000000000003</v>
      </c>
      <c s="90">
        <v>82.183000000000007</v>
      </c>
      <c s="98">
        <v>24.001000000000001</v>
      </c>
      <c s="20">
        <v>0</v>
      </c>
      <c s="20">
        <v>0</v>
      </c>
      <c/>
      <c r="K27" s="137">
        <v>45509.093003379632</v>
      </c>
    </row>
    <row>
      <c s="53">
        <v>5.4349999999999996</v>
      </c>
      <c s="20">
        <v>27</v>
      </c>
      <c s="90">
        <v>4.4000000000000004</v>
      </c>
      <c s="90">
        <v>83.650000000000006</v>
      </c>
      <c s="98">
        <v>27.765000000000001</v>
      </c>
      <c s="20">
        <v>0</v>
      </c>
      <c s="20">
        <v>0</v>
      </c>
      <c/>
      <c r="K28" s="137">
        <v>45509.093005972223</v>
      </c>
    </row>
    <row>
      <c s="53">
        <v>5.6189999999999998</v>
      </c>
      <c s="20">
        <v>28</v>
      </c>
      <c s="90">
        <v>4.4119999999999999</v>
      </c>
      <c s="90">
        <v>86.831999999999994</v>
      </c>
      <c s="98">
        <v>41.762</v>
      </c>
      <c s="20">
        <v>0</v>
      </c>
      <c s="20">
        <v>0</v>
      </c>
      <c/>
      <c r="K29" s="137">
        <v>45509.093008101852</v>
      </c>
    </row>
    <row>
      <c s="53">
        <v>5.782</v>
      </c>
      <c s="20">
        <v>29</v>
      </c>
      <c s="90">
        <v>4.4240000000000004</v>
      </c>
      <c s="90">
        <v>85.623000000000005</v>
      </c>
      <c s="98">
        <v>39.505000000000003</v>
      </c>
      <c s="20">
        <v>0</v>
      </c>
      <c s="20">
        <v>0</v>
      </c>
      <c/>
      <c r="K30" s="137">
        <v>45509.093009999997</v>
      </c>
    </row>
    <row>
      <c s="53">
        <v>5.9859999999999998</v>
      </c>
      <c s="20">
        <v>30</v>
      </c>
      <c s="90">
        <v>4.4240000000000004</v>
      </c>
      <c s="90">
        <v>86.063999999999993</v>
      </c>
      <c s="98">
        <v>30.427</v>
      </c>
      <c s="20">
        <v>0</v>
      </c>
      <c s="20">
        <v>0</v>
      </c>
      <c/>
      <c r="K31" s="137">
        <v>45509.093012361111</v>
      </c>
    </row>
    <row>
      <c s="53">
        <v>6.1840000000000002</v>
      </c>
      <c s="20">
        <v>31</v>
      </c>
      <c s="90">
        <v>3.911</v>
      </c>
      <c s="90">
        <v>85.849000000000004</v>
      </c>
      <c s="83">
        <v>17.707999999999998</v>
      </c>
      <c s="100">
        <v>0</v>
      </c>
      <c s="100">
        <v>0</v>
      </c>
      <c/>
      <c r="K32" s="137">
        <v>45509.093014641207</v>
      </c>
    </row>
    <row>
      <c s="53">
        <v>6.3970000000000002</v>
      </c>
      <c s="20">
        <v>32</v>
      </c>
      <c s="90">
        <v>4.0350000000000001</v>
      </c>
      <c s="90">
        <v>85.522999999999996</v>
      </c>
      <c s="83">
        <v>17.370999999999999</v>
      </c>
      <c s="100">
        <v>0</v>
      </c>
      <c s="100">
        <v>0</v>
      </c>
      <c/>
      <c r="K33" s="137">
        <v>45509.093017106483</v>
      </c>
    </row>
    <row>
      <c s="53">
        <v>6.6269999999999998</v>
      </c>
      <c s="20">
        <v>33</v>
      </c>
      <c s="90">
        <v>4.2210000000000001</v>
      </c>
      <c s="90">
        <v>87.094999999999999</v>
      </c>
      <c s="83">
        <v>32.613999999999997</v>
      </c>
      <c s="100">
        <v>0</v>
      </c>
      <c s="100">
        <v>0</v>
      </c>
      <c/>
      <c r="K34" s="137">
        <v>45509.093019768516</v>
      </c>
    </row>
    <row>
      <c s="53">
        <v>6.8079999999999998</v>
      </c>
      <c s="20">
        <v>34</v>
      </c>
      <c s="90">
        <v>4.0700000000000003</v>
      </c>
      <c s="90">
        <v>84.284000000000006</v>
      </c>
      <c s="83">
        <v>36.957000000000001</v>
      </c>
      <c s="100">
        <v>0</v>
      </c>
      <c s="100">
        <v>0</v>
      </c>
      <c/>
      <c r="K35" s="137">
        <v>45509.093021863424</v>
      </c>
    </row>
    <row>
      <c s="53">
        <v>6.9960000000000004</v>
      </c>
      <c s="20">
        <v>35</v>
      </c>
      <c s="90">
        <v>4.2240000000000002</v>
      </c>
      <c s="90">
        <v>83.561999999999998</v>
      </c>
      <c s="83">
        <v>36.436999999999998</v>
      </c>
      <c s="100">
        <v>0</v>
      </c>
      <c s="100">
        <v>0</v>
      </c>
      <c/>
      <c r="K36" s="137">
        <v>45509.09302403935</v>
      </c>
    </row>
    <row>
      <c s="53">
        <v>7.2240000000000002</v>
      </c>
      <c s="20">
        <v>36</v>
      </c>
      <c s="90">
        <v>4.1769999999999996</v>
      </c>
      <c s="90">
        <v>83.921000000000006</v>
      </c>
      <c s="83">
        <v>6.173</v>
      </c>
      <c s="100">
        <v>0</v>
      </c>
      <c s="100">
        <v>0</v>
      </c>
      <c/>
      <c r="K37" s="137">
        <v>45509.093026678238</v>
      </c>
    </row>
    <row>
      <c s="53">
        <v>7.4080000000000004</v>
      </c>
      <c s="20">
        <v>37</v>
      </c>
      <c s="90">
        <v>4.3120000000000003</v>
      </c>
      <c s="90">
        <v>85.099000000000004</v>
      </c>
      <c s="83">
        <v>35.762</v>
      </c>
      <c s="100">
        <v>0</v>
      </c>
      <c s="100">
        <v>0</v>
      </c>
      <c/>
      <c r="K38" s="137">
        <v>45509.093028807867</v>
      </c>
    </row>
    <row>
      <c s="53">
        <v>7.6079999999999997</v>
      </c>
      <c s="20">
        <v>38</v>
      </c>
      <c s="90">
        <v>4.4000000000000004</v>
      </c>
      <c s="90">
        <v>84.632999999999996</v>
      </c>
      <c s="83">
        <v>39.113999999999997</v>
      </c>
      <c s="100">
        <v>0</v>
      </c>
      <c s="100">
        <v>0</v>
      </c>
      <c/>
      <c r="K39" s="137">
        <v>45509.093031122684</v>
      </c>
    </row>
    <row>
      <c s="53">
        <v>7.7839999999999998</v>
      </c>
      <c s="20">
        <v>39</v>
      </c>
      <c s="90">
        <v>4.3339999999999996</v>
      </c>
      <c s="90">
        <v>84.488</v>
      </c>
      <c s="83">
        <v>22.224</v>
      </c>
      <c s="100">
        <v>0</v>
      </c>
      <c s="100">
        <v>0</v>
      </c>
      <c/>
      <c r="K40" s="137">
        <v>45509.093033159719</v>
      </c>
    </row>
    <row>
      <c s="53">
        <v>7.9950000000000001</v>
      </c>
      <c s="20">
        <v>40</v>
      </c>
      <c s="90">
        <v>4.1070000000000002</v>
      </c>
      <c s="90">
        <v>84.742999999999995</v>
      </c>
      <c s="83">
        <v>22.468</v>
      </c>
      <c s="100">
        <v>0</v>
      </c>
      <c s="100">
        <v>0</v>
      </c>
      <c/>
      <c r="K41" s="137">
        <v>45509.093035601851</v>
      </c>
    </row>
    <row>
      <c s="53">
        <v>8.1850000000000005</v>
      </c>
      <c s="20">
        <v>41</v>
      </c>
      <c s="90">
        <v>3.9399999999999999</v>
      </c>
      <c s="90">
        <v>84.075999999999993</v>
      </c>
      <c s="83">
        <v>33.698999999999998</v>
      </c>
      <c s="100">
        <v>0</v>
      </c>
      <c s="100">
        <v>0</v>
      </c>
      <c/>
      <c r="K42" s="137">
        <v>45509.093037800929</v>
      </c>
    </row>
    <row>
      <c s="53">
        <v>8.3970000000000002</v>
      </c>
      <c s="20">
        <v>42</v>
      </c>
      <c s="90">
        <v>3.9489999999999998</v>
      </c>
      <c s="90">
        <v>80.481999999999999</v>
      </c>
      <c s="83">
        <v>30.302</v>
      </c>
      <c s="100">
        <v>0</v>
      </c>
      <c s="100">
        <v>0</v>
      </c>
      <c/>
      <c r="K43" s="137">
        <v>45509.093040254629</v>
      </c>
    </row>
    <row>
      <c s="53">
        <v>8.6110000000000007</v>
      </c>
      <c s="20">
        <v>43</v>
      </c>
      <c s="90">
        <v>4.1680000000000001</v>
      </c>
      <c s="90">
        <v>79.793999999999997</v>
      </c>
      <c s="83">
        <v>33.058999999999997</v>
      </c>
      <c s="100">
        <v>0</v>
      </c>
      <c s="100">
        <v>0</v>
      </c>
      <c/>
      <c r="K44" s="137">
        <v>45509.093042731482</v>
      </c>
    </row>
    <row>
      <c s="53">
        <v>8.7889999999999997</v>
      </c>
      <c s="20">
        <v>44</v>
      </c>
      <c s="90">
        <v>4.21</v>
      </c>
      <c s="90">
        <v>79.793999999999997</v>
      </c>
      <c s="83">
        <v>0</v>
      </c>
      <c s="100">
        <v>0</v>
      </c>
      <c s="100">
        <v>0</v>
      </c>
      <c/>
      <c r="K45" s="137">
        <v>45509.093044791669</v>
      </c>
    </row>
    <row>
      <c s="53">
        <v>9.0389999999999997</v>
      </c>
      <c s="20">
        <v>45</v>
      </c>
      <c s="90">
        <v>4.3150000000000004</v>
      </c>
      <c s="90">
        <v>79.793999999999997</v>
      </c>
      <c s="83">
        <v>0</v>
      </c>
      <c s="100">
        <v>0</v>
      </c>
      <c s="100">
        <v>0</v>
      </c>
      <c/>
      <c r="K46" s="137">
        <v>45509.093047685186</v>
      </c>
    </row>
    <row>
      <c s="53">
        <v>9.1989999999999998</v>
      </c>
      <c s="20">
        <v>46</v>
      </c>
      <c s="90">
        <v>4.3090000000000002</v>
      </c>
      <c s="90">
        <v>83.129999999999995</v>
      </c>
      <c s="83">
        <v>32.076999999999998</v>
      </c>
      <c s="100">
        <v>0</v>
      </c>
      <c s="100">
        <v>0</v>
      </c>
      <c/>
      <c r="K47" s="137">
        <v>45509.093049537034</v>
      </c>
    </row>
    <row>
      <c s="53">
        <v>9.3919999999999995</v>
      </c>
      <c s="20">
        <v>47</v>
      </c>
      <c s="90">
        <v>4.407</v>
      </c>
      <c s="90">
        <v>83.382000000000005</v>
      </c>
      <c s="83">
        <v>11.333</v>
      </c>
      <c s="100">
        <v>0</v>
      </c>
      <c s="100">
        <v>0</v>
      </c>
      <c/>
      <c r="K48" s="137">
        <v>45509.093051770833</v>
      </c>
    </row>
    <row>
      <c s="53">
        <v>9.5830000000000002</v>
      </c>
      <c s="20">
        <v>48</v>
      </c>
      <c s="90">
        <v>4.6429999999999998</v>
      </c>
      <c s="90">
        <v>78.793999999999997</v>
      </c>
      <c s="83">
        <v>39.765999999999998</v>
      </c>
      <c s="100">
        <v>0</v>
      </c>
      <c s="100">
        <v>0</v>
      </c>
      <c/>
      <c r="K49" s="137">
        <v>45509.09305398148</v>
      </c>
    </row>
    <row>
      <c s="53">
        <v>9.7940000000000005</v>
      </c>
      <c s="20">
        <v>49</v>
      </c>
      <c s="90">
        <v>4.6509999999999998</v>
      </c>
      <c s="90">
        <v>80.849999999999994</v>
      </c>
      <c s="83">
        <v>28.440999999999999</v>
      </c>
      <c s="100">
        <v>0</v>
      </c>
      <c s="100">
        <v>0</v>
      </c>
      <c/>
      <c r="K50" s="137">
        <v>45509.093056435187</v>
      </c>
    </row>
    <row>
      <c s="53">
        <v>10.012</v>
      </c>
      <c s="20">
        <v>50</v>
      </c>
      <c s="90">
        <v>4.5899999999999999</v>
      </c>
      <c s="90">
        <v>80.459999999999994</v>
      </c>
      <c s="83">
        <v>20.457999999999998</v>
      </c>
      <c s="100">
        <v>0</v>
      </c>
      <c s="100">
        <v>0</v>
      </c>
      <c/>
      <c r="K51" s="137">
        <v>45509.093058946761</v>
      </c>
    </row>
    <row>
      <c s="53">
        <v>10.196</v>
      </c>
      <c s="20">
        <v>51</v>
      </c>
      <c s="90">
        <v>4.6950000000000003</v>
      </c>
      <c s="90">
        <v>80.183000000000007</v>
      </c>
      <c s="83">
        <v>22.599</v>
      </c>
      <c s="100">
        <v>0</v>
      </c>
      <c s="100">
        <v>0</v>
      </c>
      <c/>
      <c r="K52" s="137">
        <v>45509.09306107639</v>
      </c>
    </row>
    <row>
      <c s="53">
        <v>10.387</v>
      </c>
      <c s="20">
        <v>52</v>
      </c>
      <c s="90">
        <v>4.7030000000000003</v>
      </c>
      <c s="90">
        <v>80.241</v>
      </c>
      <c s="83">
        <v>20.238</v>
      </c>
      <c s="100">
        <v>0</v>
      </c>
      <c s="100">
        <v>0</v>
      </c>
      <c/>
      <c r="K53" s="137">
        <v>45509.093063287037</v>
      </c>
    </row>
    <row>
      <c s="53">
        <v>10.585000000000001</v>
      </c>
      <c s="20">
        <v>53</v>
      </c>
      <c s="90">
        <v>4.6890000000000001</v>
      </c>
      <c s="90">
        <v>79.983999999999995</v>
      </c>
      <c s="83">
        <v>22.042999999999999</v>
      </c>
      <c s="100">
        <v>0</v>
      </c>
      <c s="100">
        <v>0</v>
      </c>
      <c/>
      <c r="K54" s="137">
        <v>45509.093065578702</v>
      </c>
    </row>
    <row>
      <c s="53">
        <v>10.792</v>
      </c>
      <c s="20">
        <v>54</v>
      </c>
      <c s="90">
        <v>4.4749999999999996</v>
      </c>
      <c s="90">
        <v>79.795000000000002</v>
      </c>
      <c s="83">
        <v>23.202000000000002</v>
      </c>
      <c s="100">
        <v>0</v>
      </c>
      <c s="100">
        <v>0</v>
      </c>
      <c/>
      <c r="K55" s="137">
        <v>45509.093067974536</v>
      </c>
    </row>
    <row>
      <c s="53">
        <v>10.988</v>
      </c>
      <c s="20">
        <v>55</v>
      </c>
      <c s="90">
        <v>4.5670000000000002</v>
      </c>
      <c s="90">
        <v>80.109999999999999</v>
      </c>
      <c s="83">
        <v>26.917000000000002</v>
      </c>
      <c s="100">
        <v>0</v>
      </c>
      <c s="100">
        <v>0</v>
      </c>
      <c/>
      <c r="K56" s="137">
        <v>45509.093070243056</v>
      </c>
    </row>
    <row>
      <c s="53">
        <v>11.199999999999999</v>
      </c>
      <c s="20">
        <v>56</v>
      </c>
      <c s="90">
        <v>4.532</v>
      </c>
      <c s="90">
        <v>80.683999999999998</v>
      </c>
      <c s="83">
        <v>24.422000000000001</v>
      </c>
      <c s="100">
        <v>0</v>
      </c>
      <c s="100">
        <v>0</v>
      </c>
      <c/>
      <c r="K57" s="137">
        <v>45509.093072696756</v>
      </c>
    </row>
    <row>
      <c s="53">
        <v>11.401999999999999</v>
      </c>
      <c s="20">
        <v>57</v>
      </c>
      <c s="90">
        <v>4.4870000000000001</v>
      </c>
      <c s="90">
        <v>81.769000000000005</v>
      </c>
      <c s="83">
        <v>31.233000000000001</v>
      </c>
      <c s="100">
        <v>0</v>
      </c>
      <c s="100">
        <v>0</v>
      </c>
      <c/>
      <c r="K58" s="137">
        <v>45509.093075034725</v>
      </c>
    </row>
    <row>
      <c s="53">
        <v>11.597</v>
      </c>
      <c s="20">
        <v>58</v>
      </c>
      <c s="90">
        <v>4.5650000000000004</v>
      </c>
      <c s="90">
        <v>81.974000000000004</v>
      </c>
      <c s="83">
        <v>25.196999999999999</v>
      </c>
      <c s="100">
        <v>0</v>
      </c>
      <c s="100">
        <v>0</v>
      </c>
      <c/>
      <c r="K59" s="137">
        <v>45509.093077291669</v>
      </c>
    </row>
    <row>
      <c s="53">
        <v>11.782999999999999</v>
      </c>
      <c s="20">
        <v>59</v>
      </c>
      <c s="90">
        <v>3.9430000000000001</v>
      </c>
      <c s="90">
        <v>82.162000000000006</v>
      </c>
      <c s="83">
        <v>22.882999999999999</v>
      </c>
      <c s="100">
        <v>0</v>
      </c>
      <c s="100">
        <v>0</v>
      </c>
      <c/>
      <c r="K60" s="137">
        <v>45509.093079444443</v>
      </c>
    </row>
    <row>
      <c s="53">
        <v>11.984</v>
      </c>
      <c s="20">
        <v>60</v>
      </c>
      <c s="90">
        <v>4.1849999999999996</v>
      </c>
      <c s="90">
        <v>82.046999999999997</v>
      </c>
      <c s="83">
        <v>19.763000000000002</v>
      </c>
      <c s="100">
        <v>0</v>
      </c>
      <c s="100">
        <v>0</v>
      </c>
      <c/>
      <c r="K61" s="137">
        <v>45509.093081782405</v>
      </c>
    </row>
    <row>
      <c s="53">
        <v>12.180999999999999</v>
      </c>
      <c s="20">
        <v>61</v>
      </c>
      <c s="90">
        <v>4.3659999999999997</v>
      </c>
      <c s="90">
        <v>82.231999999999999</v>
      </c>
      <c s="83">
        <v>17.597000000000001</v>
      </c>
      <c s="100">
        <v>0</v>
      </c>
      <c s="100">
        <v>0</v>
      </c>
      <c/>
      <c r="K62" s="137">
        <v>45509.093084050925</v>
      </c>
    </row>
    <row>
      <c s="53">
        <v>12.387</v>
      </c>
      <c s="20">
        <v>62</v>
      </c>
      <c s="90">
        <v>4.1310000000000002</v>
      </c>
      <c s="90">
        <v>82.231999999999999</v>
      </c>
      <c s="83">
        <v>0</v>
      </c>
      <c s="100">
        <v>0</v>
      </c>
      <c s="100">
        <v>0</v>
      </c>
      <c/>
      <c r="K63" s="137">
        <v>45509.093086435183</v>
      </c>
    </row>
    <row>
      <c s="53">
        <v>12.595000000000001</v>
      </c>
      <c s="20">
        <v>63</v>
      </c>
      <c s="90">
        <v>4.3140000000000001</v>
      </c>
      <c s="90">
        <v>78.566000000000003</v>
      </c>
      <c s="83">
        <v>30.138999999999999</v>
      </c>
      <c s="100">
        <v>0</v>
      </c>
      <c s="100">
        <v>0</v>
      </c>
      <c/>
      <c r="K64" s="137">
        <v>45509.093088842594</v>
      </c>
    </row>
    <row>
      <c s="53">
        <v>12.794</v>
      </c>
      <c s="20">
        <v>64</v>
      </c>
      <c s="90">
        <v>4.0910000000000002</v>
      </c>
      <c s="90">
        <v>78.006</v>
      </c>
      <c s="83">
        <v>25.414999999999999</v>
      </c>
      <c s="100">
        <v>0</v>
      </c>
      <c s="100">
        <v>0</v>
      </c>
      <c/>
      <c r="K65" s="137">
        <v>45509.093091145834</v>
      </c>
    </row>
    <row>
      <c s="53">
        <v>12.988</v>
      </c>
      <c s="20">
        <v>65</v>
      </c>
      <c s="90">
        <v>4.3029999999999999</v>
      </c>
      <c s="90">
        <v>79.513000000000005</v>
      </c>
      <c s="83">
        <v>28.564</v>
      </c>
      <c s="100">
        <v>0</v>
      </c>
      <c s="100">
        <v>0</v>
      </c>
      <c/>
      <c r="K66" s="137">
        <v>45509.093093391202</v>
      </c>
    </row>
    <row>
      <c s="53">
        <v>13.201000000000001</v>
      </c>
      <c s="20">
        <v>66</v>
      </c>
      <c s="90">
        <v>4.4550000000000001</v>
      </c>
      <c s="90">
        <v>80.481999999999999</v>
      </c>
      <c s="83">
        <v>30.672000000000001</v>
      </c>
      <c s="100">
        <v>0</v>
      </c>
      <c s="100">
        <v>0</v>
      </c>
      <c/>
      <c r="K67" s="137">
        <v>45509.093095856479</v>
      </c>
    </row>
    <row>
      <c s="53">
        <v>13.394</v>
      </c>
      <c s="20">
        <v>67</v>
      </c>
      <c s="90">
        <v>4.4349999999999996</v>
      </c>
      <c s="90">
        <v>81.331999999999994</v>
      </c>
      <c s="83">
        <v>29.004999999999999</v>
      </c>
      <c s="100">
        <v>0</v>
      </c>
      <c s="100">
        <v>0</v>
      </c>
      <c/>
      <c r="K68" s="137">
        <v>45509.093098101854</v>
      </c>
    </row>
    <row>
      <c s="53">
        <v>13.606</v>
      </c>
      <c s="20">
        <v>68</v>
      </c>
      <c s="90">
        <v>4.2599999999999998</v>
      </c>
      <c s="90">
        <v>81.909000000000006</v>
      </c>
      <c s="83">
        <v>25.965</v>
      </c>
      <c s="100">
        <v>0</v>
      </c>
      <c s="100">
        <v>0</v>
      </c>
      <c/>
      <c r="K69" s="137">
        <v>45509.093100543978</v>
      </c>
    </row>
    <row>
      <c s="53">
        <v>13.800000000000001</v>
      </c>
      <c s="20">
        <v>69</v>
      </c>
      <c s="90">
        <v>4.0979999999999999</v>
      </c>
      <c s="90">
        <v>82.594999999999999</v>
      </c>
      <c s="83">
        <v>25.739999999999998</v>
      </c>
      <c s="100">
        <v>0</v>
      </c>
      <c s="100">
        <v>0</v>
      </c>
      <c/>
      <c r="K70" s="137">
        <v>45509.093102800929</v>
      </c>
    </row>
    <row>
      <c s="53">
        <v>14</v>
      </c>
      <c s="20">
        <v>70</v>
      </c>
      <c s="90">
        <v>4.2960000000000003</v>
      </c>
      <c s="90">
        <v>82.978999999999999</v>
      </c>
      <c s="83">
        <v>27.649999999999999</v>
      </c>
      <c s="100">
        <v>0</v>
      </c>
      <c s="100">
        <v>0</v>
      </c>
      <c/>
      <c r="K71" s="137">
        <v>45509.09310510417</v>
      </c>
    </row>
    <row>
      <c s="53">
        <v>14.18</v>
      </c>
      <c s="20">
        <v>71</v>
      </c>
      <c s="90">
        <v>4.4029999999999996</v>
      </c>
      <c s="90">
        <v>83.494</v>
      </c>
      <c s="83">
        <v>27.378</v>
      </c>
      <c s="100">
        <v>0</v>
      </c>
      <c s="100">
        <v>0</v>
      </c>
      <c/>
      <c r="K72" s="137">
        <v>45509.093107199071</v>
      </c>
    </row>
    <row>
      <c s="53">
        <v>14.404999999999999</v>
      </c>
      <c s="20">
        <v>72</v>
      </c>
      <c s="90">
        <v>4.3529999999999998</v>
      </c>
      <c s="90">
        <v>81.353999999999999</v>
      </c>
      <c s="83">
        <v>33.573</v>
      </c>
      <c s="100">
        <v>0</v>
      </c>
      <c s="100">
        <v>0</v>
      </c>
      <c/>
      <c r="K73" s="137">
        <v>45509.093109791669</v>
      </c>
    </row>
    <row>
      <c s="53">
        <v>14.58</v>
      </c>
      <c s="20">
        <v>73</v>
      </c>
      <c s="90">
        <v>4.3869999999999996</v>
      </c>
      <c s="90">
        <v>80.533000000000001</v>
      </c>
      <c s="83">
        <v>34.476999999999997</v>
      </c>
      <c s="100">
        <v>0</v>
      </c>
      <c s="100">
        <v>0</v>
      </c>
      <c/>
      <c r="K74" s="137">
        <v>45509.093111817128</v>
      </c>
    </row>
    <row>
      <c s="53">
        <v>14.779999999999999</v>
      </c>
      <c s="20">
        <v>74</v>
      </c>
      <c s="90">
        <v>4.5609999999999999</v>
      </c>
      <c s="90">
        <v>80.558000000000007</v>
      </c>
      <c s="83">
        <v>36.860999999999997</v>
      </c>
      <c s="100">
        <v>0</v>
      </c>
      <c s="100">
        <v>0</v>
      </c>
      <c/>
      <c r="K75" s="137">
        <v>45509.093114131945</v>
      </c>
    </row>
    <row>
      <c s="53">
        <v>14.996</v>
      </c>
      <c s="20">
        <v>75</v>
      </c>
      <c s="90">
        <v>4.5679999999999996</v>
      </c>
      <c s="90">
        <v>80.629000000000005</v>
      </c>
      <c s="83">
        <v>36.671999999999997</v>
      </c>
      <c s="100">
        <v>0</v>
      </c>
      <c s="100">
        <v>0</v>
      </c>
      <c/>
      <c r="K76" s="137">
        <v>45509.093116631942</v>
      </c>
    </row>
    <row>
      <c s="53">
        <v>15.193</v>
      </c>
      <c s="20">
        <v>76</v>
      </c>
      <c s="90">
        <v>4.3710000000000004</v>
      </c>
      <c s="90">
        <v>80.673000000000002</v>
      </c>
      <c s="83">
        <v>31.305</v>
      </c>
      <c s="100">
        <v>0</v>
      </c>
      <c s="100">
        <v>0</v>
      </c>
      <c/>
      <c r="K77" s="137">
        <v>45509.093118912038</v>
      </c>
    </row>
    <row>
      <c s="53">
        <v>15.404999999999999</v>
      </c>
      <c s="20">
        <v>77</v>
      </c>
      <c s="90">
        <v>4.5640000000000001</v>
      </c>
      <c s="90">
        <v>80.888999999999996</v>
      </c>
      <c s="83">
        <v>27.190000000000001</v>
      </c>
      <c s="100">
        <v>0</v>
      </c>
      <c s="100">
        <v>0</v>
      </c>
      <c/>
      <c r="K78" s="137">
        <v>45509.093121365739</v>
      </c>
    </row>
    <row>
      <c s="53">
        <v>15.587</v>
      </c>
      <c s="20">
        <v>78</v>
      </c>
      <c s="90">
        <v>4.5179999999999998</v>
      </c>
      <c s="90">
        <v>81.472999999999999</v>
      </c>
      <c s="83">
        <v>26.914999999999999</v>
      </c>
      <c s="100">
        <v>0</v>
      </c>
      <c s="100">
        <v>0</v>
      </c>
      <c/>
      <c r="K79" s="137">
        <v>45509.093123472223</v>
      </c>
    </row>
    <row>
      <c s="53">
        <v>15.807</v>
      </c>
      <c s="20">
        <v>79</v>
      </c>
      <c s="90">
        <v>4.4160000000000004</v>
      </c>
      <c s="90">
        <v>81.673000000000002</v>
      </c>
      <c s="83">
        <v>28.786000000000001</v>
      </c>
      <c s="100">
        <v>0</v>
      </c>
      <c s="100">
        <v>0</v>
      </c>
      <c/>
      <c r="K80" s="137">
        <v>45509.093126018517</v>
      </c>
    </row>
    <row>
      <c s="53">
        <v>15.988</v>
      </c>
      <c s="20">
        <v>80</v>
      </c>
      <c s="90">
        <v>4.4580000000000002</v>
      </c>
      <c s="90">
        <v>84.418000000000006</v>
      </c>
      <c s="83">
        <v>41.423000000000002</v>
      </c>
      <c s="100">
        <v>0</v>
      </c>
      <c s="100">
        <v>0</v>
      </c>
      <c/>
      <c r="K81" s="137">
        <v>45509.093128113425</v>
      </c>
    </row>
    <row>
      <c s="53">
        <v>16.193999999999999</v>
      </c>
      <c s="20">
        <v>81</v>
      </c>
      <c s="90">
        <v>4.476</v>
      </c>
      <c s="90">
        <v>85.320999999999998</v>
      </c>
      <c s="83">
        <v>34.741999999999997</v>
      </c>
      <c s="100">
        <v>0</v>
      </c>
      <c s="100">
        <v>0</v>
      </c>
      <c/>
      <c r="K82" s="137">
        <v>45509.09313050926</v>
      </c>
    </row>
    <row>
      <c s="53">
        <v>16.402999999999999</v>
      </c>
      <c s="20">
        <v>82</v>
      </c>
      <c s="90">
        <v>4.5890000000000004</v>
      </c>
      <c s="90">
        <v>84.540999999999997</v>
      </c>
      <c s="83">
        <v>45.427</v>
      </c>
      <c s="100">
        <v>0</v>
      </c>
      <c s="100">
        <v>0</v>
      </c>
      <c/>
      <c r="K83" s="137">
        <v>45509.093132916663</v>
      </c>
    </row>
    <row>
      <c s="53">
        <v>16.602</v>
      </c>
      <c s="20">
        <v>83</v>
      </c>
      <c s="90">
        <v>4.5220000000000002</v>
      </c>
      <c s="90">
        <v>84.716999999999999</v>
      </c>
      <c s="83">
        <v>30.591000000000001</v>
      </c>
      <c s="100">
        <v>0</v>
      </c>
      <c s="100">
        <v>0</v>
      </c>
      <c/>
      <c r="K84" s="137">
        <v>45509.093135219904</v>
      </c>
    </row>
    <row>
      <c s="53">
        <v>16.808</v>
      </c>
      <c s="20">
        <v>84</v>
      </c>
      <c s="90">
        <v>4.6639999999999997</v>
      </c>
      <c s="90">
        <v>85.045000000000002</v>
      </c>
      <c s="83">
        <v>29.754999999999999</v>
      </c>
      <c s="100">
        <v>0</v>
      </c>
      <c s="100">
        <v>0</v>
      </c>
      <c/>
      <c r="K85" s="137">
        <v>45509.09313760417</v>
      </c>
    </row>
    <row>
      <c s="53">
        <v>16.995999999999999</v>
      </c>
      <c s="20">
        <v>85</v>
      </c>
      <c s="90">
        <v>4.6790000000000003</v>
      </c>
      <c s="90">
        <v>84.658000000000001</v>
      </c>
      <c s="83">
        <v>29.027999999999999</v>
      </c>
      <c s="100">
        <v>0</v>
      </c>
      <c s="100">
        <v>0</v>
      </c>
      <c/>
      <c r="K86" s="137">
        <v>45509.093139791665</v>
      </c>
    </row>
    <row>
      <c s="53">
        <v>17.193999999999999</v>
      </c>
      <c s="20">
        <v>86</v>
      </c>
      <c s="90">
        <v>4.6900000000000004</v>
      </c>
      <c s="90">
        <v>83.893000000000001</v>
      </c>
      <c s="83">
        <v>29.783999999999999</v>
      </c>
      <c s="100">
        <v>0</v>
      </c>
      <c s="100">
        <v>0</v>
      </c>
      <c/>
      <c r="K87" s="137">
        <v>45509.093142071761</v>
      </c>
    </row>
    <row>
      <c s="53">
        <v>17.402999999999999</v>
      </c>
      <c s="20">
        <v>87</v>
      </c>
      <c s="90">
        <v>4.4960000000000004</v>
      </c>
      <c s="90">
        <v>84.501999999999995</v>
      </c>
      <c s="83">
        <v>40.609000000000002</v>
      </c>
      <c s="100">
        <v>0</v>
      </c>
      <c s="100">
        <v>0</v>
      </c>
      <c/>
      <c r="K88" s="137">
        <v>45509.09314449074</v>
      </c>
    </row>
    <row>
      <c s="53">
        <v>17.591000000000001</v>
      </c>
      <c s="20">
        <v>88</v>
      </c>
      <c s="90">
        <v>4.6280000000000001</v>
      </c>
      <c s="90">
        <v>83.519000000000005</v>
      </c>
      <c s="83">
        <v>31.991</v>
      </c>
      <c s="100">
        <v>0</v>
      </c>
      <c s="100">
        <v>0</v>
      </c>
      <c/>
      <c r="K89" s="137">
        <v>45509.093146666666</v>
      </c>
    </row>
    <row>
      <c s="53">
        <v>17.805</v>
      </c>
      <c s="20">
        <v>89</v>
      </c>
      <c s="90">
        <v>4.6189999999999998</v>
      </c>
      <c s="90">
        <v>83.441000000000003</v>
      </c>
      <c s="83">
        <v>38.076999999999998</v>
      </c>
      <c s="100">
        <v>0</v>
      </c>
      <c s="100">
        <v>0</v>
      </c>
      <c/>
      <c r="K90" s="137">
        <v>45509.093149155095</v>
      </c>
    </row>
    <row>
      <c s="53">
        <v>17.992000000000001</v>
      </c>
      <c s="20">
        <v>90</v>
      </c>
      <c s="90">
        <v>4.5629999999999997</v>
      </c>
      <c s="90">
        <v>82.930999999999997</v>
      </c>
      <c s="83">
        <v>35.162999999999997</v>
      </c>
      <c s="100">
        <v>0</v>
      </c>
      <c s="100">
        <v>0</v>
      </c>
      <c/>
      <c r="K91" s="137">
        <v>45509.093151307869</v>
      </c>
    </row>
    <row>
      <c s="53">
        <v>18.184000000000001</v>
      </c>
      <c s="20">
        <v>91</v>
      </c>
      <c s="90">
        <v>4.577</v>
      </c>
      <c s="90">
        <v>83.286000000000001</v>
      </c>
      <c s="83">
        <v>35.063000000000002</v>
      </c>
      <c s="100">
        <v>0</v>
      </c>
      <c s="100">
        <v>0</v>
      </c>
      <c/>
      <c r="K92" s="137">
        <v>45509.093153530092</v>
      </c>
    </row>
    <row>
      <c s="53">
        <v>18.395</v>
      </c>
      <c s="20">
        <v>92</v>
      </c>
      <c s="90">
        <v>4.3940000000000001</v>
      </c>
      <c s="90">
        <v>82.938999999999993</v>
      </c>
      <c s="83">
        <v>30.279</v>
      </c>
      <c s="100">
        <v>0</v>
      </c>
      <c s="100">
        <v>0</v>
      </c>
      <c/>
      <c r="K93" s="137">
        <v>45509.093155972223</v>
      </c>
    </row>
    <row>
      <c s="53">
        <v>18.603999999999999</v>
      </c>
      <c s="20">
        <v>93</v>
      </c>
      <c s="90">
        <v>4.5279999999999996</v>
      </c>
      <c s="90">
        <v>80.006</v>
      </c>
      <c s="83">
        <v>37.715000000000003</v>
      </c>
      <c s="100">
        <v>0</v>
      </c>
      <c s="100">
        <v>0</v>
      </c>
      <c/>
      <c r="K94" s="137">
        <v>45509.093158391202</v>
      </c>
    </row>
    <row>
      <c s="53">
        <v>18.803000000000001</v>
      </c>
      <c s="20">
        <v>94</v>
      </c>
      <c s="90">
        <v>4.484</v>
      </c>
      <c s="90">
        <v>83.039000000000001</v>
      </c>
      <c s="83">
        <v>38.972999999999999</v>
      </c>
      <c s="100">
        <v>0</v>
      </c>
      <c s="100">
        <v>0</v>
      </c>
      <c/>
      <c r="K95" s="137">
        <v>45509.093160706019</v>
      </c>
    </row>
    <row>
      <c s="53">
        <v>18.994</v>
      </c>
      <c s="20">
        <v>95</v>
      </c>
      <c s="90">
        <v>4.5309999999999997</v>
      </c>
      <c s="90">
        <v>83.414000000000001</v>
      </c>
      <c s="83">
        <v>24.657</v>
      </c>
      <c s="100">
        <v>0</v>
      </c>
      <c s="100">
        <v>0</v>
      </c>
      <c/>
      <c r="K96" s="137">
        <v>45509.09316290509</v>
      </c>
    </row>
    <row>
      <c s="53">
        <v>19.204999999999998</v>
      </c>
      <c s="20">
        <v>96</v>
      </c>
      <c s="90">
        <v>4.4169999999999998</v>
      </c>
      <c s="90">
        <v>81.263000000000005</v>
      </c>
      <c s="83">
        <v>38.409999999999997</v>
      </c>
      <c s="100">
        <v>0</v>
      </c>
      <c s="100">
        <v>0</v>
      </c>
      <c/>
      <c r="K97" s="137">
        <v>45509.093165358798</v>
      </c>
    </row>
    <row>
      <c s="53">
        <v>19.393000000000001</v>
      </c>
      <c s="20">
        <v>97</v>
      </c>
      <c s="90">
        <v>4.3360000000000003</v>
      </c>
      <c s="90">
        <v>80.516999999999996</v>
      </c>
      <c s="83">
        <v>33.098999999999997</v>
      </c>
      <c s="100">
        <v>0</v>
      </c>
      <c s="100">
        <v>0</v>
      </c>
      <c/>
      <c r="K98" s="137">
        <v>45509.093167523148</v>
      </c>
    </row>
    <row>
      <c s="53">
        <v>19.581</v>
      </c>
      <c s="20">
        <v>98</v>
      </c>
      <c s="90">
        <v>4.4580000000000002</v>
      </c>
      <c s="90">
        <v>79.822000000000003</v>
      </c>
      <c s="83">
        <v>46.634</v>
      </c>
      <c s="100">
        <v>0</v>
      </c>
      <c s="100">
        <v>0</v>
      </c>
      <c/>
      <c r="K99" s="137">
        <v>45509.09316971065</v>
      </c>
    </row>
    <row>
      <c s="53">
        <v>19.783000000000001</v>
      </c>
      <c s="20">
        <v>99</v>
      </c>
      <c s="90">
        <v>4.3959999999999999</v>
      </c>
      <c s="90">
        <v>81.108000000000004</v>
      </c>
      <c s="83">
        <v>43.716000000000001</v>
      </c>
      <c s="100">
        <v>0</v>
      </c>
      <c s="100">
        <v>0</v>
      </c>
      <c/>
      <c r="K100" s="137">
        <v>45509.093172037035</v>
      </c>
    </row>
    <row>
      <c s="53">
        <v>19.989999999999998</v>
      </c>
      <c s="20">
        <v>100</v>
      </c>
      <c s="90">
        <v>4.3209999999999997</v>
      </c>
      <c s="90">
        <v>82.349000000000004</v>
      </c>
      <c s="83">
        <v>27.978000000000002</v>
      </c>
      <c s="100">
        <v>0</v>
      </c>
      <c s="100">
        <v>0</v>
      </c>
      <c/>
      <c r="K101" s="137">
        <v>45509.093174444446</v>
      </c>
    </row>
    <row>
      <c s="53">
        <v>20.192</v>
      </c>
      <c s="20">
        <v>101</v>
      </c>
      <c s="90">
        <v>4.3959999999999999</v>
      </c>
      <c s="90">
        <v>81.069999999999993</v>
      </c>
      <c s="83">
        <v>36.201000000000001</v>
      </c>
      <c s="100">
        <v>0</v>
      </c>
      <c s="100">
        <v>0</v>
      </c>
      <c/>
      <c r="K102" s="137">
        <v>45509.093176770832</v>
      </c>
    </row>
    <row>
      <c s="53">
        <v>20.405000000000001</v>
      </c>
      <c s="20">
        <v>102</v>
      </c>
      <c s="90">
        <v>4.452</v>
      </c>
      <c s="90">
        <v>78.920000000000002</v>
      </c>
      <c s="83">
        <v>36.475000000000001</v>
      </c>
      <c s="100">
        <v>0</v>
      </c>
      <c s="100">
        <v>0</v>
      </c>
      <c/>
      <c r="K103" s="137">
        <v>45509.093179236108</v>
      </c>
    </row>
    <row>
      <c s="53">
        <v>20.600999999999999</v>
      </c>
      <c s="20">
        <v>103</v>
      </c>
      <c s="90">
        <v>4.3920000000000003</v>
      </c>
      <c s="90">
        <v>79.390000000000001</v>
      </c>
      <c s="83">
        <v>28.814</v>
      </c>
      <c s="100">
        <v>0</v>
      </c>
      <c s="100">
        <v>0</v>
      </c>
      <c/>
      <c r="K104" s="137">
        <v>45509.093181504628</v>
      </c>
    </row>
    <row>
      <c s="53">
        <v>20.794</v>
      </c>
      <c s="20">
        <v>104</v>
      </c>
      <c s="90">
        <v>4.3929999999999998</v>
      </c>
      <c s="90">
        <v>79.195999999999998</v>
      </c>
      <c s="83">
        <v>21.271999999999998</v>
      </c>
      <c s="100">
        <v>0</v>
      </c>
      <c s="100">
        <v>0</v>
      </c>
      <c/>
      <c r="K105" s="137">
        <v>45509.093183738427</v>
      </c>
    </row>
    <row>
      <c s="53">
        <v>21.001000000000001</v>
      </c>
      <c s="20">
        <v>105</v>
      </c>
      <c s="90">
        <v>4.3860000000000001</v>
      </c>
      <c s="90">
        <v>79.084000000000003</v>
      </c>
      <c s="83">
        <v>21.114999999999998</v>
      </c>
      <c s="100">
        <v>0</v>
      </c>
      <c s="100">
        <v>0</v>
      </c>
      <c/>
      <c r="K106" s="137">
        <v>45509.09318614583</v>
      </c>
    </row>
    <row>
      <c s="53">
        <v>21.18</v>
      </c>
      <c s="20">
        <v>106</v>
      </c>
      <c s="90">
        <v>4.3739999999999997</v>
      </c>
      <c s="90">
        <v>79.391000000000005</v>
      </c>
      <c s="83">
        <v>27.289999999999999</v>
      </c>
      <c s="100">
        <v>0</v>
      </c>
      <c s="100">
        <v>0</v>
      </c>
      <c/>
      <c r="K107" s="137">
        <v>45509.093188206018</v>
      </c>
    </row>
    <row>
      <c s="53">
        <v>21.396999999999998</v>
      </c>
      <c s="20">
        <v>107</v>
      </c>
      <c s="90">
        <v>4.5119999999999996</v>
      </c>
      <c s="90">
        <v>80.198999999999998</v>
      </c>
      <c s="83">
        <v>29.818000000000001</v>
      </c>
      <c s="100">
        <v>0</v>
      </c>
      <c s="100">
        <v>0</v>
      </c>
      <c/>
      <c r="K108" s="137">
        <v>45509.093190717591</v>
      </c>
    </row>
    <row>
      <c s="53">
        <v>21.602</v>
      </c>
      <c s="20">
        <v>108</v>
      </c>
      <c s="90">
        <v>4.4089999999999998</v>
      </c>
      <c s="90">
        <v>80.182000000000002</v>
      </c>
      <c s="83">
        <v>30.995000000000001</v>
      </c>
      <c s="100">
        <v>0</v>
      </c>
      <c s="100">
        <v>0</v>
      </c>
      <c/>
      <c r="K109" s="137">
        <v>45509.093193090281</v>
      </c>
    </row>
    <row>
      <c s="53">
        <v>21.795000000000002</v>
      </c>
      <c s="20">
        <v>109</v>
      </c>
      <c s="90">
        <v>3.9820000000000002</v>
      </c>
      <c s="90">
        <v>80.941000000000003</v>
      </c>
      <c s="83">
        <v>29.309999999999999</v>
      </c>
      <c s="100">
        <v>0</v>
      </c>
      <c s="100">
        <v>0</v>
      </c>
      <c/>
      <c r="K110" s="137">
        <v>45509.093195335648</v>
      </c>
    </row>
    <row>
      <c s="53">
        <v>21.989000000000001</v>
      </c>
      <c s="20">
        <v>110</v>
      </c>
      <c s="90">
        <v>4.1859999999999999</v>
      </c>
      <c s="90">
        <v>81.411000000000001</v>
      </c>
      <c s="83">
        <v>38.328000000000003</v>
      </c>
      <c s="100">
        <v>0</v>
      </c>
      <c s="100">
        <v>0</v>
      </c>
      <c/>
      <c r="K111" s="137">
        <v>45509.093197581016</v>
      </c>
    </row>
    <row>
      <c s="53">
        <v>22.198</v>
      </c>
      <c s="20">
        <v>111</v>
      </c>
      <c s="90">
        <v>4.3339999999999996</v>
      </c>
      <c s="90">
        <v>81.725999999999999</v>
      </c>
      <c s="83">
        <v>39.146999999999998</v>
      </c>
      <c s="100">
        <v>0</v>
      </c>
      <c s="100">
        <v>0</v>
      </c>
      <c/>
      <c r="K112" s="137">
        <v>45509.093199988427</v>
      </c>
    </row>
    <row>
      <c s="53">
        <v>22.399000000000001</v>
      </c>
      <c s="20">
        <v>112</v>
      </c>
      <c s="90">
        <v>4.3029999999999999</v>
      </c>
      <c s="90">
        <v>81.701999999999998</v>
      </c>
      <c s="83">
        <v>44.414999999999999</v>
      </c>
      <c s="100">
        <v>0</v>
      </c>
      <c s="100">
        <v>0</v>
      </c>
      <c/>
      <c r="K113" s="137">
        <v>45509.093202326389</v>
      </c>
    </row>
    <row>
      <c s="53">
        <v>22.588000000000001</v>
      </c>
      <c s="20">
        <v>113</v>
      </c>
      <c s="90">
        <v>4.359</v>
      </c>
      <c s="90">
        <v>79.399000000000001</v>
      </c>
      <c s="83">
        <v>40.689999999999998</v>
      </c>
      <c s="100">
        <v>0</v>
      </c>
      <c s="100">
        <v>0</v>
      </c>
      <c/>
      <c r="K114" s="137">
        <v>45509.093204502315</v>
      </c>
    </row>
    <row>
      <c s="53">
        <v>22.803999999999998</v>
      </c>
      <c s="20">
        <v>114</v>
      </c>
      <c s="90">
        <v>4.4089999999999998</v>
      </c>
      <c s="90">
        <v>78.888000000000005</v>
      </c>
      <c s="83">
        <v>31.198</v>
      </c>
      <c s="100">
        <v>0</v>
      </c>
      <c s="100">
        <v>0</v>
      </c>
      <c/>
      <c r="K115" s="137">
        <v>45509.093207002312</v>
      </c>
    </row>
    <row>
      <c s="53">
        <v>22.992999999999999</v>
      </c>
      <c s="20">
        <v>115</v>
      </c>
      <c s="90">
        <v>4.4740000000000002</v>
      </c>
      <c s="90">
        <v>80.030000000000001</v>
      </c>
      <c s="83">
        <v>29.350000000000001</v>
      </c>
      <c s="100">
        <v>0</v>
      </c>
      <c s="100">
        <v>0</v>
      </c>
      <c/>
      <c r="K116" s="137">
        <v>45509.093209189814</v>
      </c>
    </row>
    <row>
      <c s="53">
        <v>23.189</v>
      </c>
      <c s="20">
        <v>116</v>
      </c>
      <c s="90">
        <v>4.5030000000000001</v>
      </c>
      <c s="90">
        <v>80.629000000000005</v>
      </c>
      <c s="83">
        <v>25.283000000000001</v>
      </c>
      <c s="100">
        <v>0</v>
      </c>
      <c s="100">
        <v>0</v>
      </c>
      <c/>
      <c r="K117" s="137">
        <v>45509.09321146991</v>
      </c>
    </row>
    <row>
      <c s="53">
        <v>23.396999999999998</v>
      </c>
      <c s="20">
        <v>117</v>
      </c>
      <c s="90">
        <v>4.4199999999999999</v>
      </c>
      <c s="90">
        <v>81.319999999999993</v>
      </c>
      <c s="83">
        <v>34.783999999999999</v>
      </c>
      <c s="100">
        <v>0</v>
      </c>
      <c s="100">
        <v>0</v>
      </c>
      <c/>
      <c r="K118" s="137">
        <v>45509.093213865737</v>
      </c>
    </row>
    <row>
      <c s="53">
        <v>23.582000000000001</v>
      </c>
      <c s="20">
        <v>118</v>
      </c>
      <c s="90">
        <v>4.4930000000000003</v>
      </c>
      <c s="90">
        <v>82.120999999999995</v>
      </c>
      <c s="83">
        <v>27.754999999999999</v>
      </c>
      <c s="100">
        <v>0</v>
      </c>
      <c s="100">
        <v>0</v>
      </c>
      <c/>
      <c r="K119" s="137">
        <v>45509.093216006942</v>
      </c>
    </row>
    <row>
      <c s="53">
        <v>23.794</v>
      </c>
      <c s="20">
        <v>119</v>
      </c>
      <c s="90">
        <v>4.4370000000000003</v>
      </c>
      <c s="90">
        <v>82.147999999999996</v>
      </c>
      <c s="83">
        <v>27.832999999999998</v>
      </c>
      <c s="100">
        <v>0</v>
      </c>
      <c s="100">
        <v>0</v>
      </c>
      <c/>
      <c r="K120" s="137">
        <v>45509.09321846065</v>
      </c>
    </row>
    <row>
      <c s="53">
        <v>23.983000000000001</v>
      </c>
      <c s="20">
        <v>120</v>
      </c>
      <c s="90">
        <v>4.5289999999999999</v>
      </c>
      <c s="90">
        <v>82.444999999999993</v>
      </c>
      <c s="83">
        <v>26.248000000000001</v>
      </c>
      <c s="100">
        <v>0</v>
      </c>
      <c s="100">
        <v>0</v>
      </c>
      <c/>
      <c r="K121" s="137">
        <v>45509.093220648145</v>
      </c>
    </row>
    <row>
      <c s="53">
        <v>24.181000000000001</v>
      </c>
      <c s="20">
        <v>121</v>
      </c>
      <c s="90">
        <v>4.5460000000000003</v>
      </c>
      <c s="90">
        <v>82.775000000000006</v>
      </c>
      <c s="83">
        <v>29.762</v>
      </c>
      <c s="100">
        <v>0</v>
      </c>
      <c s="100">
        <v>0</v>
      </c>
      <c/>
      <c r="K122" s="137">
        <v>45509.093222939817</v>
      </c>
    </row>
    <row>
      <c s="53">
        <v>24.393000000000001</v>
      </c>
      <c s="20">
        <v>122</v>
      </c>
      <c s="90">
        <v>4.5449999999999999</v>
      </c>
      <c s="90">
        <v>83.036000000000001</v>
      </c>
      <c s="83">
        <v>25.850000000000001</v>
      </c>
      <c s="100">
        <v>0</v>
      </c>
      <c s="100">
        <v>0</v>
      </c>
      <c/>
      <c r="K123" s="137">
        <v>45509.093225405093</v>
      </c>
    </row>
    <row>
      <c s="53">
        <v>24.597999999999999</v>
      </c>
      <c s="20">
        <v>123</v>
      </c>
      <c s="90">
        <v>4.5220000000000002</v>
      </c>
      <c s="90">
        <v>81.695999999999998</v>
      </c>
      <c s="83">
        <v>32.770000000000003</v>
      </c>
      <c s="100">
        <v>0</v>
      </c>
      <c s="100">
        <v>0</v>
      </c>
      <c/>
      <c r="K124" s="137">
        <v>45509.093227766207</v>
      </c>
    </row>
    <row>
      <c s="53">
        <v>24.803000000000001</v>
      </c>
      <c s="20">
        <v>124</v>
      </c>
      <c s="90">
        <v>4.5510000000000002</v>
      </c>
      <c s="90">
        <v>81.835999999999999</v>
      </c>
      <c s="83">
        <v>21.812999999999999</v>
      </c>
      <c s="100">
        <v>0</v>
      </c>
      <c s="100">
        <v>0</v>
      </c>
      <c/>
      <c r="K125" s="137">
        <v>45509.093230138889</v>
      </c>
    </row>
    <row>
      <c s="53">
        <v>24.983000000000001</v>
      </c>
      <c s="20">
        <v>125</v>
      </c>
      <c s="90">
        <v>4.5659999999999998</v>
      </c>
      <c s="90">
        <v>82.012</v>
      </c>
      <c s="83">
        <v>29.446000000000002</v>
      </c>
      <c s="100">
        <v>0</v>
      </c>
      <c s="100">
        <v>0</v>
      </c>
      <c/>
      <c r="K126" s="137">
        <v>45509.093232222222</v>
      </c>
    </row>
    <row>
      <c s="53">
        <v>25.199999999999999</v>
      </c>
      <c s="20">
        <v>126</v>
      </c>
      <c s="90">
        <v>4.4610000000000003</v>
      </c>
      <c s="90">
        <v>81.816999999999993</v>
      </c>
      <c s="83">
        <v>25.024999999999999</v>
      </c>
      <c s="100">
        <v>0</v>
      </c>
      <c s="100">
        <v>0</v>
      </c>
      <c/>
      <c r="K127" s="137">
        <v>45509.093234733795</v>
      </c>
    </row>
    <row>
      <c s="53">
        <v>25.407</v>
      </c>
      <c s="20">
        <v>127</v>
      </c>
      <c s="90">
        <v>4.5259999999999998</v>
      </c>
      <c s="90">
        <v>81.747</v>
      </c>
      <c s="83">
        <v>29.683</v>
      </c>
      <c s="100">
        <v>0</v>
      </c>
      <c s="100">
        <v>0</v>
      </c>
      <c/>
      <c r="K128" s="137">
        <v>45509.093237141205</v>
      </c>
    </row>
    <row>
      <c s="53">
        <v>25.600000000000001</v>
      </c>
      <c s="20">
        <v>128</v>
      </c>
      <c s="90">
        <v>4.46</v>
      </c>
      <c s="90">
        <v>81.477000000000004</v>
      </c>
      <c s="83">
        <v>27.035</v>
      </c>
      <c s="100">
        <v>0</v>
      </c>
      <c s="100">
        <v>0</v>
      </c>
      <c/>
      <c r="K129" s="137">
        <v>45509.093239363428</v>
      </c>
    </row>
    <row>
      <c s="53">
        <v>25.789000000000001</v>
      </c>
      <c s="20">
        <v>129</v>
      </c>
      <c s="90">
        <v>4.46</v>
      </c>
      <c s="90">
        <v>81.290999999999997</v>
      </c>
      <c s="83">
        <v>31.863</v>
      </c>
      <c s="100">
        <v>0</v>
      </c>
      <c s="100">
        <v>0</v>
      </c>
      <c/>
      <c r="K130" s="137">
        <v>45509.093241562499</v>
      </c>
    </row>
    <row>
      <c s="53">
        <v>26.003</v>
      </c>
      <c s="20">
        <v>130</v>
      </c>
      <c s="90">
        <v>4.46</v>
      </c>
      <c s="90">
        <v>81.251000000000005</v>
      </c>
      <c s="83">
        <v>29.131</v>
      </c>
      <c s="100">
        <v>0</v>
      </c>
      <c s="100">
        <v>0</v>
      </c>
      <c/>
      <c r="K131" s="137">
        <v>45509.093244039352</v>
      </c>
    </row>
    <row>
      <c s="53">
        <v>26.199999999999999</v>
      </c>
      <c s="20">
        <v>131</v>
      </c>
      <c s="90">
        <v>4.3840000000000003</v>
      </c>
      <c s="90">
        <v>81.656000000000006</v>
      </c>
      <c s="83">
        <v>29.285</v>
      </c>
      <c s="100">
        <v>0</v>
      </c>
      <c s="100">
        <v>0</v>
      </c>
      <c/>
      <c r="K132" s="137">
        <v>45509.093246307872</v>
      </c>
    </row>
    <row>
      <c s="53">
        <v>26.382000000000001</v>
      </c>
      <c s="20">
        <v>132</v>
      </c>
      <c s="90">
        <v>4.2830000000000004</v>
      </c>
      <c s="90">
        <v>81.531000000000006</v>
      </c>
      <c s="83">
        <v>27.673999999999999</v>
      </c>
      <c s="100">
        <v>0</v>
      </c>
      <c s="100">
        <v>0</v>
      </c>
      <c/>
      <c r="K133" s="137">
        <v>45509.093248425925</v>
      </c>
    </row>
    <row>
      <c s="53">
        <v>26.585999999999999</v>
      </c>
      <c s="20">
        <v>133</v>
      </c>
      <c s="90">
        <v>4.1950000000000003</v>
      </c>
      <c s="90">
        <v>81.783000000000001</v>
      </c>
      <c s="83">
        <v>25.492999999999999</v>
      </c>
      <c s="100">
        <v>0</v>
      </c>
      <c s="100">
        <v>0</v>
      </c>
      <c/>
      <c r="K134" s="137">
        <v>45509.093250775462</v>
      </c>
    </row>
    <row>
      <c s="53">
        <v>26.792999999999999</v>
      </c>
      <c s="20">
        <v>134</v>
      </c>
      <c s="90">
        <v>4.5720000000000001</v>
      </c>
      <c s="90">
        <v>81.385000000000005</v>
      </c>
      <c s="83">
        <v>30.484999999999999</v>
      </c>
      <c s="100">
        <v>0</v>
      </c>
      <c s="100">
        <v>0</v>
      </c>
      <c/>
      <c r="K135" s="137">
        <v>45509.093253171297</v>
      </c>
    </row>
    <row>
      <c s="53">
        <v>26.981000000000002</v>
      </c>
      <c s="20">
        <v>135</v>
      </c>
      <c s="90">
        <v>4.3920000000000003</v>
      </c>
      <c s="90">
        <v>81.549000000000007</v>
      </c>
      <c s="83">
        <v>22.109999999999999</v>
      </c>
      <c s="100">
        <v>0</v>
      </c>
      <c s="100">
        <v>0</v>
      </c>
      <c/>
      <c r="K136" s="137">
        <v>45509.093255347223</v>
      </c>
    </row>
    <row>
      <c s="53">
        <v>27.204999999999998</v>
      </c>
      <c s="20">
        <v>136</v>
      </c>
      <c s="90">
        <v>4.5899999999999999</v>
      </c>
      <c s="90">
        <v>81.811000000000007</v>
      </c>
      <c s="83">
        <v>21.184000000000001</v>
      </c>
      <c s="100">
        <v>0</v>
      </c>
      <c s="100">
        <v>0</v>
      </c>
      <c/>
      <c r="K137" s="137">
        <v>45509.093257939814</v>
      </c>
    </row>
    <row>
      <c s="53">
        <v>27.393999999999998</v>
      </c>
      <c s="20">
        <v>137</v>
      </c>
      <c s="90">
        <v>4.4669999999999996</v>
      </c>
      <c s="90">
        <v>81.501000000000005</v>
      </c>
      <c s="83">
        <v>24.795999999999999</v>
      </c>
      <c s="100">
        <v>0</v>
      </c>
      <c s="100">
        <v>0</v>
      </c>
      <c/>
      <c r="K138" s="137">
        <v>45509.093260127316</v>
      </c>
    </row>
    <row>
      <c s="53">
        <v>27.593</v>
      </c>
      <c s="20">
        <v>138</v>
      </c>
      <c s="90">
        <v>4.6079999999999997</v>
      </c>
      <c s="90">
        <v>81.415000000000006</v>
      </c>
      <c s="83">
        <v>23.521000000000001</v>
      </c>
      <c s="100">
        <v>0</v>
      </c>
      <c s="100">
        <v>0</v>
      </c>
      <c/>
      <c r="K139" s="137">
        <v>45509.093262430557</v>
      </c>
    </row>
    <row>
      <c s="53">
        <v>27.800999999999998</v>
      </c>
      <c s="20">
        <v>139</v>
      </c>
      <c s="90">
        <v>4.6260000000000003</v>
      </c>
      <c s="90">
        <v>81.614000000000004</v>
      </c>
      <c s="83">
        <v>28.376000000000001</v>
      </c>
      <c s="100">
        <v>0</v>
      </c>
      <c s="100">
        <v>0</v>
      </c>
      <c/>
      <c r="K140" s="137">
        <v>45509.093264849536</v>
      </c>
    </row>
    <row>
      <c s="53">
        <v>27.984000000000002</v>
      </c>
      <c s="20">
        <v>140</v>
      </c>
      <c s="90">
        <v>4.556</v>
      </c>
      <c s="90">
        <v>81.277000000000001</v>
      </c>
      <c s="83">
        <v>26.547000000000001</v>
      </c>
      <c s="100">
        <v>0</v>
      </c>
      <c s="100">
        <v>0</v>
      </c>
      <c/>
      <c r="K141" s="137">
        <v>45509.093266967589</v>
      </c>
    </row>
    <row>
      <c s="53">
        <v>28.183</v>
      </c>
      <c s="20">
        <v>141</v>
      </c>
      <c s="90">
        <v>4.6280000000000001</v>
      </c>
      <c s="90">
        <v>81.143000000000001</v>
      </c>
      <c s="83">
        <v>26.917999999999999</v>
      </c>
      <c s="100">
        <v>0</v>
      </c>
      <c s="100">
        <v>0</v>
      </c>
      <c/>
      <c r="K142" s="137">
        <v>45509.093269259261</v>
      </c>
    </row>
    <row>
      <c s="53">
        <v>28.384</v>
      </c>
      <c s="20">
        <v>142</v>
      </c>
      <c s="90">
        <v>4.6710000000000003</v>
      </c>
      <c s="90">
        <v>79.905000000000001</v>
      </c>
      <c s="83">
        <v>36.524999999999999</v>
      </c>
      <c s="100">
        <v>0</v>
      </c>
      <c s="100">
        <v>0</v>
      </c>
      <c/>
      <c r="K143" s="137">
        <v>45509.093271585647</v>
      </c>
    </row>
    <row>
      <c s="53">
        <v>28.588000000000001</v>
      </c>
      <c s="20">
        <v>143</v>
      </c>
      <c s="90">
        <v>4.6600000000000001</v>
      </c>
      <c s="90">
        <v>80.191000000000003</v>
      </c>
      <c s="83">
        <v>18.899000000000001</v>
      </c>
      <c s="100">
        <v>0</v>
      </c>
      <c s="100">
        <v>0</v>
      </c>
      <c/>
      <c r="K144" s="137">
        <v>45509.093273946761</v>
      </c>
    </row>
    <row>
      <c s="53">
        <v>28.805</v>
      </c>
      <c s="20">
        <v>144</v>
      </c>
      <c s="90">
        <v>4.6639999999999997</v>
      </c>
      <c s="90">
        <v>80.483999999999995</v>
      </c>
      <c s="83">
        <v>24.954000000000001</v>
      </c>
      <c s="100">
        <v>0</v>
      </c>
      <c s="100">
        <v>0</v>
      </c>
      <c/>
      <c r="K145" s="137">
        <v>45509.093276458334</v>
      </c>
    </row>
    <row>
      <c s="53">
        <v>28.994</v>
      </c>
      <c s="20">
        <v>145</v>
      </c>
      <c s="90">
        <v>4.6849999999999996</v>
      </c>
      <c s="90">
        <v>79.313000000000002</v>
      </c>
      <c s="83">
        <v>34.171999999999997</v>
      </c>
      <c s="100">
        <v>0</v>
      </c>
      <c s="100">
        <v>0</v>
      </c>
      <c/>
      <c r="K146" s="137">
        <v>45509.093278657405</v>
      </c>
    </row>
    <row>
      <c s="53">
        <v>29.187000000000001</v>
      </c>
      <c s="20">
        <v>146</v>
      </c>
      <c s="90">
        <v>4.3970000000000002</v>
      </c>
      <c s="90">
        <v>80.189999999999998</v>
      </c>
      <c s="83">
        <v>30.594000000000001</v>
      </c>
      <c s="100">
        <v>0</v>
      </c>
      <c s="100">
        <v>0</v>
      </c>
      <c/>
      <c r="K147" s="137">
        <v>45509.093280879628</v>
      </c>
    </row>
    <row>
      <c s="53">
        <v>29.396000000000001</v>
      </c>
      <c s="20">
        <v>147</v>
      </c>
      <c s="90">
        <v>4.2800000000000002</v>
      </c>
      <c s="90">
        <v>79.340000000000003</v>
      </c>
      <c s="83">
        <v>27.637</v>
      </c>
      <c s="100">
        <v>0</v>
      </c>
      <c s="100">
        <v>0</v>
      </c>
      <c/>
      <c r="K148" s="137">
        <v>45509.093283298615</v>
      </c>
    </row>
    <row>
      <c s="53">
        <v>29.606000000000002</v>
      </c>
      <c s="20">
        <v>148</v>
      </c>
      <c s="90">
        <v>3.9830000000000001</v>
      </c>
      <c s="90">
        <v>79.102000000000004</v>
      </c>
      <c s="83">
        <v>29.736999999999998</v>
      </c>
      <c s="100">
        <v>0</v>
      </c>
      <c s="100">
        <v>0</v>
      </c>
      <c/>
      <c r="K149" s="137">
        <v>45509.093285740739</v>
      </c>
    </row>
    <row>
      <c s="53">
        <v>29.789000000000001</v>
      </c>
      <c s="20">
        <v>149</v>
      </c>
      <c s="90">
        <v>4.6539999999999999</v>
      </c>
      <c s="90">
        <v>79.382000000000005</v>
      </c>
      <c s="83">
        <v>24.629999999999999</v>
      </c>
      <c s="100">
        <v>0</v>
      </c>
      <c s="100">
        <v>0</v>
      </c>
      <c/>
      <c r="K150" s="137">
        <v>45509.093287847223</v>
      </c>
    </row>
    <row>
      <c s="53">
        <v>30.003</v>
      </c>
      <c s="20">
        <v>150</v>
      </c>
      <c s="90">
        <v>4.6559999999999997</v>
      </c>
      <c s="90">
        <v>79.655000000000001</v>
      </c>
      <c s="83">
        <v>17.510000000000002</v>
      </c>
      <c s="100">
        <v>0</v>
      </c>
      <c s="100">
        <v>0</v>
      </c>
      <c/>
      <c r="K151" s="137">
        <v>45509.093290324075</v>
      </c>
    </row>
    <row>
      <c s="53">
        <v>30.199999999999999</v>
      </c>
      <c s="20">
        <v>151</v>
      </c>
      <c s="90">
        <v>4.7859999999999996</v>
      </c>
      <c s="90">
        <v>80.382000000000005</v>
      </c>
      <c s="83">
        <v>31.603000000000002</v>
      </c>
      <c s="100">
        <v>0</v>
      </c>
      <c s="100">
        <v>0</v>
      </c>
      <c/>
      <c r="K152" s="137">
        <v>45509.093292604164</v>
      </c>
    </row>
    <row>
      <c s="53">
        <v>30.395</v>
      </c>
      <c s="20">
        <v>152</v>
      </c>
      <c s="90">
        <v>3.7290000000000001</v>
      </c>
      <c s="90">
        <v>80.656999999999996</v>
      </c>
      <c s="83">
        <v>30.175000000000001</v>
      </c>
      <c s="100">
        <v>0</v>
      </c>
      <c s="100">
        <v>0</v>
      </c>
      <c/>
      <c r="K153" s="137">
        <v>45509.093294861108</v>
      </c>
    </row>
    <row>
      <c s="53">
        <v>30.594000000000001</v>
      </c>
      <c s="20">
        <v>153</v>
      </c>
      <c s="90">
        <v>3.7290000000000001</v>
      </c>
      <c s="90">
        <v>81.721000000000004</v>
      </c>
      <c s="83">
        <v>32.601999999999997</v>
      </c>
      <c s="100">
        <v>0</v>
      </c>
      <c s="100">
        <v>0</v>
      </c>
      <c/>
      <c r="K154" s="137">
        <v>45509.093297164349</v>
      </c>
    </row>
    <row>
      <c s="53">
        <v>30.780000000000001</v>
      </c>
      <c s="20">
        <v>154</v>
      </c>
      <c s="90">
        <v>4.4669999999999996</v>
      </c>
      <c s="90">
        <v>83.998000000000005</v>
      </c>
      <c s="83">
        <v>28.026</v>
      </c>
      <c s="100">
        <v>0</v>
      </c>
      <c s="100">
        <v>0</v>
      </c>
      <c/>
      <c r="K155" s="137">
        <v>45509.09329931713</v>
      </c>
    </row>
    <row>
      <c s="53">
        <v>30.989000000000001</v>
      </c>
      <c s="20">
        <v>155</v>
      </c>
      <c s="90">
        <v>4.4089999999999998</v>
      </c>
      <c s="90">
        <v>84.140000000000001</v>
      </c>
      <c s="83">
        <v>24.245999999999999</v>
      </c>
      <c s="100">
        <v>0</v>
      </c>
      <c s="100">
        <v>0</v>
      </c>
      <c/>
      <c r="K156" s="137">
        <v>45509.093301736109</v>
      </c>
    </row>
    <row>
      <c s="53">
        <v>31.207999999999998</v>
      </c>
      <c s="20">
        <v>156</v>
      </c>
      <c s="90">
        <v>4.4320000000000004</v>
      </c>
      <c s="90">
        <v>83.626000000000005</v>
      </c>
      <c s="83">
        <v>22.260999999999999</v>
      </c>
      <c s="100">
        <v>0</v>
      </c>
      <c s="100">
        <v>0</v>
      </c>
      <c/>
      <c r="K157" s="137">
        <v>45509.093304270835</v>
      </c>
    </row>
    <row>
      <c s="53">
        <v>31.393999999999998</v>
      </c>
      <c s="20">
        <v>157</v>
      </c>
      <c s="90">
        <v>4.4050000000000002</v>
      </c>
      <c s="90">
        <v>83.775000000000006</v>
      </c>
      <c s="83">
        <v>24.097000000000001</v>
      </c>
      <c s="100">
        <v>0</v>
      </c>
      <c s="100">
        <v>0</v>
      </c>
      <c/>
      <c r="K158" s="137">
        <v>45509.093306435185</v>
      </c>
    </row>
    <row>
      <c s="53">
        <v>31.605</v>
      </c>
      <c s="20">
        <v>158</v>
      </c>
      <c s="90">
        <v>4.3890000000000002</v>
      </c>
      <c s="90">
        <v>83.849000000000004</v>
      </c>
      <c s="83">
        <v>23.152000000000001</v>
      </c>
      <c s="100">
        <v>0</v>
      </c>
      <c s="100">
        <v>0</v>
      </c>
      <c/>
      <c r="K159" s="137">
        <v>45509.09330886574</v>
      </c>
    </row>
    <row>
      <c s="53">
        <v>31.780000000000001</v>
      </c>
      <c s="20">
        <v>159</v>
      </c>
      <c s="90">
        <v>4.226</v>
      </c>
      <c s="90">
        <v>84.293999999999997</v>
      </c>
      <c s="83">
        <v>24.748999999999999</v>
      </c>
      <c s="100">
        <v>0</v>
      </c>
      <c s="100">
        <v>0</v>
      </c>
      <c/>
      <c r="K160" s="137">
        <v>45509.093310902776</v>
      </c>
    </row>
    <row>
      <c s="53">
        <v>31.992000000000001</v>
      </c>
      <c s="20">
        <v>160</v>
      </c>
      <c s="90">
        <v>4.3579999999999997</v>
      </c>
      <c s="90">
        <v>84.018000000000001</v>
      </c>
      <c s="83">
        <v>23.638999999999999</v>
      </c>
      <c s="100">
        <v>0</v>
      </c>
      <c s="100">
        <v>0</v>
      </c>
      <c/>
      <c r="K161" s="137">
        <v>45509.093313344907</v>
      </c>
    </row>
    <row>
      <c s="53">
        <v>32.204999999999998</v>
      </c>
      <c s="20">
        <v>161</v>
      </c>
      <c s="90">
        <v>4.3879999999999999</v>
      </c>
      <c s="90">
        <v>84.174000000000007</v>
      </c>
      <c s="83">
        <v>22.021999999999998</v>
      </c>
      <c s="100">
        <v>0</v>
      </c>
      <c s="100">
        <v>0</v>
      </c>
      <c/>
      <c r="K162" s="137">
        <v>45509.093315810183</v>
      </c>
    </row>
    <row>
      <c s="53">
        <v>32.383000000000003</v>
      </c>
      <c s="20">
        <v>162</v>
      </c>
      <c s="90">
        <v>4.0670000000000002</v>
      </c>
      <c s="90">
        <v>83.700999999999993</v>
      </c>
      <c s="83">
        <v>24.219999999999999</v>
      </c>
      <c s="100">
        <v>0</v>
      </c>
      <c s="100">
        <v>0</v>
      </c>
      <c/>
      <c r="K163" s="137">
        <v>45509.093317870371</v>
      </c>
    </row>
    <row>
      <c s="53">
        <v>32.607999999999997</v>
      </c>
      <c s="20">
        <v>163</v>
      </c>
      <c s="90">
        <v>3.8690000000000002</v>
      </c>
      <c s="90">
        <v>83.486000000000004</v>
      </c>
      <c s="83">
        <v>25.399999999999999</v>
      </c>
      <c s="100">
        <v>0</v>
      </c>
      <c s="100">
        <v>0</v>
      </c>
      <c/>
      <c r="K164" s="137">
        <v>45509.093320486114</v>
      </c>
    </row>
    <row>
      <c s="53">
        <v>32.783999999999999</v>
      </c>
      <c s="20">
        <v>164</v>
      </c>
      <c s="90">
        <v>4.1029999999999998</v>
      </c>
      <c s="90">
        <v>84.631</v>
      </c>
      <c s="83">
        <v>24.059000000000001</v>
      </c>
      <c s="100">
        <v>0</v>
      </c>
      <c s="100">
        <v>0</v>
      </c>
      <c/>
      <c r="K165" s="137">
        <v>45509.093322511573</v>
      </c>
    </row>
    <row>
      <c s="53">
        <v>32.979999999999997</v>
      </c>
      <c s="20">
        <v>165</v>
      </c>
      <c s="90">
        <v>4.0469999999999997</v>
      </c>
      <c s="90">
        <v>84.316999999999993</v>
      </c>
      <c s="83">
        <v>24.783999999999999</v>
      </c>
      <c s="100">
        <v>0</v>
      </c>
      <c s="100">
        <v>0</v>
      </c>
      <c/>
      <c r="K166" s="137">
        <v>45509.093324780093</v>
      </c>
    </row>
    <row>
      <c s="53">
        <v>33.192</v>
      </c>
      <c s="20">
        <v>166</v>
      </c>
      <c s="90">
        <v>4.0019999999999998</v>
      </c>
      <c s="90">
        <v>83.102000000000004</v>
      </c>
      <c s="83">
        <v>29.074000000000002</v>
      </c>
      <c s="100">
        <v>0</v>
      </c>
      <c s="100">
        <v>0</v>
      </c>
      <c/>
      <c r="K167" s="137">
        <v>45509.093327233793</v>
      </c>
    </row>
    <row>
      <c s="53">
        <v>33.387</v>
      </c>
      <c s="20">
        <v>167</v>
      </c>
      <c s="90">
        <v>4.1239999999999997</v>
      </c>
      <c s="90">
        <v>83.545000000000002</v>
      </c>
      <c s="83">
        <v>24.239999999999998</v>
      </c>
      <c s="100">
        <v>0</v>
      </c>
      <c s="100">
        <v>0</v>
      </c>
      <c/>
      <c r="K168" s="137">
        <v>45509.093329502313</v>
      </c>
    </row>
    <row>
      <c s="53">
        <v>33.582000000000001</v>
      </c>
      <c s="20">
        <v>168</v>
      </c>
      <c s="90">
        <v>4.3040000000000003</v>
      </c>
      <c s="90">
        <v>83.644999999999996</v>
      </c>
      <c s="83">
        <v>18.303000000000001</v>
      </c>
      <c s="100">
        <v>0</v>
      </c>
      <c s="100">
        <v>0</v>
      </c>
      <c/>
      <c r="K169" s="137">
        <v>45509.093331747688</v>
      </c>
    </row>
    <row>
      <c s="53">
        <v>33.793999999999997</v>
      </c>
      <c s="20">
        <v>169</v>
      </c>
      <c s="90">
        <v>4.3250000000000002</v>
      </c>
      <c s="90">
        <v>83.644999999999996</v>
      </c>
      <c s="83">
        <v>0</v>
      </c>
      <c s="100">
        <v>0</v>
      </c>
      <c s="100">
        <v>0</v>
      </c>
      <c/>
      <c r="K170" s="137">
        <v>45509.093334212965</v>
      </c>
    </row>
    <row>
      <c s="53">
        <v>34.008000000000003</v>
      </c>
      <c s="20">
        <v>170</v>
      </c>
      <c s="90">
        <v>4.3609999999999998</v>
      </c>
      <c s="90">
        <v>83.644999999999996</v>
      </c>
      <c s="83">
        <v>0</v>
      </c>
      <c s="100">
        <v>0</v>
      </c>
      <c s="100">
        <v>0</v>
      </c>
      <c/>
      <c r="K171" s="137">
        <v>45509.093336678241</v>
      </c>
    </row>
    <row>
      <c s="53">
        <v>34.182000000000002</v>
      </c>
      <c s="20">
        <v>171</v>
      </c>
      <c s="90">
        <v>3.9079999999999999</v>
      </c>
      <c s="90">
        <v>81.587000000000003</v>
      </c>
      <c s="83">
        <v>31.221</v>
      </c>
      <c s="100">
        <v>0</v>
      </c>
      <c s="100">
        <v>0</v>
      </c>
      <c/>
      <c r="K172" s="137">
        <v>45509.093338692132</v>
      </c>
    </row>
    <row>
      <c s="53">
        <v>34.393000000000001</v>
      </c>
      <c s="20">
        <v>172</v>
      </c>
      <c s="90">
        <v>3.9350000000000001</v>
      </c>
      <c s="90">
        <v>80.724000000000004</v>
      </c>
      <c s="83">
        <v>28.001999999999999</v>
      </c>
      <c s="100">
        <v>0</v>
      </c>
      <c s="100">
        <v>0</v>
      </c>
      <c/>
      <c r="K173" s="137">
        <v>45509.093341134256</v>
      </c>
    </row>
    <row>
      <c s="53">
        <v>34.591000000000001</v>
      </c>
      <c s="20">
        <v>173</v>
      </c>
      <c s="90">
        <v>4.1529999999999996</v>
      </c>
      <c s="90">
        <v>80.653000000000006</v>
      </c>
      <c s="83">
        <v>20.225000000000001</v>
      </c>
      <c s="100">
        <v>0</v>
      </c>
      <c s="100">
        <v>0</v>
      </c>
      <c/>
      <c r="K174" s="137">
        <v>45509.093343425928</v>
      </c>
    </row>
    <row>
      <c s="53">
        <v>34.795000000000002</v>
      </c>
      <c s="20">
        <v>174</v>
      </c>
      <c s="90">
        <v>4.1520000000000001</v>
      </c>
      <c s="90">
        <v>81.510999999999996</v>
      </c>
      <c s="83">
        <v>26.832999999999998</v>
      </c>
      <c s="100">
        <v>0</v>
      </c>
      <c s="100">
        <v>0</v>
      </c>
      <c/>
      <c r="K175" s="137">
        <v>45509.093345787034</v>
      </c>
    </row>
    <row>
      <c s="53">
        <v>34.984000000000002</v>
      </c>
      <c s="20">
        <v>175</v>
      </c>
      <c s="90">
        <v>4.2809999999999997</v>
      </c>
      <c s="90">
        <v>82.637</v>
      </c>
      <c s="83">
        <v>31.422000000000001</v>
      </c>
      <c s="100">
        <v>0</v>
      </c>
      <c s="100">
        <v>0</v>
      </c>
      <c/>
      <c r="K176" s="137">
        <v>45509.093347974536</v>
      </c>
    </row>
    <row>
      <c s="53">
        <v>35.191000000000003</v>
      </c>
      <c s="20">
        <v>176</v>
      </c>
      <c s="90">
        <v>4.3959999999999999</v>
      </c>
      <c s="90">
        <v>81.861000000000004</v>
      </c>
      <c s="83">
        <v>23.637</v>
      </c>
      <c s="100">
        <v>0</v>
      </c>
      <c s="100">
        <v>0</v>
      </c>
      <c/>
      <c r="K177" s="137">
        <v>45509.093350370371</v>
      </c>
    </row>
    <row>
      <c s="53">
        <v>35.390999999999998</v>
      </c>
      <c s="20">
        <v>177</v>
      </c>
      <c s="90">
        <v>4.6360000000000001</v>
      </c>
      <c s="90">
        <v>82.673000000000002</v>
      </c>
      <c s="83">
        <v>25.901</v>
      </c>
      <c s="100">
        <v>0</v>
      </c>
      <c s="100">
        <v>0</v>
      </c>
      <c/>
      <c r="K178" s="137">
        <v>45509.093352685188</v>
      </c>
    </row>
    <row>
      <c s="53">
        <v>35.603999999999999</v>
      </c>
      <c s="20">
        <v>178</v>
      </c>
      <c s="90">
        <v>4.6600000000000001</v>
      </c>
      <c s="90">
        <v>86.609999999999999</v>
      </c>
      <c s="83">
        <v>34.832000000000001</v>
      </c>
      <c s="100">
        <v>0</v>
      </c>
      <c s="100">
        <v>0</v>
      </c>
      <c/>
      <c r="K179" s="137">
        <v>45509.093355150464</v>
      </c>
    </row>
    <row>
      <c s="53">
        <v>35.798000000000002</v>
      </c>
      <c s="20">
        <v>179</v>
      </c>
      <c s="90">
        <v>4.6600000000000001</v>
      </c>
      <c s="90">
        <v>85.691999999999993</v>
      </c>
      <c s="83">
        <v>37.271999999999998</v>
      </c>
      <c s="100">
        <v>0</v>
      </c>
      <c s="100">
        <v>0</v>
      </c>
      <c/>
      <c r="K180" s="137">
        <v>45509.093357395832</v>
      </c>
    </row>
    <row>
      <c s="53">
        <v>36</v>
      </c>
      <c s="20">
        <v>180</v>
      </c>
      <c s="90">
        <v>4.5970000000000004</v>
      </c>
      <c s="90">
        <v>86.290000000000006</v>
      </c>
      <c s="83">
        <v>38.215000000000003</v>
      </c>
      <c s="100">
        <v>0</v>
      </c>
      <c s="100">
        <v>0</v>
      </c>
      <c/>
      <c r="K181" s="137">
        <v>45509.093359733793</v>
      </c>
    </row>
    <row>
      <c s="53">
        <v>36.203000000000003</v>
      </c>
      <c s="20">
        <v>181</v>
      </c>
      <c s="90">
        <v>4.6980000000000004</v>
      </c>
      <c s="90">
        <v>84.912999999999997</v>
      </c>
      <c s="83">
        <v>17.622</v>
      </c>
      <c s="100">
        <v>0</v>
      </c>
      <c s="100">
        <v>0</v>
      </c>
      <c/>
      <c r="K182" s="137">
        <v>45509.093362083331</v>
      </c>
    </row>
    <row>
      <c s="53">
        <v>36.399000000000001</v>
      </c>
      <c s="20">
        <v>182</v>
      </c>
      <c s="90">
        <v>4.7190000000000003</v>
      </c>
      <c s="90">
        <v>86.156999999999996</v>
      </c>
      <c s="83">
        <v>15.086</v>
      </c>
      <c s="100">
        <v>0</v>
      </c>
      <c s="100">
        <v>0</v>
      </c>
      <c/>
      <c r="K183" s="137">
        <v>45509.093364363427</v>
      </c>
    </row>
    <row>
      <c s="53">
        <v>36.590000000000003</v>
      </c>
      <c s="20">
        <v>183</v>
      </c>
      <c s="90">
        <v>4.657</v>
      </c>
      <c s="90">
        <v>87.676000000000002</v>
      </c>
      <c s="83">
        <v>32.850000000000001</v>
      </c>
      <c s="100">
        <v>0</v>
      </c>
      <c s="100">
        <v>0</v>
      </c>
      <c/>
      <c r="K184" s="137">
        <v>45509.093366562498</v>
      </c>
    </row>
    <row>
      <c s="53">
        <v>36.795999999999999</v>
      </c>
      <c s="20">
        <v>184</v>
      </c>
      <c s="90">
        <v>4.4539999999999997</v>
      </c>
      <c s="90">
        <v>80.974999999999994</v>
      </c>
      <c s="83">
        <v>36.069000000000003</v>
      </c>
      <c s="100">
        <v>0</v>
      </c>
      <c s="100">
        <v>0</v>
      </c>
      <c/>
      <c r="K185" s="137">
        <v>45509.093368958333</v>
      </c>
    </row>
    <row>
      <c s="53">
        <v>37.000999999999998</v>
      </c>
      <c s="20">
        <v>185</v>
      </c>
      <c s="90">
        <v>4.5659999999999998</v>
      </c>
      <c s="90">
        <v>83.504999999999995</v>
      </c>
      <c s="83">
        <v>31.292000000000002</v>
      </c>
      <c s="100">
        <v>0</v>
      </c>
      <c s="100">
        <v>0</v>
      </c>
      <c/>
      <c r="K186" s="137">
        <v>45509.093371319446</v>
      </c>
    </row>
    <row>
      <c s="53">
        <v>37.201999999999998</v>
      </c>
      <c s="20">
        <v>186</v>
      </c>
      <c s="90">
        <v>4.5250000000000004</v>
      </c>
      <c s="90">
        <v>83.918000000000006</v>
      </c>
      <c s="83">
        <v>8.9429999999999996</v>
      </c>
      <c s="100">
        <v>0</v>
      </c>
      <c s="100">
        <v>0</v>
      </c>
      <c/>
      <c r="K187" s="137">
        <v>45509.093373657408</v>
      </c>
    </row>
    <row>
      <c s="53">
        <v>37.401000000000003</v>
      </c>
      <c s="20">
        <v>187</v>
      </c>
      <c s="90">
        <v>4.5289999999999999</v>
      </c>
      <c s="90">
        <v>85.125</v>
      </c>
      <c s="83">
        <v>36.133000000000003</v>
      </c>
      <c s="100">
        <v>0</v>
      </c>
      <c s="100">
        <v>0</v>
      </c>
      <c/>
      <c r="K188" s="137">
        <v>45509.093375949073</v>
      </c>
    </row>
    <row>
      <c s="53">
        <v>37.598999999999997</v>
      </c>
      <c s="20">
        <v>188</v>
      </c>
      <c s="90">
        <v>4.1849999999999996</v>
      </c>
      <c s="90">
        <v>84.504000000000005</v>
      </c>
      <c s="83">
        <v>42.462000000000003</v>
      </c>
      <c s="100">
        <v>0</v>
      </c>
      <c s="100">
        <v>0</v>
      </c>
      <c/>
      <c r="K189" s="137">
        <v>45509.093378240737</v>
      </c>
    </row>
    <row>
      <c s="53">
        <v>37.804000000000002</v>
      </c>
      <c s="20">
        <v>189</v>
      </c>
      <c s="90">
        <v>4.1849999999999996</v>
      </c>
      <c s="90">
        <v>84.594999999999999</v>
      </c>
      <c s="83">
        <v>21.884</v>
      </c>
      <c s="100">
        <v>0</v>
      </c>
      <c s="100">
        <v>0</v>
      </c>
      <c/>
      <c r="K190" s="137">
        <v>45509.093380613427</v>
      </c>
    </row>
    <row>
      <c s="53">
        <v>37.987000000000002</v>
      </c>
      <c s="20">
        <v>190</v>
      </c>
      <c s="90">
        <v>4.1849999999999996</v>
      </c>
      <c s="90">
        <v>83.337999999999994</v>
      </c>
      <c s="83">
        <v>32.198</v>
      </c>
      <c s="100">
        <v>0</v>
      </c>
      <c s="100">
        <v>0</v>
      </c>
      <c/>
      <c r="K191" s="137">
        <v>45509.09338273148</v>
      </c>
    </row>
    <row>
      <c s="53">
        <v>38.195</v>
      </c>
      <c s="20">
        <v>191</v>
      </c>
      <c s="90">
        <v>4.1639999999999997</v>
      </c>
      <c s="90">
        <v>82.522999999999996</v>
      </c>
      <c s="83">
        <v>34.439</v>
      </c>
      <c s="100">
        <v>0</v>
      </c>
      <c s="100">
        <v>0</v>
      </c>
      <c/>
      <c r="K192" s="137">
        <v>45509.09338515046</v>
      </c>
    </row>
    <row>
      <c s="53">
        <v>38.392000000000003</v>
      </c>
      <c s="20">
        <v>192</v>
      </c>
      <c s="90">
        <v>4.1710000000000003</v>
      </c>
      <c s="90">
        <v>79.506</v>
      </c>
      <c s="83">
        <v>29.613</v>
      </c>
      <c s="100">
        <v>0</v>
      </c>
      <c s="100">
        <v>0</v>
      </c>
      <c/>
      <c r="K193" s="137">
        <v>45509.093387430556</v>
      </c>
    </row>
    <row>
      <c s="53">
        <v>38.600999999999999</v>
      </c>
      <c s="20">
        <v>193</v>
      </c>
      <c s="90">
        <v>4.3719999999999999</v>
      </c>
      <c s="90">
        <v>79.983000000000004</v>
      </c>
      <c s="83">
        <v>29.478999999999999</v>
      </c>
      <c s="100">
        <v>0</v>
      </c>
      <c s="100">
        <v>0</v>
      </c>
      <c/>
      <c r="K194" s="137">
        <v>45509.093389837966</v>
      </c>
    </row>
    <row>
      <c s="53">
        <v>38.802</v>
      </c>
      <c s="20">
        <v>194</v>
      </c>
      <c s="90">
        <v>4.4850000000000003</v>
      </c>
      <c s="90">
        <v>80.870999999999995</v>
      </c>
      <c s="83">
        <v>29.036999999999999</v>
      </c>
      <c s="100">
        <v>0</v>
      </c>
      <c s="100">
        <v>0</v>
      </c>
      <c/>
      <c r="K195" s="137">
        <v>45509.093392164352</v>
      </c>
    </row>
    <row>
      <c s="53">
        <v>38.991999999999997</v>
      </c>
      <c s="20">
        <v>195</v>
      </c>
      <c s="90">
        <v>4.3979999999999997</v>
      </c>
      <c s="90">
        <v>82.287999999999997</v>
      </c>
      <c s="83">
        <v>27.565000000000001</v>
      </c>
      <c s="100">
        <v>0</v>
      </c>
      <c s="100">
        <v>0</v>
      </c>
      <c/>
      <c r="K196" s="137">
        <v>45509.093394363423</v>
      </c>
    </row>
    <row>
      <c s="53">
        <v>39.203000000000003</v>
      </c>
      <c s="20">
        <v>196</v>
      </c>
      <c s="90">
        <v>4.2750000000000004</v>
      </c>
      <c s="90">
        <v>83.049999999999997</v>
      </c>
      <c s="83">
        <v>13.348000000000001</v>
      </c>
      <c s="100">
        <v>0</v>
      </c>
      <c s="100">
        <v>0</v>
      </c>
      <c/>
      <c r="K197" s="137">
        <v>45509.093396805554</v>
      </c>
    </row>
    <row>
      <c s="53">
        <v>39.387999999999998</v>
      </c>
      <c s="20">
        <v>197</v>
      </c>
      <c s="90">
        <v>4.0389999999999997</v>
      </c>
      <c s="90">
        <v>83.352999999999994</v>
      </c>
      <c s="83">
        <v>12.305999999999999</v>
      </c>
      <c s="100">
        <v>0</v>
      </c>
      <c s="100">
        <v>0</v>
      </c>
      <c/>
      <c r="K198" s="137">
        <v>45509.093398946759</v>
      </c>
    </row>
    <row>
      <c s="53">
        <v>39.609999999999999</v>
      </c>
      <c s="20">
        <v>198</v>
      </c>
      <c s="90">
        <v>4.3440000000000003</v>
      </c>
      <c s="90">
        <v>79.457999999999998</v>
      </c>
      <c s="83">
        <v>38.104999999999997</v>
      </c>
      <c s="100">
        <v>0</v>
      </c>
      <c s="100">
        <v>0</v>
      </c>
      <c/>
      <c r="K199" s="137">
        <v>45509.093401516206</v>
      </c>
    </row>
    <row>
      <c s="53">
        <v>39.802999999999997</v>
      </c>
      <c s="20">
        <v>199</v>
      </c>
      <c s="90">
        <v>4.4000000000000004</v>
      </c>
      <c s="90">
        <v>79.457999999999998</v>
      </c>
      <c s="83">
        <v>0</v>
      </c>
      <c s="100">
        <v>0</v>
      </c>
      <c s="100">
        <v>0</v>
      </c>
      <c/>
      <c r="K200" s="137">
        <v>45509.093403749997</v>
      </c>
    </row>
    <row>
      <c s="53">
        <v>39.990000000000002</v>
      </c>
      <c s="20">
        <v>200</v>
      </c>
      <c s="90">
        <v>4.3579999999999997</v>
      </c>
      <c s="90">
        <v>79.457999999999998</v>
      </c>
      <c s="83">
        <v>0</v>
      </c>
      <c s="100">
        <v>0</v>
      </c>
      <c s="100">
        <v>0</v>
      </c>
      <c/>
      <c r="K201" s="137">
        <v>45509.093405914355</v>
      </c>
    </row>
    <row>
      <c s="53">
        <v>40.200000000000003</v>
      </c>
      <c s="20">
        <v>201</v>
      </c>
      <c s="90">
        <v>4.4409999999999998</v>
      </c>
      <c s="90">
        <v>80.626000000000005</v>
      </c>
      <c s="83">
        <v>33.253999999999998</v>
      </c>
      <c s="100">
        <v>0</v>
      </c>
      <c s="100">
        <v>0</v>
      </c>
      <c/>
      <c r="K202" s="137">
        <v>45509.09340834491</v>
      </c>
    </row>
    <row>
      <c s="53">
        <v>40.392000000000003</v>
      </c>
      <c s="20">
        <v>202</v>
      </c>
      <c s="90">
        <v>4.375</v>
      </c>
      <c s="90">
        <v>80.753</v>
      </c>
      <c s="83">
        <v>21.797999999999998</v>
      </c>
      <c s="100">
        <v>0</v>
      </c>
      <c s="100">
        <v>0</v>
      </c>
      <c/>
      <c r="K203" s="137">
        <v>45509.093410567133</v>
      </c>
    </row>
    <row>
      <c s="53">
        <v>40.606999999999999</v>
      </c>
      <c s="20">
        <v>203</v>
      </c>
      <c s="90">
        <v>4.5570000000000004</v>
      </c>
      <c s="90">
        <v>80.301000000000002</v>
      </c>
      <c s="83">
        <v>22.257999999999999</v>
      </c>
      <c s="100">
        <v>0</v>
      </c>
      <c s="100">
        <v>0</v>
      </c>
      <c/>
      <c r="K204" s="137">
        <v>45509.09341306713</v>
      </c>
    </row>
    <row>
      <c s="53">
        <v>40.781999999999996</v>
      </c>
      <c s="20">
        <v>204</v>
      </c>
      <c s="90">
        <v>4.3780000000000001</v>
      </c>
      <c s="90">
        <v>80.293000000000006</v>
      </c>
      <c s="83">
        <v>23.548999999999999</v>
      </c>
      <c s="100">
        <v>0</v>
      </c>
      <c s="100">
        <v>0</v>
      </c>
      <c/>
      <c r="K205" s="137">
        <v>45509.093415081021</v>
      </c>
    </row>
    <row>
      <c s="53">
        <v>41</v>
      </c>
      <c s="20">
        <v>205</v>
      </c>
      <c s="90">
        <v>4.4720000000000004</v>
      </c>
      <c s="90">
        <v>80.641000000000005</v>
      </c>
      <c s="83">
        <v>25.59</v>
      </c>
      <c s="100">
        <v>0</v>
      </c>
      <c s="100">
        <v>0</v>
      </c>
      <c/>
      <c r="K206" s="137">
        <v>45509.09341760417</v>
      </c>
    </row>
    <row>
      <c s="53">
        <v>41.206000000000003</v>
      </c>
      <c s="20">
        <v>206</v>
      </c>
      <c s="90">
        <v>4.4530000000000003</v>
      </c>
      <c s="90">
        <v>81.456999999999994</v>
      </c>
      <c s="83">
        <v>25.805</v>
      </c>
      <c s="100">
        <v>0</v>
      </c>
      <c s="100">
        <v>0</v>
      </c>
      <c/>
      <c r="K207" s="137">
        <v>45509.093419988429</v>
      </c>
    </row>
    <row>
      <c s="53">
        <v>41.390999999999998</v>
      </c>
      <c s="20">
        <v>207</v>
      </c>
      <c s="90">
        <v>4.4269999999999996</v>
      </c>
      <c s="90">
        <v>82.025999999999996</v>
      </c>
      <c s="83">
        <v>30.529</v>
      </c>
      <c s="100">
        <v>0</v>
      </c>
      <c s="100">
        <v>0</v>
      </c>
      <c/>
      <c r="K208" s="137">
        <v>45509.093422141203</v>
      </c>
    </row>
    <row>
      <c s="53">
        <v>41.594000000000001</v>
      </c>
      <c s="20">
        <v>208</v>
      </c>
      <c s="90">
        <v>4.444</v>
      </c>
      <c s="90">
        <v>82.164000000000001</v>
      </c>
      <c s="83">
        <v>25.192</v>
      </c>
      <c s="100">
        <v>0</v>
      </c>
      <c s="100">
        <v>0</v>
      </c>
      <c/>
      <c r="K209" s="137">
        <v>45509.093424479164</v>
      </c>
    </row>
    <row>
      <c s="53">
        <v>41.792999999999999</v>
      </c>
      <c s="20">
        <v>209</v>
      </c>
      <c s="90">
        <v>4.4539999999999997</v>
      </c>
      <c s="90">
        <v>82.381</v>
      </c>
      <c s="83">
        <v>22.966999999999999</v>
      </c>
      <c s="100">
        <v>0</v>
      </c>
      <c s="100">
        <v>0</v>
      </c>
      <c/>
      <c r="K210" s="137">
        <v>45509.093426782405</v>
      </c>
    </row>
    <row>
      <c s="53">
        <v>41.981000000000002</v>
      </c>
      <c s="20">
        <v>210</v>
      </c>
      <c s="90">
        <v>4.5869999999999997</v>
      </c>
      <c s="90">
        <v>82.355999999999995</v>
      </c>
      <c s="83">
        <v>20.870999999999999</v>
      </c>
      <c s="100">
        <v>0</v>
      </c>
      <c s="100">
        <v>0</v>
      </c>
      <c/>
      <c r="K211" s="137">
        <v>45509.093428958331</v>
      </c>
    </row>
    <row>
      <c s="53">
        <v>42.182000000000002</v>
      </c>
      <c s="20">
        <v>211</v>
      </c>
      <c s="90">
        <v>4.5529999999999999</v>
      </c>
      <c s="90">
        <v>81.113</v>
      </c>
      <c s="83">
        <v>29.719999999999999</v>
      </c>
      <c s="100">
        <v>0</v>
      </c>
      <c s="100">
        <v>0</v>
      </c>
      <c/>
      <c r="K212" s="137">
        <v>45509.093431284724</v>
      </c>
    </row>
    <row>
      <c s="53">
        <v>42.395000000000003</v>
      </c>
      <c s="20">
        <v>212</v>
      </c>
      <c s="90">
        <v>4.6289999999999996</v>
      </c>
      <c s="90">
        <v>79.296999999999997</v>
      </c>
      <c s="83">
        <v>31.184000000000001</v>
      </c>
      <c s="100">
        <v>0</v>
      </c>
      <c s="100">
        <v>0</v>
      </c>
      <c/>
      <c r="K213" s="137">
        <v>45509.093433761576</v>
      </c>
    </row>
    <row>
      <c s="53">
        <v>42.584000000000003</v>
      </c>
      <c s="20">
        <v>213</v>
      </c>
      <c s="90">
        <v>4.7030000000000003</v>
      </c>
      <c s="90">
        <v>78.744</v>
      </c>
      <c s="83">
        <v>25.919</v>
      </c>
      <c s="100">
        <v>0</v>
      </c>
      <c s="100">
        <v>0</v>
      </c>
      <c/>
      <c r="K214" s="137">
        <v>45509.093435937502</v>
      </c>
    </row>
    <row>
      <c s="53">
        <v>42.780999999999999</v>
      </c>
      <c s="20">
        <v>214</v>
      </c>
      <c s="90">
        <v>4.6520000000000001</v>
      </c>
      <c s="90">
        <v>78.625</v>
      </c>
      <c s="83">
        <v>22.597000000000001</v>
      </c>
      <c s="100">
        <v>0</v>
      </c>
      <c s="100">
        <v>0</v>
      </c>
      <c/>
      <c r="K215" s="137">
        <v>45509.093438217591</v>
      </c>
    </row>
    <row>
      <c s="53">
        <v>42.982999999999997</v>
      </c>
      <c s="20">
        <v>215</v>
      </c>
      <c s="90">
        <v>4.7080000000000002</v>
      </c>
      <c s="90">
        <v>79.534000000000006</v>
      </c>
      <c s="83">
        <v>28.715</v>
      </c>
      <c s="100">
        <v>0</v>
      </c>
      <c s="100">
        <v>0</v>
      </c>
      <c/>
      <c r="K216" s="137">
        <v>45509.093440555553</v>
      </c>
    </row>
    <row>
      <c s="53">
        <v>43.18</v>
      </c>
      <c s="20">
        <v>216</v>
      </c>
      <c s="90">
        <v>4.6689999999999996</v>
      </c>
      <c s="90">
        <v>80.456000000000003</v>
      </c>
      <c s="83">
        <v>30.236999999999998</v>
      </c>
      <c s="100">
        <v>0</v>
      </c>
      <c s="100">
        <v>0</v>
      </c>
      <c/>
      <c r="K217" s="137">
        <v>45509.093442847225</v>
      </c>
    </row>
    <row>
      <c s="53">
        <v>43.389000000000003</v>
      </c>
      <c s="20">
        <v>217</v>
      </c>
      <c s="90">
        <v>4.5460000000000003</v>
      </c>
      <c s="90">
        <v>81.623000000000005</v>
      </c>
      <c s="83">
        <v>28.986999999999998</v>
      </c>
      <c s="100">
        <v>0</v>
      </c>
      <c s="100">
        <v>0</v>
      </c>
      <c/>
      <c r="K218" s="137">
        <v>45509.093445254628</v>
      </c>
    </row>
    <row>
      <c s="53">
        <v>43.593000000000004</v>
      </c>
      <c s="20">
        <v>218</v>
      </c>
      <c s="90">
        <v>4.5229999999999997</v>
      </c>
      <c s="90">
        <v>82.126000000000005</v>
      </c>
      <c s="83">
        <v>26.396000000000001</v>
      </c>
      <c s="100">
        <v>0</v>
      </c>
      <c s="100">
        <v>0</v>
      </c>
      <c/>
      <c r="K219" s="137">
        <v>45509.093447627318</v>
      </c>
    </row>
    <row>
      <c s="53">
        <v>43.789000000000001</v>
      </c>
      <c s="20">
        <v>219</v>
      </c>
      <c s="90">
        <v>4.4530000000000003</v>
      </c>
      <c s="90">
        <v>82.914000000000001</v>
      </c>
      <c s="83">
        <v>25.870000000000001</v>
      </c>
      <c s="100">
        <v>0</v>
      </c>
      <c s="100">
        <v>0</v>
      </c>
      <c/>
      <c r="K220" s="137">
        <v>45509.093449884262</v>
      </c>
    </row>
    <row>
      <c s="53">
        <v>44</v>
      </c>
      <c s="20">
        <v>220</v>
      </c>
      <c s="90">
        <v>4.4080000000000004</v>
      </c>
      <c s="90">
        <v>83.358999999999995</v>
      </c>
      <c s="83">
        <v>27.451000000000001</v>
      </c>
      <c s="100">
        <v>0</v>
      </c>
      <c s="100">
        <v>0</v>
      </c>
      <c/>
      <c r="K221" s="137">
        <v>45509.093452326386</v>
      </c>
    </row>
    <row>
      <c s="53">
        <v>44.189</v>
      </c>
      <c s="20">
        <v>221</v>
      </c>
      <c s="90">
        <v>4.4370000000000003</v>
      </c>
      <c s="90">
        <v>83.566000000000003</v>
      </c>
      <c s="83">
        <v>27.530000000000001</v>
      </c>
      <c s="100">
        <v>0</v>
      </c>
      <c s="100">
        <v>0</v>
      </c>
      <c/>
      <c r="K222" s="137">
        <v>45509.093454513888</v>
      </c>
    </row>
    <row>
      <c s="53">
        <v>44.401000000000003</v>
      </c>
      <c s="20">
        <v>222</v>
      </c>
      <c s="90">
        <v>4.4059999999999997</v>
      </c>
      <c s="90">
        <v>81.619</v>
      </c>
      <c s="83">
        <v>33.847999999999999</v>
      </c>
      <c s="100">
        <v>0</v>
      </c>
      <c s="100">
        <v>0</v>
      </c>
      <c/>
      <c r="K223" s="137">
        <v>45509.093456979164</v>
      </c>
    </row>
    <row>
      <c s="53">
        <v>44.594000000000001</v>
      </c>
      <c s="20">
        <v>223</v>
      </c>
      <c s="90">
        <v>4.391</v>
      </c>
      <c s="90">
        <v>80.953999999999994</v>
      </c>
      <c s="83">
        <v>33.892000000000003</v>
      </c>
      <c s="100">
        <v>0</v>
      </c>
      <c s="100">
        <v>0</v>
      </c>
      <c/>
      <c r="K224" s="137">
        <v>45509.093459201387</v>
      </c>
    </row>
    <row>
      <c s="53">
        <v>44.780000000000001</v>
      </c>
      <c s="20">
        <v>224</v>
      </c>
      <c s="90">
        <v>4.4279999999999999</v>
      </c>
      <c s="90">
        <v>80.442999999999998</v>
      </c>
      <c s="83">
        <v>37.281999999999996</v>
      </c>
      <c s="100">
        <v>0</v>
      </c>
      <c s="100">
        <v>0</v>
      </c>
      <c/>
      <c r="K225" s="137">
        <v>45509.093461354169</v>
      </c>
    </row>
    <row>
      <c s="53">
        <v>44.996000000000002</v>
      </c>
      <c s="20">
        <v>225</v>
      </c>
      <c s="90">
        <v>4.4279999999999999</v>
      </c>
      <c s="90">
        <v>80.790000000000006</v>
      </c>
      <c s="83">
        <v>35.009999999999998</v>
      </c>
      <c s="100">
        <v>0</v>
      </c>
      <c s="100">
        <v>0</v>
      </c>
      <c/>
      <c r="K226" s="137">
        <v>45509.093463854166</v>
      </c>
    </row>
    <row>
      <c s="53">
        <v>45.204000000000001</v>
      </c>
      <c s="20">
        <v>226</v>
      </c>
      <c s="90">
        <v>4.3369999999999997</v>
      </c>
      <c s="90">
        <v>80.870999999999995</v>
      </c>
      <c s="83">
        <v>31.321000000000002</v>
      </c>
      <c s="100">
        <v>0</v>
      </c>
      <c s="100">
        <v>0</v>
      </c>
      <c/>
      <c r="K227" s="137">
        <v>45509.093466261576</v>
      </c>
    </row>
    <row>
      <c s="53">
        <v>45.402999999999999</v>
      </c>
      <c s="20">
        <v>227</v>
      </c>
      <c s="90">
        <v>4.3239999999999998</v>
      </c>
      <c s="90">
        <v>81.156000000000006</v>
      </c>
      <c s="83">
        <v>27.206</v>
      </c>
      <c s="100">
        <v>0</v>
      </c>
      <c s="100">
        <v>0</v>
      </c>
      <c/>
      <c r="K228" s="137">
        <v>45509.093468564817</v>
      </c>
    </row>
    <row>
      <c s="53">
        <v>45.582999999999998</v>
      </c>
      <c s="20">
        <v>228</v>
      </c>
      <c s="90">
        <v>4.3769999999999998</v>
      </c>
      <c s="90">
        <v>81.539000000000001</v>
      </c>
      <c s="83">
        <v>26.419</v>
      </c>
      <c s="100">
        <v>0</v>
      </c>
      <c s="100">
        <v>0</v>
      </c>
      <c/>
      <c r="K229" s="137">
        <v>45509.093470648149</v>
      </c>
    </row>
    <row>
      <c s="53">
        <v>45.795999999999999</v>
      </c>
      <c s="20">
        <v>229</v>
      </c>
      <c s="90">
        <v>4.4660000000000002</v>
      </c>
      <c s="90">
        <v>81.698999999999998</v>
      </c>
      <c s="83">
        <v>27.853999999999999</v>
      </c>
      <c s="100">
        <v>0</v>
      </c>
      <c s="100">
        <v>0</v>
      </c>
      <c/>
      <c r="K230" s="137">
        <v>45509.093473113426</v>
      </c>
    </row>
    <row>
      <c s="53">
        <v>45.981000000000002</v>
      </c>
      <c s="20">
        <v>230</v>
      </c>
      <c s="90">
        <v>4.4660000000000002</v>
      </c>
      <c s="90">
        <v>84.111000000000004</v>
      </c>
      <c s="83">
        <v>41.149999999999999</v>
      </c>
      <c s="100">
        <v>0</v>
      </c>
      <c s="100">
        <v>0</v>
      </c>
      <c/>
      <c r="K231" s="137">
        <v>45509.093475254631</v>
      </c>
    </row>
    <row>
      <c s="53">
        <v>46.203000000000003</v>
      </c>
      <c s="20">
        <v>231</v>
      </c>
      <c s="90">
        <v>4.4660000000000002</v>
      </c>
      <c s="90">
        <v>85.007000000000005</v>
      </c>
      <c s="83">
        <v>24.734000000000002</v>
      </c>
      <c s="100">
        <v>0</v>
      </c>
      <c s="100">
        <v>0</v>
      </c>
      <c/>
      <c r="K232" s="137">
        <v>45509.093477824077</v>
      </c>
    </row>
    <row>
      <c s="53">
        <v>46.389000000000003</v>
      </c>
      <c s="20">
        <v>232</v>
      </c>
      <c s="90">
        <v>4.4660000000000002</v>
      </c>
      <c s="90">
        <v>85.007000000000005</v>
      </c>
      <c s="83">
        <v>0</v>
      </c>
      <c s="100">
        <v>0</v>
      </c>
      <c s="100">
        <v>0</v>
      </c>
      <c/>
      <c r="K233" s="137">
        <v>45509.093479976851</v>
      </c>
    </row>
    <row>
      <c s="53">
        <v>46.594000000000001</v>
      </c>
      <c s="20">
        <v>233</v>
      </c>
      <c s="90">
        <v>4.5970000000000004</v>
      </c>
      <c s="90">
        <v>85.051000000000002</v>
      </c>
      <c s="83">
        <v>46.027999999999999</v>
      </c>
      <c s="100">
        <v>0</v>
      </c>
      <c s="100">
        <v>0</v>
      </c>
      <c/>
      <c r="K234" s="137">
        <v>45509.09348236111</v>
      </c>
    </row>
    <row>
      <c s="53">
        <v>46.805</v>
      </c>
      <c s="20">
        <v>234</v>
      </c>
      <c s="90">
        <v>4.6980000000000004</v>
      </c>
      <c s="90">
        <v>85.241</v>
      </c>
      <c s="83">
        <v>29.718</v>
      </c>
      <c s="100">
        <v>0</v>
      </c>
      <c s="100">
        <v>0</v>
      </c>
      <c/>
      <c r="K235" s="137">
        <v>45509.093484791665</v>
      </c>
    </row>
    <row>
      <c s="53">
        <v>46.982999999999997</v>
      </c>
      <c s="20">
        <v>235</v>
      </c>
      <c s="90">
        <v>4.7190000000000003</v>
      </c>
      <c s="90">
        <v>84.912000000000006</v>
      </c>
      <c s="83">
        <v>29.068999999999999</v>
      </c>
      <c s="100">
        <v>0</v>
      </c>
      <c s="100">
        <v>0</v>
      </c>
      <c/>
      <c r="K236" s="137">
        <v>45509.093486851853</v>
      </c>
    </row>
    <row>
      <c s="53">
        <v>47.198</v>
      </c>
      <c s="20">
        <v>236</v>
      </c>
      <c s="90">
        <v>4.657</v>
      </c>
      <c s="90">
        <v>84.481999999999999</v>
      </c>
      <c s="83">
        <v>27.936</v>
      </c>
      <c s="100">
        <v>0</v>
      </c>
      <c s="100">
        <v>0</v>
      </c>
      <c/>
      <c r="K237" s="137">
        <v>45509.09348935185</v>
      </c>
    </row>
    <row>
      <c s="53">
        <v>47.384999999999998</v>
      </c>
      <c s="20">
        <v>237</v>
      </c>
      <c s="90">
        <v>4.6479999999999997</v>
      </c>
      <c s="90">
        <v>84.733999999999995</v>
      </c>
      <c s="83">
        <v>40.548000000000002</v>
      </c>
      <c s="100">
        <v>0</v>
      </c>
      <c s="100">
        <v>0</v>
      </c>
      <c/>
      <c r="K238" s="137">
        <v>45509.093491504631</v>
      </c>
    </row>
    <row>
      <c s="53">
        <v>47.601999999999997</v>
      </c>
      <c s="20">
        <v>238</v>
      </c>
      <c s="90">
        <v>4.4539999999999997</v>
      </c>
      <c s="90">
        <v>83.741</v>
      </c>
      <c s="83">
        <v>30.597999999999999</v>
      </c>
      <c s="100">
        <v>0</v>
      </c>
      <c s="100">
        <v>0</v>
      </c>
      <c/>
      <c r="K239" s="137">
        <v>45509.09349402778</v>
      </c>
    </row>
    <row>
      <c s="53">
        <v>47.786000000000001</v>
      </c>
      <c s="20">
        <v>239</v>
      </c>
      <c s="90">
        <v>4.5659999999999998</v>
      </c>
      <c s="90">
        <v>83.775999999999996</v>
      </c>
      <c s="83">
        <v>37.956000000000003</v>
      </c>
      <c s="100">
        <v>0</v>
      </c>
      <c s="100">
        <v>0</v>
      </c>
      <c/>
      <c r="K240" s="137">
        <v>45509.093496145833</v>
      </c>
    </row>
    <row>
      <c s="53">
        <v>47.982999999999997</v>
      </c>
      <c s="20">
        <v>240</v>
      </c>
      <c s="90">
        <v>4.5250000000000004</v>
      </c>
      <c s="90">
        <v>83.197999999999993</v>
      </c>
      <c s="83">
        <v>34.871000000000002</v>
      </c>
      <c s="100">
        <v>0</v>
      </c>
      <c s="100">
        <v>0</v>
      </c>
      <c/>
      <c r="K241" s="137">
        <v>45509.093498425929</v>
      </c>
    </row>
    <row>
      <c s="53">
        <v>48.183</v>
      </c>
      <c s="20">
        <v>241</v>
      </c>
      <c s="90">
        <v>4.5010000000000003</v>
      </c>
      <c s="90">
        <v>83.183999999999998</v>
      </c>
      <c s="83">
        <v>35.918999999999997</v>
      </c>
      <c s="100">
        <v>0</v>
      </c>
      <c s="100">
        <v>0</v>
      </c>
      <c/>
      <c r="K242" s="137">
        <v>45509.093500740739</v>
      </c>
    </row>
    <row>
      <c s="53">
        <v>48.404000000000003</v>
      </c>
      <c s="20">
        <v>242</v>
      </c>
      <c s="90">
        <v>4.5289999999999999</v>
      </c>
      <c s="90">
        <v>83.180000000000007</v>
      </c>
      <c s="83">
        <v>31.928000000000001</v>
      </c>
      <c s="100">
        <v>0</v>
      </c>
      <c s="100">
        <v>0</v>
      </c>
      <c/>
      <c r="K243" s="137">
        <v>45509.093503310185</v>
      </c>
    </row>
    <row>
      <c s="53">
        <v>48.585999999999999</v>
      </c>
      <c s="20">
        <v>243</v>
      </c>
      <c s="90">
        <v>4.1849999999999996</v>
      </c>
      <c s="90">
        <v>81.228999999999999</v>
      </c>
      <c s="83">
        <v>29.356000000000002</v>
      </c>
      <c s="100">
        <v>0</v>
      </c>
      <c s="100">
        <v>0</v>
      </c>
      <c/>
      <c r="K244" s="137">
        <v>45509.093505405093</v>
      </c>
    </row>
    <row>
      <c s="53">
        <v>48.784999999999997</v>
      </c>
      <c s="20">
        <v>244</v>
      </c>
      <c s="90">
        <v>4.1849999999999996</v>
      </c>
      <c s="90">
        <v>81.228999999999999</v>
      </c>
      <c s="83">
        <v>0</v>
      </c>
      <c s="100">
        <v>0</v>
      </c>
      <c s="100">
        <v>0</v>
      </c>
      <c/>
      <c r="K245" s="137">
        <v>45509.09350771991</v>
      </c>
    </row>
    <row>
      <c s="53">
        <v>49.005000000000003</v>
      </c>
      <c s="20">
        <v>245</v>
      </c>
      <c s="90">
        <v>4.1849999999999996</v>
      </c>
      <c s="90">
        <v>81.228999999999999</v>
      </c>
      <c s="83">
        <v>0</v>
      </c>
      <c s="100">
        <v>0</v>
      </c>
      <c s="100">
        <v>0</v>
      </c>
      <c/>
      <c r="K246" s="137">
        <v>45509.093510254628</v>
      </c>
    </row>
    <row>
      <c s="53">
        <v>49.188000000000002</v>
      </c>
      <c s="20">
        <v>246</v>
      </c>
      <c s="90">
        <v>4.1639999999999997</v>
      </c>
      <c s="90">
        <v>81.492999999999995</v>
      </c>
      <c s="83">
        <v>37.237000000000002</v>
      </c>
      <c s="100">
        <v>0</v>
      </c>
      <c s="100">
        <v>0</v>
      </c>
      <c/>
      <c r="K247" s="137">
        <v>45509.093512372689</v>
      </c>
    </row>
    <row>
      <c s="53">
        <v>49.396999999999998</v>
      </c>
      <c s="20">
        <v>247</v>
      </c>
      <c s="90">
        <v>4.1710000000000003</v>
      </c>
      <c s="90">
        <v>81.111000000000004</v>
      </c>
      <c s="83">
        <v>32.570999999999998</v>
      </c>
      <c s="100">
        <v>0</v>
      </c>
      <c s="100">
        <v>0</v>
      </c>
      <c/>
      <c r="K248" s="137">
        <v>45509.093514791668</v>
      </c>
    </row>
    <row>
      <c s="53">
        <v>49.601999999999997</v>
      </c>
      <c s="20">
        <v>248</v>
      </c>
      <c s="90">
        <v>4.367</v>
      </c>
      <c s="90">
        <v>80.308999999999998</v>
      </c>
      <c s="83">
        <v>45.240000000000002</v>
      </c>
      <c s="100">
        <v>0</v>
      </c>
      <c s="100">
        <v>0</v>
      </c>
      <c/>
      <c r="K249" s="137">
        <v>45509.09351716435</v>
      </c>
    </row>
    <row>
      <c s="53">
        <v>49.798999999999999</v>
      </c>
      <c s="20">
        <v>249</v>
      </c>
      <c s="90">
        <v>4.3719999999999999</v>
      </c>
      <c s="90">
        <v>81.347999999999999</v>
      </c>
      <c s="83">
        <v>45.609999999999999</v>
      </c>
      <c s="100">
        <v>0</v>
      </c>
      <c s="100">
        <v>0</v>
      </c>
      <c/>
      <c r="K250" s="137">
        <v>45509.093519456015</v>
      </c>
    </row>
    <row>
      <c s="53">
        <v>49.993000000000002</v>
      </c>
      <c s="20">
        <v>250</v>
      </c>
      <c s="90">
        <v>4.4850000000000003</v>
      </c>
      <c s="90">
        <v>82.540999999999997</v>
      </c>
      <c s="83">
        <v>27.030000000000001</v>
      </c>
      <c s="100">
        <v>0</v>
      </c>
      <c s="100">
        <v>0</v>
      </c>
      <c/>
      <c r="K251" s="137">
        <v>45509.093521689814</v>
      </c>
    </row>
    <row>
      <c s="53">
        <v>50.206000000000003</v>
      </c>
      <c s="20">
        <v>251</v>
      </c>
      <c s="90">
        <v>4.3979999999999997</v>
      </c>
      <c s="90">
        <v>81.387</v>
      </c>
      <c s="83">
        <v>35.515999999999998</v>
      </c>
      <c s="100">
        <v>0</v>
      </c>
      <c s="100">
        <v>0</v>
      </c>
      <c/>
      <c r="K252" s="137">
        <v>45509.093524155091</v>
      </c>
    </row>
    <row>
      <c s="53">
        <v>50.408999999999999</v>
      </c>
      <c s="20">
        <v>252</v>
      </c>
      <c s="90">
        <v>4.2750000000000004</v>
      </c>
      <c s="90">
        <v>79.299000000000007</v>
      </c>
      <c s="83">
        <v>36.170000000000002</v>
      </c>
      <c s="100">
        <v>0</v>
      </c>
      <c s="100">
        <v>0</v>
      </c>
      <c/>
      <c r="K253" s="137">
        <v>45509.093526504628</v>
      </c>
    </row>
    <row>
      <c s="53">
        <v>50.595999999999997</v>
      </c>
      <c s="20">
        <v>253</v>
      </c>
      <c s="90">
        <v>4.0389999999999997</v>
      </c>
      <c s="90">
        <v>79.605999999999995</v>
      </c>
      <c s="83">
        <v>30.814</v>
      </c>
      <c s="100">
        <v>0</v>
      </c>
      <c s="100">
        <v>0</v>
      </c>
      <c/>
      <c r="K254" s="137">
        <v>45509.093528668978</v>
      </c>
    </row>
    <row>
      <c s="53">
        <v>50.805999999999997</v>
      </c>
      <c s="20">
        <v>254</v>
      </c>
      <c s="90">
        <v>4.3440000000000003</v>
      </c>
      <c s="90">
        <v>79.293000000000006</v>
      </c>
      <c s="83">
        <v>21.228000000000002</v>
      </c>
      <c s="100">
        <v>0</v>
      </c>
      <c s="100">
        <v>0</v>
      </c>
      <c/>
      <c r="K255" s="137">
        <v>45509.093531099534</v>
      </c>
    </row>
    <row>
      <c s="53">
        <v>50.981999999999999</v>
      </c>
      <c s="20">
        <v>255</v>
      </c>
      <c s="90">
        <v>4.4000000000000004</v>
      </c>
      <c s="90">
        <v>79.290000000000006</v>
      </c>
      <c s="83">
        <v>21.117000000000001</v>
      </c>
      <c s="100">
        <v>0</v>
      </c>
      <c s="100">
        <v>0</v>
      </c>
      <c/>
      <c r="K256" s="137">
        <v>45509.093533136576</v>
      </c>
    </row>
    <row>
      <c s="53">
        <v>51.186</v>
      </c>
      <c s="20">
        <v>256</v>
      </c>
      <c s="90">
        <v>4.3579999999999997</v>
      </c>
      <c s="90">
        <v>79.566000000000003</v>
      </c>
      <c s="83">
        <v>23.745999999999999</v>
      </c>
      <c s="100">
        <v>0</v>
      </c>
      <c s="100">
        <v>0</v>
      </c>
      <c/>
      <c r="K257" s="137">
        <v>45509.093535497683</v>
      </c>
    </row>
    <row>
      <c s="53">
        <v>51.401000000000003</v>
      </c>
      <c s="20">
        <v>257</v>
      </c>
      <c s="90">
        <v>4.4409999999999998</v>
      </c>
      <c s="90">
        <v>80.474000000000004</v>
      </c>
      <c s="83">
        <v>30.242999999999999</v>
      </c>
      <c s="100">
        <v>0</v>
      </c>
      <c s="100">
        <v>0</v>
      </c>
      <c/>
      <c r="K258" s="137">
        <v>45509.093537986111</v>
      </c>
    </row>
    <row>
      <c s="53">
        <v>51.600000000000001</v>
      </c>
      <c s="20">
        <v>258</v>
      </c>
      <c s="90">
        <v>4.375</v>
      </c>
      <c s="90">
        <v>80.480000000000004</v>
      </c>
      <c s="83">
        <v>31.279</v>
      </c>
      <c s="100">
        <v>0</v>
      </c>
      <c s="100">
        <v>0</v>
      </c>
      <c/>
      <c r="K259" s="137">
        <v>45509.093540289352</v>
      </c>
    </row>
    <row>
      <c s="53">
        <v>51.805</v>
      </c>
      <c s="20">
        <v>259</v>
      </c>
      <c s="90">
        <v>4.5570000000000004</v>
      </c>
      <c s="90">
        <v>81.072999999999993</v>
      </c>
      <c s="83">
        <v>28.965</v>
      </c>
      <c s="100">
        <v>0</v>
      </c>
      <c s="100">
        <v>0</v>
      </c>
      <c/>
      <c r="K260" s="137">
        <v>45509.093542662034</v>
      </c>
    </row>
    <row>
      <c s="53">
        <v>51.991</v>
      </c>
      <c s="20">
        <v>260</v>
      </c>
      <c s="90">
        <v>4.6040000000000001</v>
      </c>
      <c s="90">
        <v>81.754000000000005</v>
      </c>
      <c s="83">
        <v>37.558999999999998</v>
      </c>
      <c s="100">
        <v>0</v>
      </c>
      <c s="100">
        <v>0</v>
      </c>
      <c/>
      <c r="K261" s="137">
        <v>45509.093544826392</v>
      </c>
    </row>
    <row>
      <c s="53">
        <v>52.207999999999998</v>
      </c>
      <c s="20">
        <v>261</v>
      </c>
      <c s="90">
        <v>4.3780000000000001</v>
      </c>
      <c s="90">
        <v>82.006</v>
      </c>
      <c s="83">
        <v>41.893000000000001</v>
      </c>
      <c s="100">
        <v>0</v>
      </c>
      <c s="100">
        <v>0</v>
      </c>
      <c/>
      <c r="K262" s="137">
        <v>45509.093547337965</v>
      </c>
    </row>
    <row>
      <c s="53">
        <v>52.384999999999998</v>
      </c>
      <c s="20">
        <v>262</v>
      </c>
      <c s="90">
        <v>4.4720000000000004</v>
      </c>
      <c s="90">
        <v>82.022999999999996</v>
      </c>
      <c s="83">
        <v>43.198</v>
      </c>
      <c s="100">
        <v>0</v>
      </c>
      <c s="100">
        <v>0</v>
      </c>
      <c/>
      <c r="K263" s="137">
        <v>45509.093549375</v>
      </c>
    </row>
    <row>
      <c s="53">
        <v>52.588000000000001</v>
      </c>
      <c s="20">
        <v>263</v>
      </c>
      <c s="90">
        <v>4.4530000000000003</v>
      </c>
      <c s="90">
        <v>79.959000000000003</v>
      </c>
      <c s="83">
        <v>39.287999999999997</v>
      </c>
      <c s="100">
        <v>0</v>
      </c>
      <c s="100">
        <v>0</v>
      </c>
      <c/>
      <c r="K264" s="137">
        <v>45509.093551736114</v>
      </c>
    </row>
    <row>
      <c s="53">
        <v>52.792999999999999</v>
      </c>
      <c s="20">
        <v>264</v>
      </c>
      <c s="90">
        <v>4.4269999999999996</v>
      </c>
      <c s="90">
        <v>79.114000000000004</v>
      </c>
      <c s="83">
        <v>36.256</v>
      </c>
      <c s="100">
        <v>0</v>
      </c>
      <c s="100">
        <v>0</v>
      </c>
      <c/>
      <c r="K265" s="137">
        <v>45509.093554108797</v>
      </c>
    </row>
    <row>
      <c s="53">
        <v>52.991999999999997</v>
      </c>
      <c s="20">
        <v>265</v>
      </c>
      <c s="90">
        <v>4.444</v>
      </c>
      <c s="90">
        <v>80.234999999999999</v>
      </c>
      <c s="83">
        <v>29.614000000000001</v>
      </c>
      <c s="100">
        <v>0</v>
      </c>
      <c s="100">
        <v>0</v>
      </c>
      <c/>
      <c r="K266" s="137">
        <v>45509.093556400461</v>
      </c>
    </row>
    <row>
      <c s="53">
        <v>53.197000000000003</v>
      </c>
      <c s="20">
        <v>266</v>
      </c>
      <c s="90">
        <v>4.4539999999999997</v>
      </c>
      <c s="90">
        <v>80.75</v>
      </c>
      <c s="83">
        <v>26.219000000000001</v>
      </c>
      <c s="100">
        <v>0</v>
      </c>
      <c s="100">
        <v>0</v>
      </c>
      <c/>
      <c r="K267" s="137">
        <v>45509.09355878472</v>
      </c>
    </row>
    <row>
      <c s="53">
        <v>53.405999999999999</v>
      </c>
      <c s="20">
        <v>267</v>
      </c>
      <c s="90">
        <v>4.5869999999999997</v>
      </c>
      <c s="90">
        <v>81.350999999999999</v>
      </c>
      <c s="83">
        <v>34.920000000000002</v>
      </c>
      <c s="100">
        <v>0</v>
      </c>
      <c s="100">
        <v>0</v>
      </c>
      <c/>
      <c r="K268" s="137">
        <v>45509.09356119213</v>
      </c>
    </row>
    <row>
      <c s="53">
        <v>53.594000000000001</v>
      </c>
      <c s="20">
        <v>268</v>
      </c>
      <c s="90">
        <v>4.5529999999999999</v>
      </c>
      <c s="90">
        <v>82.278999999999996</v>
      </c>
      <c s="83">
        <v>26.937000000000001</v>
      </c>
      <c s="100">
        <v>0</v>
      </c>
      <c s="100">
        <v>0</v>
      </c>
      <c/>
      <c r="K269" s="137">
        <v>45509.093563368056</v>
      </c>
    </row>
    <row>
      <c s="53">
        <v>53.789000000000001</v>
      </c>
      <c s="20">
        <v>269</v>
      </c>
      <c s="90">
        <v>4.6289999999999996</v>
      </c>
      <c s="90">
        <v>82.495999999999995</v>
      </c>
      <c s="83">
        <v>28.556999999999999</v>
      </c>
      <c s="100">
        <v>0</v>
      </c>
      <c s="100">
        <v>0</v>
      </c>
      <c/>
      <c r="K270" s="137">
        <v>45509.093565625</v>
      </c>
    </row>
    <row>
      <c s="53">
        <v>54.000999999999998</v>
      </c>
      <c s="20">
        <v>270</v>
      </c>
      <c s="90">
        <v>4.7030000000000003</v>
      </c>
      <c s="90">
        <v>82.738</v>
      </c>
      <c s="83">
        <v>19.236000000000001</v>
      </c>
      <c s="100">
        <v>0</v>
      </c>
      <c s="100">
        <v>0</v>
      </c>
      <c/>
      <c r="K271" s="137">
        <v>45509.093568078701</v>
      </c>
    </row>
    <row>
      <c s="53">
        <v>54.195999999999998</v>
      </c>
      <c s="20">
        <v>271</v>
      </c>
      <c s="90">
        <v>4.6520000000000001</v>
      </c>
      <c s="90">
        <v>83.140000000000001</v>
      </c>
      <c s="83">
        <v>30.939</v>
      </c>
      <c s="100">
        <v>0</v>
      </c>
      <c s="100">
        <v>0</v>
      </c>
      <c/>
      <c r="K272" s="137">
        <v>45509.093570335652</v>
      </c>
    </row>
    <row>
      <c s="53">
        <v>54.393999999999998</v>
      </c>
      <c s="20">
        <v>272</v>
      </c>
      <c s="90">
        <v>4.7080000000000002</v>
      </c>
      <c s="90">
        <v>83.135999999999996</v>
      </c>
      <c s="83">
        <v>25.388000000000002</v>
      </c>
      <c s="100">
        <v>0</v>
      </c>
      <c s="100">
        <v>0</v>
      </c>
      <c/>
      <c r="K273" s="137">
        <v>45509.093572627316</v>
      </c>
    </row>
    <row>
      <c s="53">
        <v>54.594000000000001</v>
      </c>
      <c s="20">
        <v>273</v>
      </c>
      <c s="90">
        <v>4.4480000000000004</v>
      </c>
      <c s="90">
        <v>81.763999999999996</v>
      </c>
      <c s="83">
        <v>32.526000000000003</v>
      </c>
      <c s="100">
        <v>0</v>
      </c>
      <c s="100">
        <v>0</v>
      </c>
      <c/>
      <c r="K274" s="137">
        <v>45509.093574942126</v>
      </c>
    </row>
    <row>
      <c s="53">
        <v>54.780000000000001</v>
      </c>
      <c s="20">
        <v>274</v>
      </c>
      <c s="90">
        <v>4.6710000000000003</v>
      </c>
      <c s="90">
        <v>82.140000000000001</v>
      </c>
      <c s="83">
        <v>24.561</v>
      </c>
      <c s="100">
        <v>0</v>
      </c>
      <c s="100">
        <v>0</v>
      </c>
      <c/>
      <c r="K275" s="137">
        <v>45509.093577094907</v>
      </c>
    </row>
    <row>
      <c s="53">
        <v>55.000999999999998</v>
      </c>
      <c s="20">
        <v>275</v>
      </c>
      <c s="90">
        <v>4.6689999999999996</v>
      </c>
      <c s="90">
        <v>82.530000000000001</v>
      </c>
      <c s="83">
        <v>31.181999999999999</v>
      </c>
      <c s="100">
        <v>0</v>
      </c>
      <c s="100">
        <v>0</v>
      </c>
      <c/>
      <c r="K276" s="137">
        <v>45509.093579652777</v>
      </c>
    </row>
    <row>
      <c s="53">
        <v>55.198999999999998</v>
      </c>
      <c s="20">
        <v>276</v>
      </c>
      <c s="90">
        <v>4.5590000000000002</v>
      </c>
      <c s="90">
        <v>81.942999999999998</v>
      </c>
      <c s="83">
        <v>28.608000000000001</v>
      </c>
      <c s="100">
        <v>0</v>
      </c>
      <c s="100">
        <v>0</v>
      </c>
      <c/>
      <c r="K277" s="137">
        <v>45509.093581944442</v>
      </c>
    </row>
    <row>
      <c s="53">
        <v>55.401000000000003</v>
      </c>
      <c s="20">
        <v>277</v>
      </c>
      <c s="90">
        <v>4.5460000000000003</v>
      </c>
      <c s="90">
        <v>81.894999999999996</v>
      </c>
      <c s="83">
        <v>29.100999999999999</v>
      </c>
      <c s="100">
        <v>0</v>
      </c>
      <c s="100">
        <v>0</v>
      </c>
      <c/>
      <c r="K278" s="137">
        <v>45509.09358429398</v>
      </c>
    </row>
    <row>
      <c s="53">
        <v>55.593000000000004</v>
      </c>
      <c s="20">
        <v>278</v>
      </c>
      <c s="90">
        <v>4.4480000000000004</v>
      </c>
      <c s="90">
        <v>81.540999999999997</v>
      </c>
      <c s="83">
        <v>28.920999999999999</v>
      </c>
      <c s="100">
        <v>0</v>
      </c>
      <c s="100">
        <v>0</v>
      </c>
      <c/>
      <c r="K279" s="137">
        <v>45509.093586504627</v>
      </c>
    </row>
    <row>
      <c s="53">
        <v>55.793999999999997</v>
      </c>
      <c s="20">
        <v>279</v>
      </c>
      <c s="90">
        <v>4.5229999999999997</v>
      </c>
      <c s="90">
        <v>81.545000000000002</v>
      </c>
      <c s="83">
        <v>32.723999999999997</v>
      </c>
      <c s="100">
        <v>0</v>
      </c>
      <c s="100">
        <v>0</v>
      </c>
      <c/>
      <c r="K280" s="137">
        <v>45509.09358883102</v>
      </c>
    </row>
    <row>
      <c s="53">
        <v>55.984000000000002</v>
      </c>
      <c s="20">
        <v>280</v>
      </c>
      <c s="90">
        <v>4.524</v>
      </c>
      <c s="90">
        <v>81.227999999999994</v>
      </c>
      <c s="83">
        <v>29.882000000000001</v>
      </c>
      <c s="100">
        <v>0</v>
      </c>
      <c s="100">
        <v>0</v>
      </c>
      <c/>
      <c r="K281" s="137">
        <v>45509.09359103009</v>
      </c>
    </row>
    <row>
      <c s="53">
        <v>56.191000000000003</v>
      </c>
      <c s="20">
        <v>281</v>
      </c>
      <c s="90">
        <v>4.4530000000000003</v>
      </c>
      <c s="90">
        <v>81.602000000000004</v>
      </c>
      <c s="83">
        <v>30.908999999999999</v>
      </c>
      <c s="100">
        <v>0</v>
      </c>
      <c s="100">
        <v>0</v>
      </c>
      <c/>
      <c r="K282" s="137">
        <v>45509.093593437501</v>
      </c>
    </row>
    <row>
      <c s="53">
        <v>56.408999999999999</v>
      </c>
      <c s="20">
        <v>282</v>
      </c>
      <c s="90">
        <v>4.516</v>
      </c>
      <c s="90">
        <v>81.623999999999995</v>
      </c>
      <c s="83">
        <v>29.719000000000001</v>
      </c>
      <c s="100">
        <v>0</v>
      </c>
      <c s="100">
        <v>0</v>
      </c>
      <c/>
      <c r="K283" s="137">
        <v>45509.093595949074</v>
      </c>
    </row>
    <row>
      <c s="53">
        <v>56.587000000000003</v>
      </c>
      <c s="20">
        <v>283</v>
      </c>
      <c s="90">
        <v>4.4080000000000004</v>
      </c>
      <c s="90">
        <v>81.700999999999993</v>
      </c>
      <c s="83">
        <v>25.995999999999999</v>
      </c>
      <c s="100">
        <v>0</v>
      </c>
      <c s="100">
        <v>0</v>
      </c>
      <c/>
      <c r="K284" s="137">
        <v>45509.093598009262</v>
      </c>
    </row>
    <row>
      <c s="53">
        <v>56.805999999999997</v>
      </c>
      <c s="20">
        <v>284</v>
      </c>
      <c s="90">
        <v>4.3049999999999997</v>
      </c>
      <c s="90">
        <v>81.355999999999995</v>
      </c>
      <c s="83">
        <v>29.962</v>
      </c>
      <c s="100">
        <v>0</v>
      </c>
      <c s="100">
        <v>0</v>
      </c>
      <c/>
      <c r="K285" s="137">
        <v>45509.093600555556</v>
      </c>
    </row>
    <row>
      <c s="53">
        <v>56.997999999999998</v>
      </c>
      <c s="20">
        <v>285</v>
      </c>
      <c s="90">
        <v>4.4370000000000003</v>
      </c>
      <c s="90">
        <v>81.593000000000004</v>
      </c>
      <c s="83">
        <v>19.423999999999999</v>
      </c>
      <c s="100">
        <v>0</v>
      </c>
      <c s="100">
        <v>0</v>
      </c>
      <c/>
      <c r="K286" s="137">
        <v>45509.093602766203</v>
      </c>
    </row>
    <row>
      <c s="53">
        <v>57.189999999999998</v>
      </c>
      <c s="20">
        <v>286</v>
      </c>
      <c s="90">
        <v>4.4059999999999997</v>
      </c>
      <c s="90">
        <v>81.793999999999997</v>
      </c>
      <c s="83">
        <v>20.853999999999999</v>
      </c>
      <c s="100">
        <v>0</v>
      </c>
      <c s="100">
        <v>0</v>
      </c>
      <c/>
      <c r="K287" s="137">
        <v>45509.093604988426</v>
      </c>
    </row>
    <row>
      <c s="53">
        <v>57.395000000000003</v>
      </c>
      <c s="20">
        <v>287</v>
      </c>
      <c s="90">
        <v>4.3920000000000003</v>
      </c>
      <c s="90">
        <v>81.549000000000007</v>
      </c>
      <c s="83">
        <v>23.984999999999999</v>
      </c>
      <c s="100">
        <v>0</v>
      </c>
      <c s="100">
        <v>0</v>
      </c>
      <c/>
      <c r="K288" s="137">
        <v>45509.093607361108</v>
      </c>
    </row>
    <row>
      <c s="53">
        <v>57.581000000000003</v>
      </c>
      <c s="20">
        <v>288</v>
      </c>
      <c s="90">
        <v>4.4279999999999999</v>
      </c>
      <c s="90">
        <v>81.997</v>
      </c>
      <c s="83">
        <v>25.582000000000001</v>
      </c>
      <c s="100">
        <v>0</v>
      </c>
      <c s="100">
        <v>0</v>
      </c>
      <c/>
      <c r="K289" s="137">
        <v>45509.09360951389</v>
      </c>
    </row>
    <row>
      <c s="53">
        <v>57.783999999999999</v>
      </c>
      <c s="20">
        <v>289</v>
      </c>
      <c s="90">
        <v>4.4279999999999999</v>
      </c>
      <c s="90">
        <v>81.997</v>
      </c>
      <c s="83">
        <v>0</v>
      </c>
      <c s="100">
        <v>0</v>
      </c>
      <c s="100">
        <v>0</v>
      </c>
      <c/>
      <c r="K290" s="137">
        <v>45509.093611875003</v>
      </c>
    </row>
    <row>
      <c s="53">
        <v>57.993000000000002</v>
      </c>
      <c s="20">
        <v>290</v>
      </c>
      <c s="90">
        <v>4.4279999999999999</v>
      </c>
      <c s="90">
        <v>81.997</v>
      </c>
      <c s="83">
        <v>0</v>
      </c>
      <c s="100">
        <v>0</v>
      </c>
      <c s="100">
        <v>0</v>
      </c>
      <c/>
      <c r="K291" s="137">
        <v>45509.093614282407</v>
      </c>
    </row>
    <row>
      <c s="53">
        <v>58.183</v>
      </c>
      <c s="20">
        <v>291</v>
      </c>
      <c s="90">
        <v>4.3369999999999997</v>
      </c>
      <c s="90">
        <v>80.819999999999993</v>
      </c>
      <c s="83">
        <v>27.283000000000001</v>
      </c>
      <c s="100">
        <v>0</v>
      </c>
      <c s="100">
        <v>0</v>
      </c>
      <c/>
      <c r="K292" s="137">
        <v>45509.093616493054</v>
      </c>
    </row>
    <row>
      <c s="53">
        <v>58.395000000000003</v>
      </c>
      <c s="20">
        <v>292</v>
      </c>
      <c s="90">
        <v>4.3369999999999997</v>
      </c>
      <c s="90">
        <v>80.819999999999993</v>
      </c>
      <c s="83">
        <v>0</v>
      </c>
      <c s="100">
        <v>0</v>
      </c>
      <c s="100">
        <v>0</v>
      </c>
      <c/>
      <c r="K293" s="137">
        <v>45509.093618935185</v>
      </c>
    </row>
    <row>
      <c s="53">
        <v>58.597000000000001</v>
      </c>
      <c s="20">
        <v>293</v>
      </c>
      <c s="90">
        <v>4.3239999999999998</v>
      </c>
      <c s="90">
        <v>80.668999999999997</v>
      </c>
      <c s="83">
        <v>36.899000000000001</v>
      </c>
      <c s="100">
        <v>0</v>
      </c>
      <c s="100">
        <v>0</v>
      </c>
      <c/>
      <c r="K294" s="137">
        <v>45509.093621273147</v>
      </c>
    </row>
    <row>
      <c s="53">
        <v>58.780999999999999</v>
      </c>
      <c s="20">
        <v>294</v>
      </c>
      <c s="90">
        <v>4.4050000000000002</v>
      </c>
      <c s="90">
        <v>80.736000000000004</v>
      </c>
      <c s="83">
        <v>26.140000000000001</v>
      </c>
      <c s="100">
        <v>0</v>
      </c>
      <c s="100">
        <v>0</v>
      </c>
      <c/>
      <c r="K295" s="137">
        <v>45509.093623402776</v>
      </c>
    </row>
    <row>
      <c s="53">
        <v>59</v>
      </c>
      <c s="20">
        <v>295</v>
      </c>
      <c s="90">
        <v>4.3769999999999998</v>
      </c>
      <c s="90">
        <v>79.108999999999995</v>
      </c>
      <c s="83">
        <v>33.566000000000003</v>
      </c>
      <c s="100">
        <v>0</v>
      </c>
      <c s="100">
        <v>0</v>
      </c>
      <c/>
      <c r="K296" s="137">
        <v>45509.093625949077</v>
      </c>
    </row>
    <row>
      <c s="53">
        <v>59.191000000000003</v>
      </c>
      <c s="20">
        <v>296</v>
      </c>
      <c s="90">
        <v>4.4660000000000002</v>
      </c>
      <c s="90">
        <v>80.247</v>
      </c>
      <c s="83">
        <v>32.215000000000003</v>
      </c>
      <c s="100">
        <v>0</v>
      </c>
      <c s="100">
        <v>0</v>
      </c>
      <c/>
      <c r="K297" s="137">
        <v>45509.093628148148</v>
      </c>
    </row>
    <row>
      <c s="53">
        <v>59.401000000000003</v>
      </c>
      <c s="20">
        <v>297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298" s="137">
        <v>45509.09363059028</v>
      </c>
    </row>
    <row>
      <c s="53">
        <v>59.585000000000001</v>
      </c>
      <c s="20">
        <v>298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299" s="137">
        <v>45509.093632719909</v>
      </c>
    </row>
    <row>
      <c s="53">
        <v>59.786999999999999</v>
      </c>
      <c s="20">
        <v>299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0" s="137">
        <v>45509.093635046294</v>
      </c>
    </row>
    <row>
      <c s="53">
        <v>59.996000000000002</v>
      </c>
      <c s="20">
        <v>300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1" s="137">
        <v>45509.09363747685</v>
      </c>
    </row>
    <row>
      <c s="53">
        <v>60.188000000000002</v>
      </c>
      <c s="20">
        <v>301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2" s="137">
        <v>45509.093639687497</v>
      </c>
    </row>
    <row>
      <c s="53">
        <v>60.401000000000003</v>
      </c>
      <c s="20">
        <v>302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3" s="137">
        <v>45509.09364215278</v>
      </c>
    </row>
    <row>
      <c s="53">
        <v>60.593000000000004</v>
      </c>
      <c s="20">
        <v>303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4" s="137">
        <v>45509.093644375003</v>
      </c>
    </row>
    <row>
      <c s="53">
        <v>60.786000000000001</v>
      </c>
      <c s="20">
        <v>304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5" s="137">
        <v>45509.093646608795</v>
      </c>
    </row>
    <row>
      <c s="53">
        <v>61.000999999999998</v>
      </c>
      <c s="20">
        <v>305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6" s="137">
        <v>45509.093649097224</v>
      </c>
    </row>
    <row>
      <c s="53">
        <v>61.182000000000002</v>
      </c>
      <c s="20">
        <v>306</v>
      </c>
      <c s="90">
        <v>4.4660000000000002</v>
      </c>
      <c s="90">
        <v>80.247</v>
      </c>
      <c s="83">
        <v>0</v>
      </c>
      <c s="100">
        <v>0</v>
      </c>
      <c s="100">
        <v>0</v>
      </c>
      <c/>
      <c r="K307" s="137">
        <v>45509.093651192132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90" customWidth="1"/>
    <col min="4" max="4" width="12" style="90" customWidth="1"/>
    <col min="5" max="5" width="12" style="83" customWidth="1"/>
    <col min="6" max="6" width="14" style="100" customWidth="1"/>
    <col min="7" max="7" width="13.5234375" style="100" customWidth="1"/>
    <col min="8" max="8" width="16.5234375" style="100" customWidth="1"/>
    <col min="9" max="9" width="15" style="87" customWidth="1"/>
    <col min="10" max="10" width="14" style="87" customWidth="1"/>
    <col min="11" max="11" width="26" style="80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53" t="s">
        <v>180</v>
      </c>
      <c s="20" t="s">
        <v>288</v>
      </c>
      <c s="53" t="s">
        <v>434</v>
      </c>
      <c s="90" t="s">
        <v>128</v>
      </c>
      <c s="98" t="s">
        <v>14</v>
      </c>
      <c s="20" t="s">
        <v>336</v>
      </c>
      <c s="20" t="s">
        <v>129</v>
      </c>
      <c s="20" t="s">
        <v>61</v>
      </c>
      <c s="87" t="s">
        <v>289</v>
      </c>
      <c s="87" t="s">
        <v>130</v>
      </c>
      <c s="80" t="s">
        <v>15</v>
      </c>
      <c r="M1" s="32"/>
      <c s="32"/>
    </row>
    <row>
      <c r="E2" s="98"/>
      <c s="20"/>
      <c s="20"/>
      <c s="20"/>
    </row>
    <row>
      <c r="E3" s="98"/>
      <c s="20"/>
      <c s="20"/>
      <c s="20"/>
    </row>
    <row>
      <c r="E4" s="98"/>
      <c s="20"/>
      <c s="20"/>
      <c s="20"/>
    </row>
    <row>
      <c r="E5" s="98"/>
      <c s="20"/>
      <c s="20"/>
      <c s="20"/>
    </row>
    <row>
      <c r="E6" s="98"/>
      <c s="20"/>
      <c s="20"/>
      <c s="20"/>
    </row>
    <row>
      <c r="E7" s="98"/>
      <c s="20"/>
      <c s="20"/>
      <c s="20"/>
    </row>
    <row>
      <c r="E8" s="98"/>
      <c s="20"/>
      <c s="20"/>
      <c s="20"/>
    </row>
    <row>
      <c r="E9" s="98"/>
      <c s="20"/>
      <c s="20"/>
      <c s="20"/>
    </row>
    <row>
      <c r="E10" s="98"/>
      <c s="20"/>
      <c s="20"/>
      <c s="20"/>
    </row>
    <row>
      <c r="E11" s="98"/>
      <c s="20"/>
      <c s="20"/>
      <c s="20"/>
    </row>
    <row>
      <c r="E12" s="98"/>
      <c s="20"/>
      <c s="20"/>
      <c s="20"/>
    </row>
    <row>
      <c r="E13" s="98"/>
      <c s="20"/>
      <c s="20"/>
      <c s="20"/>
    </row>
    <row>
      <c r="E14" s="98"/>
      <c s="20"/>
      <c s="20"/>
      <c s="20"/>
    </row>
    <row>
      <c r="E15" s="98"/>
      <c s="20"/>
      <c s="20"/>
      <c s="20"/>
    </row>
    <row>
      <c r="E16" s="98"/>
      <c s="20"/>
      <c s="20"/>
      <c s="20"/>
    </row>
    <row>
      <c r="E17" s="98"/>
      <c s="20"/>
      <c s="20"/>
      <c s="20"/>
    </row>
    <row>
      <c r="E18" s="98"/>
      <c s="20"/>
      <c s="20"/>
      <c s="20"/>
    </row>
    <row>
      <c r="E19" s="98"/>
      <c s="20"/>
      <c s="20"/>
      <c s="20"/>
    </row>
    <row>
      <c r="E20" s="98"/>
      <c s="20"/>
      <c s="20"/>
      <c s="20"/>
    </row>
    <row>
      <c r="E21" s="98"/>
      <c s="20"/>
      <c s="20"/>
      <c s="20"/>
    </row>
    <row>
      <c r="E22" s="98"/>
      <c s="20"/>
      <c s="20"/>
      <c s="20"/>
    </row>
    <row>
      <c r="E23" s="98"/>
      <c s="20"/>
      <c s="20"/>
      <c s="20"/>
    </row>
    <row>
      <c r="E24" s="98"/>
      <c s="20"/>
      <c s="20"/>
      <c s="20"/>
    </row>
    <row>
      <c r="E25" s="98"/>
      <c s="20"/>
      <c s="20"/>
      <c s="20"/>
    </row>
    <row>
      <c r="E26" s="98"/>
      <c s="20"/>
      <c s="20"/>
      <c s="20"/>
    </row>
    <row>
      <c r="E27" s="98"/>
      <c s="20"/>
      <c s="20"/>
      <c s="20"/>
    </row>
    <row>
      <c r="E28" s="98"/>
      <c s="20"/>
      <c s="20"/>
      <c s="20"/>
    </row>
    <row>
      <c r="E29" s="98"/>
      <c s="20"/>
      <c s="20"/>
      <c s="20"/>
    </row>
    <row>
      <c r="E30" s="98"/>
      <c s="20"/>
      <c s="20"/>
      <c s="20"/>
    </row>
    <row>
      <c r="E31" s="98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90" customWidth="1"/>
    <col min="4" max="4" width="12" style="90" customWidth="1"/>
    <col min="5" max="5" width="12" style="83" customWidth="1"/>
    <col min="6" max="6" width="14" style="100" customWidth="1"/>
    <col min="7" max="7" width="13.5234375" style="100" customWidth="1"/>
    <col min="8" max="8" width="16.5234375" style="100" customWidth="1"/>
    <col min="9" max="9" width="15" style="87" customWidth="1"/>
    <col min="10" max="10" width="14" style="87" customWidth="1"/>
    <col min="11" max="11" width="26" style="80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53" t="s">
        <v>309</v>
      </c>
      <c s="20" t="s">
        <v>127</v>
      </c>
      <c s="53" t="s">
        <v>399</v>
      </c>
      <c s="90" t="s">
        <v>95</v>
      </c>
      <c s="98" t="s">
        <v>432</v>
      </c>
      <c s="20" t="s">
        <v>40</v>
      </c>
      <c s="20" t="s">
        <v>96</v>
      </c>
      <c s="20" t="s">
        <v>308</v>
      </c>
      <c s="87" t="s">
        <v>433</v>
      </c>
      <c s="87" t="s">
        <v>97</v>
      </c>
      <c s="80" t="s">
        <v>287</v>
      </c>
      <c r="M1" s="32"/>
      <c s="32"/>
    </row>
    <row>
      <c r="E2" s="98"/>
      <c s="20"/>
      <c s="20"/>
      <c s="20"/>
    </row>
    <row>
      <c r="E3" s="98"/>
      <c s="20"/>
      <c s="20"/>
      <c s="20"/>
    </row>
    <row>
      <c r="E4" s="98"/>
      <c s="20"/>
      <c s="20"/>
      <c s="20"/>
    </row>
    <row>
      <c r="E5" s="98"/>
      <c s="20"/>
      <c s="20"/>
      <c s="20"/>
    </row>
    <row>
      <c r="E6" s="98"/>
      <c s="20"/>
      <c s="20"/>
      <c s="20"/>
    </row>
    <row>
      <c r="E7" s="98"/>
      <c s="20"/>
      <c s="20"/>
      <c s="20"/>
    </row>
    <row>
      <c r="E8" s="98"/>
      <c s="20"/>
      <c s="20"/>
      <c s="20"/>
    </row>
    <row>
      <c r="E9" s="98"/>
      <c s="20"/>
      <c s="20"/>
      <c s="20"/>
    </row>
    <row>
      <c r="E10" s="98"/>
      <c s="20"/>
      <c s="20"/>
      <c s="20"/>
    </row>
    <row>
      <c r="E11" s="98"/>
      <c s="20"/>
      <c s="20"/>
      <c s="20"/>
    </row>
    <row>
      <c r="E12" s="98"/>
      <c s="20"/>
      <c s="20"/>
      <c s="20"/>
    </row>
    <row>
      <c r="E13" s="98"/>
      <c s="20"/>
      <c s="20"/>
      <c s="20"/>
    </row>
    <row>
      <c r="E14" s="98"/>
      <c s="20"/>
      <c s="20"/>
      <c s="20"/>
    </row>
    <row>
      <c r="E15" s="98"/>
      <c s="20"/>
      <c s="20"/>
      <c s="20"/>
    </row>
    <row>
      <c r="E16" s="98"/>
      <c s="20"/>
      <c s="20"/>
      <c s="20"/>
    </row>
    <row>
      <c r="E17" s="98"/>
      <c s="20"/>
      <c s="20"/>
      <c s="20"/>
    </row>
    <row>
      <c r="E18" s="98"/>
      <c s="20"/>
      <c s="20"/>
      <c s="20"/>
    </row>
    <row>
      <c r="E19" s="98"/>
      <c s="20"/>
      <c s="20"/>
      <c s="20"/>
    </row>
    <row>
      <c r="E20" s="98"/>
      <c s="20"/>
      <c s="20"/>
      <c s="20"/>
    </row>
    <row>
      <c r="E21" s="98"/>
      <c s="20"/>
      <c s="20"/>
      <c s="20"/>
    </row>
    <row>
      <c r="E22" s="98"/>
      <c s="20"/>
      <c s="20"/>
      <c s="20"/>
    </row>
    <row>
      <c r="E23" s="98"/>
      <c s="20"/>
      <c s="20"/>
      <c s="20"/>
    </row>
    <row>
      <c r="E24" s="98"/>
      <c s="20"/>
      <c s="20"/>
      <c s="20"/>
    </row>
    <row>
      <c r="E25" s="98"/>
      <c s="20"/>
      <c s="20"/>
      <c s="20"/>
    </row>
    <row>
      <c r="E26" s="98"/>
      <c s="20"/>
      <c s="20"/>
      <c s="20"/>
    </row>
    <row>
      <c r="E27" s="98"/>
      <c s="20"/>
      <c s="20"/>
      <c s="20"/>
    </row>
    <row>
      <c r="E28" s="98"/>
      <c s="20"/>
      <c s="20"/>
      <c s="20"/>
    </row>
    <row>
      <c r="E29" s="98"/>
      <c s="20"/>
      <c s="20"/>
      <c s="20"/>
    </row>
    <row>
      <c r="E30" s="98"/>
      <c s="20"/>
      <c s="20"/>
      <c s="20"/>
    </row>
    <row>
      <c r="E31" s="98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176" bestFit="1" customWidth="1"/>
    <col min="2" max="3" width="47.37109375" style="146" bestFit="1" customWidth="1"/>
    <col min="4" max="5" width="18.26171875" style="146" bestFit="1" customWidth="1"/>
    <col min="6" max="16384" width="9" style="146"/>
  </cols>
  <sheetData>
    <row>
      <c s="176" t="s">
        <v>189</v>
      </c>
      <c s="77" t="s">
        <v>154</v>
      </c>
      <c s="77" t="s">
        <v>154</v>
      </c>
      <c s="77"/>
      <c s="77"/>
    </row>
    <row>
      <c s="176" t="s">
        <v>141</v>
      </c>
      <c s="33" t="s">
        <v>347</v>
      </c>
      <c s="33" t="s">
        <v>347</v>
      </c>
    </row>
    <row>
      <c s="176" t="s">
        <v>0</v>
      </c>
      <c s="33" t="s">
        <v>205</v>
      </c>
      <c s="33" t="s">
        <v>310</v>
      </c>
    </row>
    <row>
      <c s="176" t="s">
        <v>1</v>
      </c>
      <c s="33" t="s">
        <v>319</v>
      </c>
      <c s="33" t="s">
        <v>319</v>
      </c>
      <c s="33"/>
      <c s="33"/>
    </row>
    <row>
      <c s="176" t="s">
        <v>266</v>
      </c>
      <c s="33" t="s">
        <v>257</v>
      </c>
      <c s="33" t="s">
        <v>257</v>
      </c>
      <c s="33"/>
      <c s="33"/>
    </row>
    <row>
      <c s="176" t="s">
        <v>321</v>
      </c>
      <c s="33"/>
      <c s="33"/>
      <c s="33"/>
      <c s="33"/>
    </row>
    <row>
      <c s="176" t="s">
        <v>322</v>
      </c>
      <c s="33"/>
      <c s="33"/>
      <c s="33"/>
      <c s="33"/>
    </row>
    <row>
      <c s="176" t="s">
        <v>267</v>
      </c>
      <c s="33" t="s">
        <v>234</v>
      </c>
      <c s="33" t="s">
        <v>344</v>
      </c>
      <c s="33"/>
      <c s="33"/>
    </row>
    <row>
      <c s="176" t="s">
        <v>51</v>
      </c>
      <c s="33" t="s">
        <v>39</v>
      </c>
      <c s="33" t="s">
        <v>39</v>
      </c>
      <c s="33"/>
      <c s="33"/>
    </row>
    <row>
      <c s="176" t="s">
        <v>32</v>
      </c>
      <c s="33">
        <v>5</v>
      </c>
      <c s="33">
        <v>5</v>
      </c>
      <c s="33"/>
      <c s="33"/>
    </row>
    <row>
      <c s="176" t="s">
        <v>78</v>
      </c>
      <c s="28">
        <f>IF(MAX('Raw Data 1'!$A:$A)=0,"",MAX('Raw Data 1'!$A:$A)-MIN('Raw Data 1'!$A:$A))</f>
        <v>62.400999999999996</v>
      </c>
      <c s="28">
        <f>IF(MAX('Raw Data 2'!$A:$A)=0,"",MAX('Raw Data 2'!$A:$A)-MIN('Raw Data 2'!$A:$A))</f>
        <v>60.978000000000002</v>
      </c>
      <c s="28" t="str">
        <f>IF(MAX('Raw Data 3'!$A:$A)=0,"",MAX('Raw Data 3'!$A:$A)-MIN('Raw Data 3'!$A:$A))</f>
        <v/>
      </c>
      <c s="28" t="str">
        <f>IF(MAX('Raw Data 4'!$A:$A)=0,"",MAX('Raw Data 4'!$A:$A)-MIN('Raw Data 4'!$A:$A))</f>
        <v/>
      </c>
      <c s="28"/>
      <c s="28"/>
      <c s="28"/>
      <c s="28"/>
      <c s="28"/>
      <c s="28"/>
      <c s="28"/>
      <c s="28"/>
      <c s="28"/>
      <c s="28"/>
      <c s="28"/>
      <c s="28"/>
      <c s="28"/>
    </row>
    <row>
      <c s="176" t="s">
        <v>79</v>
      </c>
      <c s="84">
        <v>45509.092824454863</v>
      </c>
      <c s="84">
        <v>45509.092824454863</v>
      </c>
      <c s="84"/>
      <c s="84"/>
    </row>
    <row>
      <c s="176" t="s">
        <v>109</v>
      </c>
      <c s="84">
        <v>45509.093643813656</v>
      </c>
      <c s="84">
        <v>45509.093643813656</v>
      </c>
      <c s="84"/>
      <c s="84"/>
    </row>
    <row>
      <c s="176" t="s">
        <v>323</v>
      </c>
      <c s="33" t="s">
        <v>411</v>
      </c>
      <c s="33" t="s">
        <v>411</v>
      </c>
    </row>
    <row>
      <c s="176" t="s">
        <v>36</v>
      </c>
      <c s="33" t="s">
        <v>348</v>
      </c>
      <c s="33" t="s">
        <v>348</v>
      </c>
    </row>
    <row>
      <c s="176" t="s">
        <v>151</v>
      </c>
      <c s="33" t="b">
        <v>1</v>
      </c>
      <c s="33" t="b">
        <v>1</v>
      </c>
    </row>
    <row>
      <c s="176" t="s">
        <v>125</v>
      </c>
      <c s="33">
        <v>4000</v>
      </c>
      <c s="33">
        <v>4000</v>
      </c>
    </row>
    <row>
      <c s="176" t="s">
        <v>397</v>
      </c>
      <c s="33">
        <v>400</v>
      </c>
      <c s="33">
        <v>400</v>
      </c>
    </row>
    <row>
      <c s="176" t="s">
        <v>94</v>
      </c>
      <c s="33" t="b">
        <v>1</v>
      </c>
      <c s="33" t="b">
        <v>1</v>
      </c>
    </row>
    <row>
      <c s="176" t="s">
        <v>431</v>
      </c>
      <c s="33" t="s">
        <v>75</v>
      </c>
      <c s="33" t="s">
        <v>75</v>
      </c>
    </row>
    <row>
      <c s="176" t="s">
        <v>60</v>
      </c>
    </row>
    <row>
      <c s="176" t="s">
        <v>334</v>
      </c>
      <c s="33" t="s">
        <v>381</v>
      </c>
      <c s="33" t="s">
        <v>153</v>
      </c>
    </row>
    <row>
      <c s="176" t="s">
        <v>335</v>
      </c>
      <c s="33" t="s">
        <v>382</v>
      </c>
      <c s="33" t="s">
        <v>382</v>
      </c>
    </row>
    <row>
      <c s="176" t="s">
        <v>364</v>
      </c>
      <c s="33">
        <v>0.050000000000000003</v>
      </c>
      <c s="33">
        <v>0.050000000000000003</v>
      </c>
    </row>
    <row>
      <c s="176" t="s">
        <v>12</v>
      </c>
      <c s="33">
        <v>0</v>
      </c>
      <c s="33">
        <v>0</v>
      </c>
    </row>
    <row>
      <c s="170" t="s">
        <v>259</v>
      </c>
      <c s="33">
        <v>0</v>
      </c>
      <c s="33">
        <v>0</v>
      </c>
    </row>
    <row>
      <c s="170" t="s">
        <v>64</v>
      </c>
      <c s="33">
        <v>0</v>
      </c>
      <c s="33">
        <v>0</v>
      </c>
    </row>
    <row>
      <c s="170" t="s">
        <v>291</v>
      </c>
      <c s="33">
        <v>0</v>
      </c>
      <c s="33">
        <v>0</v>
      </c>
    </row>
    <row>
      <c s="170" t="s">
        <v>41</v>
      </c>
      <c s="33">
        <v>0</v>
      </c>
      <c s="33">
        <v>0</v>
      </c>
    </row>
    <row>
      <c s="170" t="s">
        <v>401</v>
      </c>
      <c s="33">
        <v>0</v>
      </c>
      <c s="33">
        <v>0</v>
      </c>
    </row>
    <row>
      <c s="170" t="s">
        <v>367</v>
      </c>
      <c s="33">
        <v>0</v>
      </c>
      <c s="33">
        <v>0</v>
      </c>
    </row>
    <row>
      <c s="176" t="s">
        <v>402</v>
      </c>
    </row>
    <row>
      <c s="176" t="s">
        <v>228</v>
      </c>
    </row>
    <row>
      <c s="176" t="s">
        <v>207</v>
      </c>
      <c s="33" t="s">
        <v>320</v>
      </c>
      <c s="33" t="s">
        <v>76</v>
      </c>
    </row>
    <row>
      <c s="176" t="s">
        <v>183</v>
      </c>
    </row>
    <row>
      <c s="176" t="s">
        <v>186</v>
      </c>
      <c s="33" t="s">
        <v>263</v>
      </c>
      <c s="33" t="s">
        <v>263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6" bestFit="1" customWidth="1"/>
    <col min="2" max="2" width="25.26171875" style="48" customWidth="1"/>
    <col min="3" max="4" width="20" style="48" customWidth="1"/>
    <col min="5" max="5" width="18" style="48" customWidth="1"/>
    <col min="6" max="16384" width="9" style="16"/>
  </cols>
  <sheetData>
    <row>
      <c s="64" t="s">
        <v>35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0"/>
      <c s="6"/>
      <c s="6"/>
      <c s="6"/>
      <c s="6"/>
    </row>
    <row ht="14.95">
      <c s="132" t="s">
        <v>253</v>
      </c>
      <c s="127"/>
      <c s="6"/>
      <c s="132" t="s">
        <v>362</v>
      </c>
      <c s="127"/>
    </row>
    <row ht="14.95">
      <c s="132" t="s">
        <v>395</v>
      </c>
      <c s="127"/>
      <c s="6"/>
      <c s="132" t="s">
        <v>202</v>
      </c>
      <c s="161"/>
    </row>
    <row ht="14.95">
      <c r="B7" s="16"/>
      <c s="6"/>
      <c s="132" t="s">
        <v>172</v>
      </c>
      <c s="161"/>
    </row>
    <row ht="14.95">
      <c s="10"/>
      <c s="168"/>
      <c s="10"/>
      <c s="10"/>
      <c s="10"/>
    </row>
    <row ht="14.95">
      <c s="39" t="s">
        <v>323</v>
      </c>
      <c s="78"/>
      <c s="78"/>
      <c s="78"/>
      <c s="78"/>
    </row>
    <row>
      <c s="187" t="str">
        <f>IF(ISBLANK($B$18),"",$B$18)</f>
        <v>Channel 1</v>
      </c>
      <c s="188" t="str">
        <f>IF(ISBLANK('Device Info'!$B$14),"",'Device Info'!$B$14)</f>
        <v>D:\Spirent Communications\2024-08-05-021340</v>
      </c>
      <c s="150"/>
      <c s="150"/>
      <c s="182"/>
    </row>
    <row>
      <c s="187" t="str">
        <f>IF(ISBLANK($C$18),"",$C$18)</f>
        <v>Channel 2</v>
      </c>
      <c s="188" t="str">
        <f>IF(ISBLANK('Device Info'!$C$14),"",'Device Info'!$C$14)</f>
        <v>D:\Spirent Communications\2024-08-05-021340</v>
      </c>
      <c s="150"/>
      <c s="150"/>
      <c s="182"/>
    </row>
    <row>
      <c s="187" t="str">
        <f>IF(ISBLANK($D$18),"",$D$18)</f>
        <v/>
      </c>
      <c s="188" t="str">
        <f>IF(ISBLANK('Device Info'!$D$14),"",'Device Info'!$D$14)</f>
        <v/>
      </c>
      <c s="150"/>
      <c s="150"/>
      <c s="182"/>
    </row>
    <row>
      <c s="187" t="str">
        <f>IF(ISBLANK($E$18),"",$E$18)</f>
        <v/>
      </c>
      <c s="188" t="str">
        <f>IF(ISBLANK('Device Info'!$E$14),"",'Device Info'!$E$14)</f>
        <v/>
      </c>
      <c s="150"/>
      <c s="150"/>
      <c s="182"/>
    </row>
    <row r="15" ht="14.95">
      <c s="27" t="s">
        <v>226</v>
      </c>
      <c s="82"/>
      <c s="82"/>
      <c s="82"/>
      <c s="82"/>
    </row>
    <row>
      <c s="39" t="s">
        <v>189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39" t="s">
        <v>141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39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95" t="s">
        <v>427</v>
      </c>
      <c s="36"/>
      <c s="36"/>
      <c s="36"/>
      <c s="99"/>
    </row>
    <row>
      <c s="39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39" t="s">
        <v>266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39" t="s">
        <v>321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39" t="s">
        <v>322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39" t="s">
        <v>267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16" t="s">
        <v>60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16" t="s">
        <v>334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16" t="s">
        <v>335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95" t="s">
        <v>118</v>
      </c>
      <c s="36"/>
      <c s="36"/>
      <c s="36"/>
      <c s="99"/>
    </row>
    <row ht="14.2" customHeight="1">
      <c s="39" t="s">
        <v>51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39" t="s">
        <v>281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39" t="s">
        <v>78</v>
      </c>
      <c s="3">
        <f>IF(ISBLANK('Device Info'!B12),"",'Device Info'!B11)</f>
        <v>62.400999999999996</v>
      </c>
      <c s="3">
        <f>IF(ISBLANK('Device Info'!C12),"",'Device Info'!C11)</f>
        <v>60.978000000000002</v>
      </c>
      <c s="3" t="str">
        <f>IF(ISBLANK('Device Info'!D12),"",'Device Info'!D11)</f>
        <v/>
      </c>
      <c s="3" t="str">
        <f>IF(ISBLANK('Device Info'!E12),"",'Device Info'!E11)</f>
        <v/>
      </c>
    </row>
    <row>
      <c s="39" t="s">
        <v>121</v>
      </c>
      <c s="79">
        <f>IF(ISBLANK('Device Info'!B12),"",'Device Info'!B12)</f>
        <v>45509.092824454863</v>
      </c>
      <c s="79">
        <f>IF(ISBLANK('Device Info'!C12),"",'Device Info'!C12)</f>
        <v>45509.092824454863</v>
      </c>
      <c s="79" t="str">
        <f>IF(ISBLANK('Device Info'!D12),"",'Device Info'!D12)</f>
        <v/>
      </c>
      <c s="79" t="str">
        <f>IF(ISBLANK('Device Info'!E12),"",'Device Info'!E12)</f>
        <v/>
      </c>
    </row>
    <row>
      <c s="39" t="s">
        <v>361</v>
      </c>
      <c s="79">
        <f>IF(ISBLANK('Device Info'!B13),"",'Device Info'!B13)</f>
        <v>45509.093643813656</v>
      </c>
      <c s="79">
        <f>IF(ISBLANK('Device Info'!C13),"",'Device Info'!C13)</f>
        <v>45509.093643813656</v>
      </c>
      <c s="79" t="str">
        <f>IF(ISBLANK('Device Info'!D13),"",'Device Info'!D13)</f>
        <v/>
      </c>
      <c s="79" t="str">
        <f>IF(ISBLANK('Device Info'!E13),"",'Device Info'!E13)</f>
        <v/>
      </c>
    </row>
    <row>
      <c s="95" t="s">
        <v>428</v>
      </c>
      <c s="36"/>
      <c s="36"/>
      <c s="36"/>
      <c s="99"/>
    </row>
    <row>
      <c s="39" t="s">
        <v>36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39" t="s">
        <v>429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39" t="s">
        <v>333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39" t="s">
        <v>152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39" t="s">
        <v>94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39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39" t="s">
        <v>364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175" t="s">
        <v>12</v>
      </c>
      <c s="50">
        <f>IF(ISBLANK('Device Info'!B25),"",'Device Info'!B25)</f>
        <v>0</v>
      </c>
      <c s="50">
        <f>IF(ISBLANK('Device Info'!C25),"",'Device Info'!C25)</f>
        <v>0</v>
      </c>
      <c s="50" t="str">
        <f>IF(ISBLANK('Device Info'!D25),"",'Device Info'!D25)</f>
        <v/>
      </c>
      <c s="50" t="str">
        <f>IF(ISBLANK('Device Info'!E25),"",'Device Info'!E25)</f>
        <v/>
      </c>
    </row>
    <row s="186" customFormat="1">
      <c s="157" t="s">
        <v>290</v>
      </c>
      <c s="126">
        <v>0.014999999999999999</v>
      </c>
      <c s="126">
        <v>0.014999999999999999</v>
      </c>
      <c s="151"/>
      <c s="151"/>
    </row>
    <row r="45" ht="14.95" s="189" customFormat="1">
      <c s="192" t="s">
        <v>174</v>
      </c>
      <c s="180" t="str">
        <f>IF(ISBLANK('VIDEO KPIs'!$C$26),"",'VIDEO KPIs'!$C$26)</f>
        <v>23.2.0.7</v>
      </c>
      <c s="115"/>
      <c s="115"/>
      <c s="115"/>
    </row>
    <row>
      <c s="206" t="s">
        <v>282</v>
      </c>
      <c s="129" t="s">
        <v>383</v>
      </c>
      <c s="129" t="s">
        <v>383</v>
      </c>
      <c s="145"/>
      <c s="145"/>
    </row>
    <row>
      <c s="39" t="s">
        <v>283</v>
      </c>
      <c s="129">
        <v>1.2</v>
      </c>
      <c s="129">
        <v>1.2</v>
      </c>
      <c s="145"/>
      <c s="145"/>
    </row>
    <row>
      <c s="39" t="s">
        <v>126</v>
      </c>
      <c s="129">
        <v>1.3999999999999999</v>
      </c>
      <c s="129">
        <v>1.3999999999999999</v>
      </c>
      <c s="145"/>
      <c s="145"/>
    </row>
    <row>
      <c s="39" t="s">
        <v>284</v>
      </c>
      <c s="129">
        <v>3</v>
      </c>
      <c s="129">
        <v>3</v>
      </c>
      <c s="145"/>
      <c s="145"/>
    </row>
    <row>
      <c s="95" t="s">
        <v>65</v>
      </c>
      <c s="36"/>
      <c s="36"/>
      <c s="36"/>
      <c s="99"/>
    </row>
    <row>
      <c s="39" t="s">
        <v>207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39" t="s">
        <v>229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39" t="s">
        <v>102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8"/>
    </row>
    <row>
      <c s="163" t="s">
        <v>122</v>
      </c>
    </row>
    <row>
      <c s="48"/>
    </row>
    <row>
      <c s="116" t="s">
        <v>331</v>
      </c>
      <c s="124"/>
      <c s="116" t="s">
        <v>267</v>
      </c>
      <c s="162"/>
      <c s="124"/>
    </row>
    <row>
      <c s="142" t="s">
        <v>224</v>
      </c>
      <c s="142"/>
      <c s="172" t="s">
        <v>91</v>
      </c>
      <c s="139"/>
      <c s="139"/>
    </row>
    <row>
      <c s="142" t="s">
        <v>190</v>
      </c>
      <c s="142"/>
      <c s="172" t="s">
        <v>123</v>
      </c>
      <c s="139"/>
      <c s="139"/>
    </row>
    <row ht="26.5" customHeight="1">
      <c s="142" t="s">
        <v>273</v>
      </c>
      <c s="142"/>
      <c s="172" t="s">
        <v>332</v>
      </c>
      <c s="139"/>
      <c s="139"/>
    </row>
    <row>
      <c s="142" t="s">
        <v>80</v>
      </c>
      <c s="142"/>
      <c s="172" t="s">
        <v>92</v>
      </c>
      <c s="139"/>
      <c s="139"/>
    </row>
    <row ht="24.25">
      <c s="142" t="s">
        <v>255</v>
      </c>
      <c s="142"/>
      <c s="172" t="s">
        <v>124</v>
      </c>
      <c s="139"/>
      <c s="139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6" bestFit="1" customWidth="1"/>
    <col min="2" max="5" width="12.5234375" style="16" customWidth="1"/>
    <col min="6" max="6" width="14.47265625" style="16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6"/>
  </cols>
  <sheetData>
    <row ht="13.45" customHeight="1">
      <c s="64" t="s">
        <v>406</v>
      </c>
      <c s="6"/>
      <c s="6"/>
      <c s="6"/>
      <c s="6"/>
      <c s="7"/>
    </row>
    <row ht="13.45" customHeight="1">
      <c s="6"/>
      <c s="6"/>
      <c s="6"/>
      <c s="6"/>
      <c s="6"/>
      <c s="7" t="s">
        <v>311</v>
      </c>
      <c s="7" t="s">
        <v>370</v>
      </c>
      <c r="I2" s="7" t="s">
        <v>370</v>
      </c>
      <c r="K2" s="7" t="s">
        <v>370</v>
      </c>
      <c r="M2" s="7" t="s">
        <v>340</v>
      </c>
      <c r="O2" s="7" t="s">
        <v>340</v>
      </c>
      <c r="Q2" s="7" t="s">
        <v>340</v>
      </c>
      <c r="S2" s="7" t="s">
        <v>313</v>
      </c>
      <c r="U2" s="7" t="s">
        <v>313</v>
      </c>
      <c r="W2" s="7" t="s">
        <v>313</v>
      </c>
      <c r="Y2" s="7" t="s">
        <v>293</v>
      </c>
      <c r="AA2" s="7" t="s">
        <v>293</v>
      </c>
      <c r="AC2" s="7" t="s">
        <v>293</v>
      </c>
      <c r="AE2" s="7" t="s">
        <v>232</v>
      </c>
      <c r="AG2" s="7" t="s">
        <v>232</v>
      </c>
      <c r="AI2" s="7" t="s">
        <v>232</v>
      </c>
    </row>
    <row ht="13.45" customHeight="1">
      <c s="6"/>
      <c s="6"/>
      <c s="6"/>
      <c s="6"/>
      <c s="6"/>
      <c s="7" t="s">
        <v>369</v>
      </c>
      <c s="7" t="s">
        <v>209</v>
      </c>
      <c r="I3" s="7" t="s">
        <v>230</v>
      </c>
      <c r="K3" s="7" t="s">
        <v>208</v>
      </c>
      <c r="M3" s="7" t="s">
        <v>209</v>
      </c>
      <c r="O3" s="7" t="s">
        <v>230</v>
      </c>
      <c r="Q3" s="7" t="s">
        <v>208</v>
      </c>
      <c r="S3" s="7" t="s">
        <v>209</v>
      </c>
      <c r="U3" s="7" t="s">
        <v>230</v>
      </c>
      <c r="W3" s="7" t="s">
        <v>208</v>
      </c>
      <c r="Y3" s="7" t="s">
        <v>209</v>
      </c>
      <c r="AA3" s="7" t="s">
        <v>230</v>
      </c>
      <c r="AC3" s="7" t="s">
        <v>208</v>
      </c>
      <c r="AE3" s="7" t="s">
        <v>209</v>
      </c>
      <c r="AG3" s="7" t="s">
        <v>230</v>
      </c>
      <c r="AI3" s="7" t="s">
        <v>208</v>
      </c>
    </row>
    <row ht="13.45" customHeight="1">
      <c s="10"/>
      <c s="10"/>
      <c s="10"/>
      <c s="10"/>
      <c s="10"/>
      <c s="21" t="s">
        <v>261</v>
      </c>
      <c s="21" t="s">
        <v>372</v>
      </c>
      <c s="41"/>
      <c s="21" t="s">
        <v>372</v>
      </c>
      <c s="21"/>
      <c s="21" t="s">
        <v>372</v>
      </c>
      <c s="41"/>
      <c s="21" t="s">
        <v>372</v>
      </c>
      <c s="41"/>
      <c s="21" t="s">
        <v>372</v>
      </c>
      <c s="21"/>
      <c s="21" t="s">
        <v>372</v>
      </c>
      <c s="41"/>
      <c s="21" t="s">
        <v>372</v>
      </c>
      <c s="41"/>
      <c s="21" t="s">
        <v>372</v>
      </c>
      <c s="21"/>
      <c s="21" t="s">
        <v>372</v>
      </c>
      <c s="41"/>
      <c s="21" t="s">
        <v>372</v>
      </c>
      <c s="41"/>
      <c s="21" t="s">
        <v>372</v>
      </c>
      <c s="21"/>
      <c s="21" t="s">
        <v>372</v>
      </c>
      <c s="41"/>
      <c s="21" t="s">
        <v>372</v>
      </c>
      <c s="41"/>
      <c s="21" t="s">
        <v>372</v>
      </c>
      <c s="21"/>
      <c s="21" t="s">
        <v>372</v>
      </c>
      <c s="41"/>
    </row>
    <row ht="13.45" customHeight="1">
      <c s="39" t="s">
        <v>148</v>
      </c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  <c s="11" t="s">
        <v>63</v>
      </c>
      <c s="11" t="s">
        <v>206</v>
      </c>
    </row>
    <row ht="13.45" hidden="1" customHeight="1">
      <c s="158" t="s">
        <v>190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ht="13.45" hidden="1" customHeight="1">
      <c s="81" t="s">
        <v>111</v>
      </c>
      <c s="45">
        <f>_xlfn.IFERROR(AVERAGE('Raw Data 1'!$C:$C),"")</f>
        <v>4.4471565495207752</v>
      </c>
      <c s="45">
        <f>_xlfn.IFERROR(AVERAGE('Raw Data 2'!$C:$C),"")</f>
        <v>4.4193954248365976</v>
      </c>
      <c s="45" t="str">
        <f>_xlfn.IFERROR(AVERAGE('Raw Data 3'!$C:$C),"")</f>
        <v/>
      </c>
      <c s="45" t="str">
        <f>_xlfn.IFERROR(AVERAGE('Raw Data 4'!$C:$C),"")</f>
        <v/>
      </c>
    </row>
    <row ht="13.45" hidden="1" customHeight="1">
      <c s="81" t="s">
        <v>89</v>
      </c>
      <c s="45">
        <f>IF(MAX('Raw Data 1'!$C:$C)=0,"",MAX('Raw Data 1'!$C:$C))</f>
        <v>4.8019999999999996</v>
      </c>
      <c s="45">
        <f>IF(MAX('Raw Data 2'!$C:$C)=0,"",MAX('Raw Data 2'!$C:$C))</f>
        <v>4.7859999999999996</v>
      </c>
      <c s="45" t="str">
        <f>IF(MAX('Raw Data 3'!$C:$C)=0,"",MAX('Raw Data 3'!$C:$C))</f>
        <v/>
      </c>
      <c s="45" t="str">
        <f>IF(MAX('Raw Data 4'!$C:$C)=0,"",MAX('Raw Data 4'!C:$C))</f>
        <v/>
      </c>
      <c s="201"/>
    </row>
    <row ht="12.3" hidden="1">
      <c s="81" t="s">
        <v>272</v>
      </c>
      <c s="45">
        <f>IF(MAX('Raw Data 1'!$C:$C)=0,"",MIN('Raw Data 1'!$C:$C))</f>
        <v>3.6269999999999998</v>
      </c>
      <c s="45">
        <f>IF(MAX('Raw Data 2'!$C:$C)=0,"",MIN('Raw Data 2'!$C:$C))</f>
        <v>3.7290000000000001</v>
      </c>
      <c s="45" t="str">
        <f>IF(MAX('Raw Data 3'!$C:$C)=0,"",MIN('Raw Data 3'!$C:$C))</f>
        <v/>
      </c>
      <c s="45" t="str">
        <f>IF(MAX('Raw Data 4'!$C:$C)=0,"",MIN('Raw Data 4'!$C:$C))</f>
        <v/>
      </c>
    </row>
    <row ht="12.3" hidden="1">
      <c s="81" t="s">
        <v>7</v>
      </c>
      <c s="45">
        <f>_xlfn.IFERROR(_xlfn.STDEV.P('Raw Data 1'!$C:$C),"")</f>
        <v>0.20511426978921088</v>
      </c>
      <c s="45">
        <f>_xlfn.IFERROR(_xlfn.STDEV.P('Raw Data 2'!$C:$C),"")</f>
        <v>0.18434383859717432</v>
      </c>
      <c s="45" t="str">
        <f>_xlfn.IFERROR(_xlfn.STDEV.P('Raw Data 3'!$C:$C),"")</f>
        <v/>
      </c>
      <c s="45" t="str">
        <f>_xlfn.IFERROR(_xlfn.STDEV.P('Raw Data 4'!$C:$C),"")</f>
        <v/>
      </c>
    </row>
    <row ht="15" hidden="1" customHeight="1">
      <c s="40" t="s">
        <v>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305</v>
      </c>
      <c s="3">
        <f>_xlfn.IFERROR(AVERAGE('Raw Data 1'!$D:$D),"")</f>
        <v>85.643527156549638</v>
      </c>
      <c s="3">
        <f>_xlfn.IFERROR(AVERAGE('Raw Data 2'!$D:$D),"")</f>
        <v>81.983156862745105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2" t="s">
        <v>168</v>
      </c>
      <c s="3">
        <f>_xlfn.IFERROR(AVERAGE('Raw Data 1'!$E:$E),"")</f>
        <v>30.322364217252389</v>
      </c>
      <c s="3">
        <f>_xlfn.IFERROR(AVERAGE('Raw Data 2'!$E:$E),"")</f>
        <v>26.820140522875821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40" t="s">
        <v>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414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2" t="s">
        <v>416</v>
      </c>
      <c s="37">
        <f>IF(ISBLANK('VIDEO KPIs'!$C$18),"",'VIDEO KPIs'!$C$18)</f>
        <v>0</v>
      </c>
      <c s="37">
        <f>IF(ISBLANK('VIDEO KPIs'!$D$18),"",'VIDEO KPIs'!$D$18)</f>
        <v>0</v>
      </c>
      <c s="37" t="str">
        <f>IF(ISBLANK('VIDEO KPIs'!$E$18),"",'VIDEO KPIs'!$E$18)</f>
        <v/>
      </c>
      <c s="37" t="str">
        <f>IF(ISBLANK('VIDEO KPIs'!$F$18),"",'VIDEO KPIs'!$F$18)</f>
        <v/>
      </c>
    </row>
    <row ht="12.3" hidden="1">
      <c s="200" t="s">
        <v>77</v>
      </c>
      <c s="50">
        <f>IF(ISBLANK('VIDEO KPIs'!$C$20),"",'VIDEO KPIs'!$C$20)</f>
        <v>0</v>
      </c>
      <c s="50">
        <f>IF(ISBLANK('VIDEO KPIs'!$D$20),"",'VIDEO KPIs'!$D$20)</f>
        <v>0</v>
      </c>
      <c s="50" t="str">
        <f>IF(ISBLANK('VIDEO KPIs'!$E$20),"",'VIDEO KPIs'!$E$20)</f>
        <v/>
      </c>
      <c s="50" t="str">
        <f>IF(ISBLANK('VIDEO KPIs'!$F$20),"",'VIDEO KPIs'!$F$20)</f>
        <v/>
      </c>
    </row>
    <row ht="12.3" hidden="1" s="167" customFormat="1">
      <c s="81" t="s">
        <v>258</v>
      </c>
      <c s="148">
        <v>0</v>
      </c>
      <c s="148">
        <v>0</v>
      </c>
      <c s="3"/>
      <c s="3"/>
      <c r="G18"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12.3" hidden="1" s="16" customFormat="1">
      <c s="181" t="s">
        <v>337</v>
      </c>
      <c s="91">
        <v>5</v>
      </c>
      <c s="91">
        <v>5</v>
      </c>
      <c r="E19" s="45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40" t="s">
        <v>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107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2" t="s">
        <v>388</v>
      </c>
      <c s="37">
        <f>IF(ISBLANK('VIDEO KPIs'!$C$15),"",'VIDEO KPIs'!$C$15)</f>
        <v>0.067000000000000004</v>
      </c>
      <c s="37">
        <f>IF(ISBLANK('VIDEO KPIs'!$D$15),"",'VIDEO KPIs'!$D$15)</f>
        <v>0</v>
      </c>
      <c s="37" t="str">
        <f>IF(ISBLANK('VIDEO KPIs'!$E$15),"",'VIDEO KPIs'!$E$15)</f>
        <v/>
      </c>
      <c s="37" t="str">
        <f>IF(ISBLANK('VIDEO KPIs'!$F$15),"",'VIDEO KPIs'!$F$15)</f>
        <v/>
      </c>
    </row>
    <row ht="12.3" hidden="1">
      <c s="42" t="s">
        <v>163</v>
      </c>
      <c s="3">
        <f>IF(ISBLANK('VIDEO KPIs'!$C$17),"",'VIDEO KPIs'!$C$17)</f>
        <v>4.1970000000000001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40" t="s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29</v>
      </c>
      <c s="3">
        <f>IF(MAX('Raw Data 1'!$A:$A)=0,"",MAX('Raw Data 1'!$A:$A)-MIN('Raw Data 1'!$A:$A))</f>
        <v>62.400999999999996</v>
      </c>
      <c s="3">
        <f>IF(MAX('Raw Data 2'!$A:$A)=0,"",MAX('Raw Data 2'!$A:$A)-MIN('Raw Data 2'!$A:$A))</f>
        <v>60.978000000000002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2" t="s">
        <v>385</v>
      </c>
      <c s="5">
        <f>IF(MAX('Raw Data 1'!$A:$A)=0,"",COUNT('Raw Data 1'!$B:$B))</f>
        <v>313</v>
      </c>
      <c s="5">
        <f>IF(MAX('Raw Data 2'!$A:$A)=0,"",COUNT('Raw Data 2'!$B:$B))</f>
        <v>306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2" t="s">
        <v>162</v>
      </c>
      <c s="3">
        <f t="shared" si="0" ref="B27:E27">_xlfn.IFERROR((B26/B25),"")</f>
        <v>5.0159452572875436</v>
      </c>
      <c s="3">
        <f t="shared" si="0"/>
        <v>5.0182032864311719</v>
      </c>
      <c s="3" t="str">
        <f t="shared" si="0"/>
        <v/>
      </c>
      <c s="3" t="str">
        <f t="shared" si="0"/>
        <v/>
      </c>
    </row>
    <row ht="12.3" hidden="1" s="178" customFormat="1">
      <c s="178" t="s">
        <v>398</v>
      </c>
      <c s="88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4.8793897326644222</v>
      </c>
      <c s="88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4.6410180720915735</v>
      </c>
      <c s="88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88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78" t="str">
        <f t="shared" si="1" ref="AK28:KD28">_xlfn.IFERROR(IF(AL27&gt;1.5,"Unique frames per second",""),"")</f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2" ref="KE28:TX28">_xlfn.IFERROR(IF(KF27&gt;1.5,"Unique frames per second",""),"")</f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3" ref="TY28:ADR28">_xlfn.IFERROR(IF(TZ27&gt;1.5,"Unique frames per second",""),"")</f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4" ref="ADS28:ANL28">_xlfn.IFERROR(IF(ADT27&gt;1.5,"Unique frames per second",""),"")</f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5" ref="ANM28:AXF28">_xlfn.IFERROR(IF(ANN27&gt;1.5,"Unique frames per second",""),"")</f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6" ref="AXG28:BGZ28">_xlfn.IFERROR(IF(AXH27&gt;1.5,"Unique frames per second",""),"")</f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7" ref="BHA28:BQT28">_xlfn.IFERROR(IF(BHB27&gt;1.5,"Unique frames per second",""),"")</f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8" ref="BQU28:CAN28">_xlfn.IFERROR(IF(BQV27&gt;1.5,"Unique frames per second",""),"")</f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9" ref="CAO28:CKH28">_xlfn.IFERROR(IF(CAP27&gt;1.5,"Unique frames per second",""),"")</f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10" ref="CKI28:CUB28">_xlfn.IFERROR(IF(CKJ27&gt;1.5,"Unique frames per second",""),"")</f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1" ref="CUC28:DDV28">_xlfn.IFERROR(IF(CUD27&gt;1.5,"Unique frames per second",""),"")</f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2" ref="DDW28:DNP28">_xlfn.IFERROR(IF(DDX27&gt;1.5,"Unique frames per second",""),"")</f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3" ref="DNQ28:DXJ28">_xlfn.IFERROR(IF(DNR27&gt;1.5,"Unique frames per second",""),"")</f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4" ref="DXK28:EHD28">_xlfn.IFERROR(IF(DXL27&gt;1.5,"Unique frames per second",""),"")</f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5" ref="EHE28:EQX28">_xlfn.IFERROR(IF(EHF27&gt;1.5,"Unique frames per second",""),"")</f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6" ref="EQY28:FAR28">_xlfn.IFERROR(IF(EQZ27&gt;1.5,"Unique frames per second",""),"")</f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7" ref="FAS28:FKL28">_xlfn.IFERROR(IF(FAT27&gt;1.5,"Unique frames per second",""),"")</f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8" ref="FKM28:FUF28">_xlfn.IFERROR(IF(FKN27&gt;1.5,"Unique frames per second",""),"")</f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9" ref="FUG28:GDZ28">_xlfn.IFERROR(IF(FUH27&gt;1.5,"Unique frames per second",""),"")</f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20" ref="GEA28:GNT28">_xlfn.IFERROR(IF(GEB27&gt;1.5,"Unique frames per second",""),"")</f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1" ref="GNU28:GXN28">_xlfn.IFERROR(IF(GNV27&gt;1.5,"Unique frames per second",""),"")</f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2" ref="GXO28:HHH28">_xlfn.IFERROR(IF(GXP27&gt;1.5,"Unique frames per second",""),"")</f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3" ref="HHI28:HRB28">_xlfn.IFERROR(IF(HHJ27&gt;1.5,"Unique frames per second",""),"")</f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4" ref="HRC28:IAV28">_xlfn.IFERROR(IF(HRD27&gt;1.5,"Unique frames per second",""),"")</f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5" ref="IAW28:IKP28">_xlfn.IFERROR(IF(IAX27&gt;1.5,"Unique frames per second",""),"")</f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6" ref="IKQ28:IUJ28">_xlfn.IFERROR(IF(IKR27&gt;1.5,"Unique frames per second",""),"")</f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7" ref="IUK28:JED28">_xlfn.IFERROR(IF(IUL27&gt;1.5,"Unique frames per second",""),"")</f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8" ref="JEE28:JNX28">_xlfn.IFERROR(IF(JEF27&gt;1.5,"Unique frames per second",""),"")</f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9" ref="JNY28:JXR28">_xlfn.IFERROR(IF(JNZ27&gt;1.5,"Unique frames per second",""),"")</f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30" ref="JXS28:KHL28">_xlfn.IFERROR(IF(JXT27&gt;1.5,"Unique frames per second",""),"")</f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1" ref="KHM28:KRF28">_xlfn.IFERROR(IF(KHN27&gt;1.5,"Unique frames per second",""),"")</f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2" ref="KRG28:LAZ28">_xlfn.IFERROR(IF(KRH27&gt;1.5,"Unique frames per second",""),"")</f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3" ref="LBA28:LKT28">_xlfn.IFERROR(IF(LBB27&gt;1.5,"Unique frames per second",""),"")</f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4" ref="LKU28:LUN28">_xlfn.IFERROR(IF(LKV27&gt;1.5,"Unique frames per second",""),"")</f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5" ref="LUO28:MEH28">_xlfn.IFERROR(IF(LUP27&gt;1.5,"Unique frames per second",""),"")</f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6" ref="MEI28:MOB28">_xlfn.IFERROR(IF(MEJ27&gt;1.5,"Unique frames per second",""),"")</f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7" ref="MOC28:MXV28">_xlfn.IFERROR(IF(MOD27&gt;1.5,"Unique frames per second",""),"")</f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8" ref="MXW28:NHP28">_xlfn.IFERROR(IF(MXX27&gt;1.5,"Unique frames per second",""),"")</f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9" ref="NHQ28:NRJ28">_xlfn.IFERROR(IF(NHR27&gt;1.5,"Unique frames per second",""),"")</f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40" ref="NRK28:OBD28">_xlfn.IFERROR(IF(NRL27&gt;1.5,"Unique frames per second",""),"")</f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1" ref="OBE28:OKX28">_xlfn.IFERROR(IF(OBF27&gt;1.5,"Unique frames per second",""),"")</f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2" ref="OKY28:OUR28">_xlfn.IFERROR(IF(OKZ27&gt;1.5,"Unique frames per second",""),"")</f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3" ref="OUS28:PEL28">_xlfn.IFERROR(IF(OUT27&gt;1.5,"Unique frames per second",""),"")</f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4" ref="PEM28:POF28">_xlfn.IFERROR(IF(PEN27&gt;1.5,"Unique frames per second",""),"")</f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5" ref="POG28:PXZ28">_xlfn.IFERROR(IF(POH27&gt;1.5,"Unique frames per second",""),"")</f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6" ref="PYA28:QHT28">_xlfn.IFERROR(IF(PYB27&gt;1.5,"Unique frames per second",""),"")</f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7" ref="QHU28:QRN28">_xlfn.IFERROR(IF(QHV27&gt;1.5,"Unique frames per second",""),"")</f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8" ref="QRO28:RBH28">_xlfn.IFERROR(IF(QRP27&gt;1.5,"Unique frames per second",""),"")</f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9" ref="RBI28:RLB28">_xlfn.IFERROR(IF(RBJ27&gt;1.5,"Unique frames per second",""),"")</f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50" ref="RLC28:RUV28">_xlfn.IFERROR(IF(RLD27&gt;1.5,"Unique frames per second",""),"")</f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1" ref="RUW28:SEP28">_xlfn.IFERROR(IF(RUX27&gt;1.5,"Unique frames per second",""),"")</f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2" ref="SEQ28:SOJ28">_xlfn.IFERROR(IF(SER27&gt;1.5,"Unique frames per second",""),"")</f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3" ref="SOK28:SYD28">_xlfn.IFERROR(IF(SOL27&gt;1.5,"Unique frames per second",""),"")</f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4" ref="SYE28:THX28">_xlfn.IFERROR(IF(SYF27&gt;1.5,"Unique frames per second",""),"")</f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5" ref="THY28:TRR28">_xlfn.IFERROR(IF(THZ27&gt;1.5,"Unique frames per second",""),"")</f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6" ref="TRS28:UBL28">_xlfn.IFERROR(IF(TRT27&gt;1.5,"Unique frames per second",""),"")</f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7" ref="UBM28:ULF28">_xlfn.IFERROR(IF(UBN27&gt;1.5,"Unique frames per second",""),"")</f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8" ref="ULG28:UUZ28">_xlfn.IFERROR(IF(ULH27&gt;1.5,"Unique frames per second",""),"")</f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9" ref="UVA28:VET28">_xlfn.IFERROR(IF(UVB27&gt;1.5,"Unique frames per second",""),"")</f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60" ref="VEU28:VON28">_xlfn.IFERROR(IF(VEV27&gt;1.5,"Unique frames per second",""),"")</f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1" ref="VOO28:VYH28">_xlfn.IFERROR(IF(VOP27&gt;1.5,"Unique frames per second",""),"")</f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2" ref="VYI28:WIB28">_xlfn.IFERROR(IF(VYJ27&gt;1.5,"Unique frames per second",""),"")</f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3" ref="WIC28:WRV28">_xlfn.IFERROR(IF(WID27&gt;1.5,"Unique frames per second",""),"")</f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4" ref="WRW28:XBP28">_xlfn.IFERROR(IF(WRX27&gt;1.5,"Unique frames per second",""),"")</f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5" ref="XBQ28:XFC28">_xlfn.IFERROR(IF(XBR27&gt;1.5,"Unique frames per second",""),"")</f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>_xlfn.IFERROR(IF(#REF!&gt;1.5,"Unique frames per second",""),"")</f>
        <v/>
      </c>
    </row>
    <row ht="14.4" hidden="1">
      <c s="93" t="s">
        <v>10</v>
      </c>
      <c s="29"/>
      <c s="29"/>
      <c s="29"/>
      <c s="29"/>
    </row>
    <row ht="12.3" hidden="1">
      <c s="16" t="s">
        <v>178</v>
      </c>
      <c s="97">
        <f>IF(ISBLANK('VIDEO KPIs'!C27),"",'VIDEO KPIs'!C27)</f>
        <v>4.149</v>
      </c>
      <c s="97">
        <f>IF(ISBLANK('VIDEO KPIs'!D27),"",'VIDEO KPIs'!D27)</f>
        <v>4.4189999999999996</v>
      </c>
      <c s="97" t="str">
        <f>IF(ISBLANK('VIDEO KPIs'!E27),"",'VIDEO KPIs'!E27)</f>
        <v/>
      </c>
      <c s="97" t="str">
        <f>IF(ISBLANK('VIDEO KPIs'!F27),"",'VIDEO KPIs'!F27)</f>
        <v/>
      </c>
    </row>
    <row ht="15" hidden="1" customHeight="1">
      <c s="40" t="s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227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2" t="s">
        <v>11</v>
      </c>
      <c s="37" t="str">
        <f>IF(ISBLANK('VIDEO KPIs'!$C$28),"",'VIDEO KPIs'!$C$28)</f>
        <v/>
      </c>
      <c s="37" t="str">
        <f>IF(ISBLANK('VIDEO KPIs'!$D$28),"",'VIDEO KPIs'!$D$28)</f>
        <v/>
      </c>
      <c s="37" t="str">
        <f>IF(ISBLANK('VIDEO KPIs'!$E$28),"",'VIDEO KPIs'!$E$28)</f>
        <v/>
      </c>
      <c s="37" t="str">
        <f>IF(ISBLANK('VIDEO KPIs'!$F$28),"",'VIDEO KPIs'!$F$28)</f>
        <v/>
      </c>
    </row>
    <row ht="12.3" hidden="1">
      <c s="42" t="s">
        <v>93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40" t="s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286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40" t="s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81" t="s">
        <v>62</v>
      </c>
      <c s="91">
        <v>4.8929999999999998</v>
      </c>
      <c s="91">
        <v>4.8949999999999996</v>
      </c>
      <c r="E38" s="45"/>
    </row>
    <row ht="14.4" hidden="1">
      <c s="40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81" t="s">
        <v>16</v>
      </c>
      <c s="108" t="str">
        <f>IF(ISBLANK('VIDEO KPIs'!$C$33),"",'VIDEO KPIs'!$C$33)</f>
        <v/>
      </c>
      <c s="108" t="str">
        <f>IF(ISBLANK('VIDEO KPIs'!$D$33),"",'VIDEO KPIs'!$D$33)</f>
        <v/>
      </c>
      <c s="2" t="str">
        <f>IF(ISBLANK('VIDEO KPIs'!$E$33),"",'VIDEO KPIs'!$E$33)</f>
        <v/>
      </c>
      <c s="108" t="str">
        <f>IF(ISBLANK('VIDEO KPIs'!$F$33),"",'VIDEO KPIs'!$F$33)</f>
        <v/>
      </c>
    </row>
    <row ht="12.3" hidden="1">
      <c s="81" t="s">
        <v>181</v>
      </c>
      <c s="108" t="str">
        <f>IF(ISBLANK('VIDEO KPIs'!$C$34),"",'VIDEO KPIs'!$C$34)</f>
        <v/>
      </c>
      <c s="108" t="str">
        <f>IF(ISBLANK('VIDEO KPIs'!$D$34),"",'VIDEO KPIs'!$D$34)</f>
        <v/>
      </c>
      <c s="2" t="str">
        <f>IF(ISBLANK('VIDEO KPIs'!$E$34),"",'VIDEO KPIs'!$E$34)</f>
        <v/>
      </c>
      <c s="108" t="str">
        <f>IF(ISBLANK('VIDEO KPIs'!$F$34),"",'VIDEO KPIs'!$F$34)</f>
        <v/>
      </c>
    </row>
    <row ht="12.3" hidden="1">
      <c s="81" t="s">
        <v>182</v>
      </c>
      <c s="108" t="str">
        <f>IF(ISBLANK('VIDEO KPIs'!$C$35),"",'VIDEO KPIs'!$C$35)</f>
        <v/>
      </c>
      <c s="108" t="str">
        <f>IF(ISBLANK('VIDEO KPIs'!$D$35),"",'VIDEO KPIs'!$D$35)</f>
        <v/>
      </c>
      <c s="2" t="str">
        <f>IF(ISBLANK('VIDEO KPIs'!$E$35),"",'VIDEO KPIs'!$E$35)</f>
        <v/>
      </c>
      <c s="108" t="str">
        <f>IF(ISBLANK('VIDEO KPIs'!$F$35),"",'VIDEO KPIs'!$F$35)</f>
        <v/>
      </c>
    </row>
    <row ht="14.95">
      <c s="40" t="s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209" t="s">
        <v>338</v>
      </c>
      <c s="46">
        <f>IF(COUNT('UDP-Raw Data 1'!K:K)&gt;0,AVERAGE('UDP-Raw Data 1'!K:K),"")</f>
        <v>0.093333333333333296</v>
      </c>
      <c s="46">
        <f>IF(COUNT('UDP-Raw Data 2'!K:K)&gt;0,AVERAGE('UDP-Raw Data 2'!K:K),"")</f>
        <v>0.0266666666666667</v>
      </c>
      <c r="K44" s="7">
        <v>0.093333333333333338</v>
      </c>
      <c s="7">
        <v>0.026666666666666668</v>
      </c>
    </row>
    <row ht="14.95">
      <c s="209" t="s">
        <v>314</v>
      </c>
      <c s="46">
        <f>IF(COUNT('UDP-Raw Data 1'!U:U)&gt;0,AVERAGE('UDP-Raw Data 1'!U:U),"")</f>
        <v>0.23999999999999999</v>
      </c>
      <c s="46">
        <f>IF(COUNT('UDP-Raw Data 2'!U:U)&gt;0,AVERAGE('UDP-Raw Data 2'!U:U),"")</f>
        <v>0.040000000000000001</v>
      </c>
      <c r="K45" s="7">
        <v>0.23999999999999999</v>
      </c>
      <c s="7">
        <v>0.040000000000000001</v>
      </c>
    </row>
    <row ht="14.95">
      <c s="209" t="s">
        <v>403</v>
      </c>
      <c s="46">
        <f>IF(COUNT('UDP-Raw Data 1'!L:L)&gt;0,AVERAGE('UDP-Raw Data 1'!L:L),"")</f>
        <v>29.498999999999999</v>
      </c>
      <c s="46">
        <f>IF(COUNT('UDP-Raw Data 2'!L:L)&gt;0,AVERAGE('UDP-Raw Data 2'!L:L),"")</f>
        <v>8.6920000000000002</v>
      </c>
      <c r="K46" s="7">
        <v>29.498999999999999</v>
      </c>
      <c s="7">
        <v>8.6920000000000002</v>
      </c>
    </row>
    <row ht="14.95">
      <c s="209" t="s">
        <v>133</v>
      </c>
      <c s="46">
        <f>IF(COUNT('UDP-Raw Data 1'!M:M)&gt;0,AVERAGE('UDP-Raw Data 1'!M:M),"")</f>
        <v>18.687000000000001</v>
      </c>
      <c s="46">
        <f>IF(COUNT('UDP-Raw Data 2'!M:M)&gt;0,AVERAGE('UDP-Raw Data 2'!M:M),"")</f>
        <v>8.5190000000000001</v>
      </c>
      <c r="K47" s="7">
        <v>18.687000000000001</v>
      </c>
      <c s="7">
        <v>8.5190000000000001</v>
      </c>
    </row>
    <row ht="14.95">
      <c s="209" t="s">
        <v>67</v>
      </c>
      <c s="46">
        <f>IF(COUNT('UDP-Raw Data 1'!N:N)&gt;0,AVERAGE('UDP-Raw Data 1'!N:N),"")</f>
        <v>7.9450000000000003</v>
      </c>
      <c s="46">
        <f>IF(COUNT('UDP-Raw Data 2'!N:N)&gt;0,AVERAGE('UDP-Raw Data 2'!N:N),"")</f>
        <v>0.34599999999999997</v>
      </c>
      <c r="K48" s="7">
        <v>7.9450000000000003</v>
      </c>
      <c s="7">
        <v>0.34599999999999997</v>
      </c>
    </row>
    <row ht="14.95">
      <c s="125" t="s">
        <v>42</v>
      </c>
      <c s="46">
        <f>IF(COUNT('UDP-Raw Data 1'!O:O)&gt;0,AVERAGE('UDP-Raw Data 1'!O:O),"")</f>
        <v>6.2000000000000002</v>
      </c>
      <c s="46">
        <f>IF(COUNT('UDP-Raw Data 2'!O:O)&gt;0,AVERAGE('UDP-Raw Data 2'!O:O),"")</f>
        <v>0.017000000000000001</v>
      </c>
      <c r="K49" s="7">
        <v>6.2000000000000002</v>
      </c>
      <c s="7">
        <v>0.017000000000000001</v>
      </c>
    </row>
    <row ht="14.95">
      <c s="125" t="s">
        <v>438</v>
      </c>
      <c s="46">
        <f>IF(COUNT('UDP-Raw Data 1'!P:P)&gt;0,AVERAGE('UDP-Raw Data 1'!P:P),"")</f>
        <v>1</v>
      </c>
      <c s="46">
        <f>IF(COUNT('UDP-Raw Data 2'!P:P)&gt;0,AVERAGE('UDP-Raw Data 2'!P:P),"")</f>
        <v>1</v>
      </c>
      <c r="K50" s="7">
        <v>1</v>
      </c>
      <c s="7">
        <v>1</v>
      </c>
    </row>
    <row ht="14.95">
      <c s="125" t="s">
        <v>404</v>
      </c>
      <c s="46">
        <f>IF(COUNT('UDP-Raw Data 1'!Q:Q)&gt;0,AVERAGE('UDP-Raw Data 1'!Q:Q),"")</f>
        <v>1</v>
      </c>
      <c s="46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6" t="s">
        <v>100</v>
      </c>
      <c s="152">
        <f>IF(COUNT('UDP-Raw Data 1'!F:F)&gt;0,COUNT('UDP-Raw Data 1'!F:F),"")</f>
        <v>1</v>
      </c>
      <c s="152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25" t="s">
        <v>405</v>
      </c>
      <c s="152" t="str">
        <f>IF(COUNTIF('UDP-Raw Data 1'!F:F,"&gt;0")&gt;0,COUNTIF('UDP-Raw Data 1'!F:F,"&gt;0"),"")</f>
        <v/>
      </c>
      <c s="152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25" t="s">
        <v>45</v>
      </c>
      <c s="153" t="str">
        <f t="shared" si="66" ref="B54:C54">IF(B53&lt;&gt;"", IF(B52&lt;&gt;"",IF(B52&gt;0,B53/B52,""),""), "")</f>
        <v/>
      </c>
      <c s="153" t="str">
        <f t="shared" si="66"/>
        <v/>
      </c>
    </row>
    <row ht="14.95">
      <c s="40" t="s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15" t="s">
        <v>43</v>
      </c>
      <c s="46">
        <v>4.0055608236235187</v>
      </c>
      <c s="46">
        <v>4.5158883548940745</v>
      </c>
      <c r="K56" s="7">
        <v>4.0055608236235187</v>
      </c>
      <c s="7">
        <v>4.5158883548940745</v>
      </c>
    </row>
    <row>
      <c s="215" t="s">
        <v>68</v>
      </c>
      <c s="46">
        <v>4.569334553053122</v>
      </c>
      <c s="46">
        <v>4.6078102821896305</v>
      </c>
      <c r="K57" s="7">
        <v>4.569334553053122</v>
      </c>
      <c s="7">
        <v>4.6078102821896305</v>
      </c>
    </row>
    <row>
      <c s="215" t="s">
        <v>18</v>
      </c>
      <c s="46">
        <v>4.36161991119888</v>
      </c>
      <c s="46">
        <v>4.6399999999999997</v>
      </c>
      <c r="K58" s="7">
        <v>4.36161991119888</v>
      </c>
      <c s="7">
        <v>4.6399999999999997</v>
      </c>
    </row>
    <row>
      <c s="215" t="s">
        <v>190</v>
      </c>
      <c s="45">
        <f>_xlfn.IFERROR(AVERAGE('Raw Data 1'!$C:$C),"")</f>
        <v>4.4471565495207752</v>
      </c>
      <c s="45">
        <f>_xlfn.IFERROR(AVERAGE('Raw Data 2'!$C:$C),"")</f>
        <v>4.4193954248365976</v>
      </c>
      <c s="45" t="str">
        <f>_xlfn.IFERROR(AVERAGE('Raw Data 3'!$C:$C),"")</f>
        <v/>
      </c>
      <c s="45" t="str">
        <f>_xlfn.IFERROR(AVERAGE('Raw Data 4'!$C:$C),"")</f>
        <v/>
      </c>
    </row>
    <row ht="14.95">
      <c s="40" t="s">
        <v>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315</v>
      </c>
      <c s="55">
        <v>1</v>
      </c>
      <c s="202">
        <v>1</v>
      </c>
      <c r="G61" s="13"/>
      <c s="13"/>
      <c s="13"/>
      <c s="13"/>
      <c s="13">
        <v>1</v>
      </c>
      <c s="13">
        <v>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s="2" customFormat="1">
      <c s="2" t="s">
        <v>374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341</v>
      </c>
      <c s="4"/>
    </row>
    <row>
      <c s="16" t="s">
        <v>211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6" customWidth="1"/>
    <col min="2" max="5" width="12.5234375" style="16" customWidth="1"/>
    <col min="6" max="6" width="9" style="16"/>
    <col min="7" max="7" width="8.5234375" style="16" bestFit="1" customWidth="1"/>
    <col min="8" max="8" width="23" style="16" bestFit="1" customWidth="1"/>
    <col min="9" max="9" width="76.26171875" style="16" customWidth="1"/>
    <col min="10" max="16384" width="9" style="16"/>
  </cols>
  <sheetData>
    <row ht="13.45" customHeight="1">
      <c s="64" t="s">
        <v>251</v>
      </c>
      <c s="6"/>
      <c s="6"/>
      <c s="6"/>
      <c s="6"/>
      <c r="G1" s="156" t="s">
        <v>330</v>
      </c>
      <c s="179"/>
      <c s="207"/>
    </row>
    <row ht="13.45" customHeight="1">
      <c s="6"/>
      <c s="6"/>
      <c s="6"/>
      <c s="6"/>
      <c s="6"/>
      <c r="G2" s="38" t="s">
        <v>169</v>
      </c>
      <c s="38" t="s">
        <v>267</v>
      </c>
      <c s="38" t="s">
        <v>425</v>
      </c>
      <c s="30"/>
      <c s="30"/>
    </row>
    <row ht="13.45" customHeight="1">
      <c s="6"/>
      <c s="6"/>
      <c s="6"/>
      <c s="6"/>
      <c s="6"/>
      <c r="G3" s="76">
        <v>5</v>
      </c>
      <c s="17" t="s">
        <v>426</v>
      </c>
      <c s="43"/>
    </row>
    <row ht="13.45" customHeight="1">
      <c s="10"/>
      <c s="10"/>
      <c s="10"/>
      <c s="10"/>
      <c s="10"/>
      <c r="G4" s="15"/>
      <c s="15"/>
      <c s="49"/>
    </row>
    <row ht="13.45" customHeight="1">
      <c s="39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5"/>
      <c s="15"/>
      <c s="49"/>
    </row>
    <row ht="13.45" customHeight="1">
      <c s="174" t="s">
        <v>380</v>
      </c>
      <c s="101"/>
      <c s="101"/>
      <c s="101"/>
      <c s="101"/>
      <c r="G6" s="15"/>
      <c s="15"/>
      <c s="49"/>
    </row>
    <row ht="13.45" customHeight="1">
      <c s="42" t="s">
        <v>111</v>
      </c>
      <c s="3">
        <f>_xlfn.IFERROR(AVERAGE('Raw Data 1'!$C:$C),"")</f>
        <v>4.4471565495207752</v>
      </c>
      <c s="3">
        <f>_xlfn.IFERROR(AVERAGE('Raw Data 2'!$C:$C),"")</f>
        <v>4.4193954248365976</v>
      </c>
      <c s="3" t="str">
        <f>_xlfn.IFERROR(AVERAGE('Raw Data 3'!$C:$C),"")</f>
        <v/>
      </c>
      <c s="3" t="str">
        <f>_xlfn.IFERROR(AVERAGE('Raw Data 4'!$C:$C),"")</f>
        <v/>
      </c>
      <c r="G7" s="15"/>
      <c s="15"/>
      <c s="49"/>
    </row>
    <row ht="13.45" customHeight="1">
      <c s="42" t="s">
        <v>89</v>
      </c>
      <c s="3">
        <f>IF(MAX('Raw Data 1'!$C:$C)=0,"",MAX('Raw Data 1'!$C:$C))</f>
        <v>4.8019999999999996</v>
      </c>
      <c s="3">
        <f>IF(MAX('Raw Data 2'!$C:$C)=0,"",MAX('Raw Data 2'!$C:$C))</f>
        <v>4.7859999999999996</v>
      </c>
      <c s="3" t="str">
        <f>IF(MAX('Raw Data 3'!$C:$C)=0,"",MAX('Raw Data 3'!$C:$C))</f>
        <v/>
      </c>
      <c s="3" t="str">
        <f>IF(MAX('Raw Data 4'!$C:$C)=0,"",MAX('Raw Data 4'!$C:$C))</f>
        <v/>
      </c>
      <c r="G8" s="15"/>
      <c s="15"/>
      <c s="49"/>
    </row>
    <row ht="13.45" customHeight="1">
      <c s="42" t="s">
        <v>272</v>
      </c>
      <c s="3">
        <f>IF(MAX('Raw Data 1'!$C:$C)=0,"",MIN('Raw Data 1'!$C:$C))</f>
        <v>3.6269999999999998</v>
      </c>
      <c s="3">
        <f>IF(MAX('Raw Data 2'!$C:$C)=0,"",MIN('Raw Data 2'!$C:$C))</f>
        <v>3.7290000000000001</v>
      </c>
      <c s="3" t="str">
        <f>IF(MAX('Raw Data 3'!$C:$C)=0,"",MIN('Raw Data 3'!$C:$C))</f>
        <v/>
      </c>
      <c s="3" t="str">
        <f>IF(MAX('Raw Data 4'!$C:$C)=0,"",MIN('Raw Data 4'!$C:$C))</f>
        <v/>
      </c>
      <c r="G9" s="15"/>
      <c s="15"/>
      <c s="49"/>
    </row>
    <row ht="13.45" customHeight="1">
      <c s="42" t="s">
        <v>7</v>
      </c>
      <c s="3">
        <f>_xlfn.IFERROR(_xlfn.STDEV.P('Raw Data 1'!$C:$C),"")</f>
        <v>0.20511426978921088</v>
      </c>
      <c s="3">
        <f>_xlfn.IFERROR(_xlfn.STDEV.P('Raw Data 2'!$C:$C),"")</f>
        <v>0.18434383859717432</v>
      </c>
      <c s="3" t="str">
        <f>_xlfn.IFERROR(_xlfn.STDEV.P('Raw Data 3'!$C:$C),"")</f>
        <v/>
      </c>
      <c s="3" t="str">
        <f>_xlfn.IFERROR(_xlfn.STDEV.P('Raw Data 4'!$C:$C),"")</f>
        <v/>
      </c>
      <c r="G10" s="15"/>
      <c s="15"/>
      <c s="49"/>
    </row>
    <row ht="13.45" customHeight="1">
      <c r="G11" s="15"/>
      <c s="15"/>
      <c s="49"/>
    </row>
    <row ht="13.45" customHeight="1">
      <c r="G12" s="15"/>
      <c s="15"/>
      <c s="49"/>
    </row>
    <row ht="13.45" customHeight="1">
      <c r="G13" s="15"/>
      <c s="15"/>
      <c s="49"/>
    </row>
    <row ht="13.45" customHeight="1">
      <c r="G14" s="15"/>
      <c s="15"/>
      <c s="49"/>
    </row>
    <row ht="13.45" customHeight="1">
      <c r="G15" s="15"/>
      <c s="15"/>
      <c s="49"/>
    </row>
    <row ht="13.45" customHeight="1">
      <c r="G16" s="15"/>
      <c s="15"/>
      <c s="49"/>
    </row>
    <row ht="13.45" customHeight="1">
      <c r="G17" s="15"/>
      <c s="15"/>
      <c s="49"/>
    </row>
    <row ht="13.45" customHeight="1">
      <c r="G18" s="15"/>
      <c s="15"/>
      <c s="49"/>
    </row>
    <row ht="13.45" customHeight="1">
      <c r="G19" s="15"/>
      <c s="15"/>
      <c s="49"/>
    </row>
    <row>
      <c r="G20" s="14"/>
      <c s="14"/>
      <c s="51"/>
    </row>
    <row>
      <c r="G21" s="76">
        <v>4</v>
      </c>
      <c s="17" t="s">
        <v>252</v>
      </c>
      <c s="43"/>
    </row>
    <row>
      <c r="G22" s="15"/>
      <c s="15"/>
      <c s="49"/>
    </row>
    <row>
      <c r="G23" s="15"/>
      <c s="15"/>
      <c s="49"/>
    </row>
    <row>
      <c r="G24" s="15"/>
      <c s="15"/>
      <c s="49"/>
    </row>
    <row>
      <c r="G25" s="15"/>
      <c s="15"/>
      <c s="49"/>
    </row>
    <row>
      <c r="G26" s="15"/>
      <c s="15"/>
      <c s="49"/>
    </row>
    <row>
      <c r="G27" s="15"/>
      <c s="15"/>
      <c s="49"/>
    </row>
    <row>
      <c r="G28" s="15"/>
      <c s="15"/>
      <c s="49"/>
    </row>
    <row>
      <c r="G29" s="15"/>
      <c s="15"/>
      <c s="49"/>
    </row>
    <row>
      <c r="G30" s="15"/>
      <c s="15"/>
      <c s="49"/>
    </row>
    <row>
      <c r="G31" s="15"/>
      <c s="15"/>
      <c s="49"/>
    </row>
    <row>
      <c r="G32" s="15"/>
      <c s="15"/>
      <c s="49"/>
    </row>
    <row>
      <c r="G33" s="15"/>
      <c s="15"/>
      <c s="49"/>
    </row>
    <row>
      <c r="G34" s="15"/>
      <c s="15"/>
      <c s="49"/>
    </row>
    <row>
      <c r="G35" s="15"/>
      <c s="15"/>
      <c s="49"/>
    </row>
    <row>
      <c r="G36" s="15"/>
      <c s="15"/>
      <c s="49"/>
    </row>
    <row>
      <c r="G37" s="15"/>
      <c s="15"/>
      <c s="49"/>
    </row>
    <row>
      <c r="G38" s="14"/>
      <c s="14"/>
      <c s="51"/>
    </row>
    <row>
      <c r="G39" s="76">
        <v>3</v>
      </c>
      <c s="17" t="s">
        <v>274</v>
      </c>
      <c s="43"/>
    </row>
    <row>
      <c r="G40" s="15"/>
      <c s="15"/>
      <c s="49"/>
    </row>
    <row>
      <c r="G41" s="15"/>
      <c s="15"/>
      <c s="49"/>
    </row>
    <row>
      <c r="G42" s="15"/>
      <c s="15"/>
      <c s="49"/>
    </row>
    <row>
      <c r="G43" s="15"/>
      <c s="15"/>
      <c s="49"/>
    </row>
    <row>
      <c r="G44" s="15"/>
      <c s="15"/>
      <c s="49"/>
    </row>
    <row>
      <c r="G45" s="15"/>
      <c s="15"/>
      <c s="49"/>
    </row>
    <row>
      <c r="G46" s="15"/>
      <c s="15"/>
      <c s="49"/>
    </row>
    <row>
      <c r="G47" s="15"/>
      <c s="15"/>
      <c s="49"/>
    </row>
    <row>
      <c r="G48" s="15"/>
      <c s="15"/>
      <c s="49"/>
    </row>
    <row>
      <c r="G49" s="15"/>
      <c s="15"/>
      <c s="49"/>
    </row>
    <row>
      <c r="G50" s="15"/>
      <c s="15"/>
      <c s="49"/>
    </row>
    <row>
      <c r="G51" s="15"/>
      <c s="15"/>
      <c s="49"/>
    </row>
    <row>
      <c r="G52" s="15"/>
      <c s="15"/>
      <c s="49"/>
    </row>
    <row>
      <c r="G53" s="15"/>
      <c s="15"/>
      <c s="49"/>
    </row>
    <row>
      <c r="G54" s="15"/>
      <c s="15"/>
      <c s="49"/>
    </row>
    <row>
      <c r="G55" s="15"/>
      <c s="15"/>
      <c s="49"/>
    </row>
    <row>
      <c r="G56" s="14"/>
      <c s="14"/>
      <c s="51"/>
    </row>
    <row ht="13.45" customHeight="1">
      <c r="G57" s="76">
        <v>2</v>
      </c>
      <c s="17" t="s">
        <v>223</v>
      </c>
      <c s="43"/>
    </row>
    <row ht="13.45" customHeight="1">
      <c r="G58" s="15"/>
      <c s="15"/>
      <c s="49"/>
    </row>
    <row ht="13.45" customHeight="1">
      <c r="G59" s="15"/>
      <c s="15"/>
      <c s="49"/>
    </row>
    <row ht="13.45" customHeight="1">
      <c r="G60" s="15"/>
      <c s="15"/>
      <c s="49"/>
    </row>
    <row ht="13.45" customHeight="1">
      <c r="G61" s="15"/>
      <c s="15"/>
      <c s="49"/>
    </row>
    <row ht="13.45" customHeight="1">
      <c r="G62" s="15"/>
      <c s="15"/>
      <c s="49"/>
    </row>
    <row>
      <c r="G63" s="15"/>
      <c s="15"/>
      <c s="49"/>
    </row>
    <row>
      <c r="G64" s="15"/>
      <c s="15"/>
      <c s="49"/>
    </row>
    <row>
      <c r="G65" s="15"/>
      <c s="15"/>
      <c s="49"/>
    </row>
    <row>
      <c r="G66" s="15"/>
      <c s="15"/>
      <c s="49"/>
    </row>
    <row>
      <c r="G67" s="15"/>
      <c s="15"/>
      <c s="49"/>
    </row>
    <row>
      <c r="G68" s="15"/>
      <c s="15"/>
      <c s="49"/>
    </row>
    <row>
      <c r="G69" s="15"/>
      <c s="15"/>
      <c s="49"/>
    </row>
    <row>
      <c r="G70" s="15"/>
      <c s="15"/>
      <c s="49"/>
    </row>
    <row>
      <c r="G71" s="15"/>
      <c s="15"/>
      <c s="49"/>
    </row>
    <row>
      <c r="G72" s="15"/>
      <c s="15"/>
      <c s="49"/>
    </row>
    <row>
      <c r="G73" s="15"/>
      <c s="15"/>
      <c s="49"/>
    </row>
    <row>
      <c r="G74" s="14"/>
      <c s="14"/>
      <c s="51"/>
    </row>
    <row>
      <c r="G75" s="76">
        <v>1</v>
      </c>
      <c s="17" t="s">
        <v>391</v>
      </c>
      <c s="43"/>
    </row>
    <row>
      <c r="G76" s="94"/>
      <c s="94"/>
      <c s="94"/>
    </row>
    <row>
      <c r="G77" s="94"/>
      <c s="94"/>
      <c s="94"/>
    </row>
    <row>
      <c r="G78" s="94"/>
      <c s="94"/>
      <c s="94"/>
    </row>
    <row>
      <c r="G79" s="94"/>
      <c s="94"/>
      <c s="94"/>
    </row>
    <row>
      <c r="G80" s="94"/>
      <c s="94"/>
      <c s="94"/>
    </row>
    <row>
      <c r="G81" s="94"/>
      <c s="94"/>
      <c s="94"/>
    </row>
    <row>
      <c r="G82" s="94"/>
      <c s="94"/>
      <c s="94"/>
    </row>
    <row>
      <c r="G83" s="94"/>
      <c s="94"/>
      <c s="94"/>
    </row>
    <row>
      <c r="G84" s="94"/>
      <c s="94"/>
      <c s="94"/>
    </row>
    <row>
      <c r="G85" s="94"/>
      <c s="94"/>
      <c s="94"/>
    </row>
    <row>
      <c r="G86" s="94"/>
      <c s="94"/>
      <c s="94"/>
    </row>
    <row>
      <c r="G87" s="94"/>
      <c s="94"/>
      <c s="94"/>
    </row>
    <row>
      <c r="G88" s="94"/>
      <c s="94"/>
      <c s="94"/>
    </row>
    <row>
      <c r="G89" s="94"/>
      <c s="94"/>
      <c s="94"/>
    </row>
    <row>
      <c r="G90" s="94"/>
      <c s="94"/>
      <c s="94"/>
    </row>
    <row>
      <c r="G91" s="94"/>
      <c s="94"/>
      <c s="94"/>
    </row>
    <row>
      <c r="G92" s="89"/>
      <c s="89"/>
      <c s="89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211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64" t="s">
        <v>392</v>
      </c>
      <c s="6"/>
      <c s="6"/>
      <c s="6"/>
      <c s="6"/>
      <c r="G1" s="155" t="s">
        <v>393</v>
      </c>
      <c s="62"/>
      <c s="62"/>
      <c s="62"/>
      <c r="M1" s="155" t="s">
        <v>119</v>
      </c>
      <c s="62"/>
      <c s="62"/>
      <c s="62"/>
    </row>
    <row ht="13.45" customHeight="1">
      <c s="6"/>
      <c s="6"/>
      <c s="6"/>
      <c s="6"/>
      <c s="6"/>
      <c r="G2" s="38" t="s">
        <v>199</v>
      </c>
      <c s="38" t="s">
        <v>267</v>
      </c>
      <c s="38" t="s">
        <v>275</v>
      </c>
      <c s="38" t="s">
        <v>425</v>
      </c>
      <c s="120"/>
      <c r="M2" s="38" t="s">
        <v>120</v>
      </c>
      <c s="38" t="s">
        <v>267</v>
      </c>
      <c s="38" t="s">
        <v>200</v>
      </c>
      <c s="38" t="s">
        <v>225</v>
      </c>
    </row>
    <row ht="13.45" customHeight="1">
      <c s="6"/>
      <c s="6"/>
      <c s="6"/>
      <c s="6"/>
      <c s="6"/>
      <c r="G3" s="17" t="s">
        <v>142</v>
      </c>
      <c s="17" t="s">
        <v>276</v>
      </c>
      <c s="44">
        <v>8.4600000000000009</v>
      </c>
      <c s="43"/>
      <c r="M3" s="17" t="s">
        <v>142</v>
      </c>
      <c s="17" t="s">
        <v>276</v>
      </c>
      <c s="44">
        <v>4.8700000000000001</v>
      </c>
      <c s="75" t="s">
        <v>394</v>
      </c>
    </row>
    <row ht="13.45" customHeight="1">
      <c s="10"/>
      <c s="10"/>
      <c s="10"/>
      <c s="10"/>
      <c s="10"/>
      <c r="G4" s="15"/>
      <c s="15"/>
      <c s="73"/>
      <c s="49"/>
      <c r="M4" s="15"/>
      <c s="15"/>
      <c s="72"/>
      <c s="68"/>
    </row>
    <row>
      <c s="39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5"/>
      <c s="15"/>
      <c s="73"/>
      <c s="49"/>
      <c r="M5" s="15"/>
      <c s="15"/>
      <c s="72"/>
      <c s="68"/>
    </row>
    <row>
      <c s="93" t="s">
        <v>273</v>
      </c>
      <c s="29"/>
      <c s="29"/>
      <c s="29"/>
      <c s="29"/>
      <c r="G6" s="15"/>
      <c s="15"/>
      <c s="73"/>
      <c s="49"/>
      <c r="M6" s="15"/>
      <c s="15"/>
      <c s="72"/>
      <c s="68"/>
    </row>
    <row>
      <c s="42" t="s">
        <v>305</v>
      </c>
      <c s="3">
        <f>_xlfn.IFERROR(AVERAGE('Raw Data 1'!$D:$D),"")</f>
        <v>85.643527156549638</v>
      </c>
      <c s="3">
        <f>_xlfn.IFERROR(AVERAGE('Raw Data 2'!$D:$D),"")</f>
        <v>81.983156862745105</v>
      </c>
      <c s="3" t="str">
        <f>_xlfn.IFERROR(AVERAGE('Raw Data 3'!$D:$D),"")</f>
        <v/>
      </c>
      <c s="3" t="str">
        <f>_xlfn.IFERROR(AVERAGE('Raw Data 4'!$D:$D),"")</f>
        <v/>
      </c>
      <c r="G7" s="15"/>
      <c s="15"/>
      <c s="73"/>
      <c s="49"/>
      <c r="M7" s="15"/>
      <c s="15"/>
      <c s="72"/>
      <c s="68"/>
    </row>
    <row>
      <c s="42" t="s">
        <v>168</v>
      </c>
      <c s="3">
        <f>_xlfn.IFERROR(AVERAGE('Raw Data 1'!$E:$E),"")</f>
        <v>30.322364217252389</v>
      </c>
      <c s="3">
        <f>_xlfn.IFERROR(AVERAGE('Raw Data 2'!$E:$E),"")</f>
        <v>26.820140522875821</v>
      </c>
      <c s="3" t="str">
        <f>_xlfn.IFERROR(AVERAGE('Raw Data 3'!$E:$E),"")</f>
        <v/>
      </c>
      <c s="3" t="str">
        <f>_xlfn.IFERROR(AVERAGE('Raw Data 4'!$E:$E),"")</f>
        <v/>
      </c>
      <c r="G8" s="14"/>
      <c s="14"/>
      <c s="74"/>
      <c s="51"/>
      <c r="M8" s="14"/>
      <c s="14"/>
      <c s="70"/>
      <c s="68"/>
      <c s="195"/>
    </row>
    <row>
      <c r="G9" s="17" t="s">
        <v>170</v>
      </c>
      <c s="17" t="s">
        <v>306</v>
      </c>
      <c s="44">
        <v>19.41</v>
      </c>
      <c s="43"/>
      <c r="M9" s="17" t="s">
        <v>170</v>
      </c>
      <c s="17" t="s">
        <v>306</v>
      </c>
      <c s="44">
        <v>20.579999999999998</v>
      </c>
      <c s="75" t="s">
        <v>394</v>
      </c>
    </row>
    <row>
      <c r="G10" s="15"/>
      <c s="15"/>
      <c s="73"/>
      <c s="49"/>
      <c r="M10" s="15"/>
      <c s="15"/>
      <c s="72"/>
      <c s="68"/>
    </row>
    <row>
      <c r="G11" s="15"/>
      <c s="15"/>
      <c s="73"/>
      <c s="49"/>
      <c r="M11" s="15"/>
      <c s="15"/>
      <c s="72"/>
      <c s="68"/>
    </row>
    <row>
      <c r="G12" s="15"/>
      <c s="15"/>
      <c s="73"/>
      <c s="49"/>
      <c r="M12" s="15"/>
      <c s="15"/>
      <c s="72"/>
      <c s="68"/>
    </row>
    <row>
      <c r="G13" s="15"/>
      <c s="15"/>
      <c s="73"/>
      <c s="49"/>
      <c r="M13" s="15"/>
      <c s="15"/>
      <c s="72"/>
      <c s="68"/>
    </row>
    <row>
      <c r="G14" s="14"/>
      <c s="14"/>
      <c s="74"/>
      <c s="51"/>
      <c r="M14" s="14"/>
      <c s="14"/>
      <c s="70"/>
      <c s="68"/>
    </row>
    <row>
      <c r="G15" s="17" t="s">
        <v>277</v>
      </c>
      <c s="17" t="s">
        <v>90</v>
      </c>
      <c s="44">
        <v>35.039999999999999</v>
      </c>
      <c s="43"/>
      <c r="M15" s="17" t="s">
        <v>277</v>
      </c>
      <c s="17" t="s">
        <v>90</v>
      </c>
      <c s="44">
        <v>31.559999999999999</v>
      </c>
      <c s="75" t="s">
        <v>394</v>
      </c>
    </row>
    <row>
      <c r="G16" s="15"/>
      <c s="15"/>
      <c s="73"/>
      <c s="49"/>
      <c r="M16" s="15"/>
      <c s="15"/>
      <c s="72"/>
      <c s="68"/>
    </row>
    <row>
      <c r="G17" s="15"/>
      <c s="15"/>
      <c s="73"/>
      <c s="49"/>
      <c r="M17" s="15"/>
      <c s="15"/>
      <c s="72"/>
      <c s="68"/>
    </row>
    <row>
      <c r="G18" s="15"/>
      <c s="15"/>
      <c s="73"/>
      <c s="49"/>
      <c r="M18" s="15"/>
      <c s="15"/>
      <c s="72"/>
      <c s="68"/>
    </row>
    <row>
      <c r="G19" s="15"/>
      <c s="15"/>
      <c s="73"/>
      <c s="49"/>
      <c r="M19" s="15"/>
      <c s="15"/>
      <c s="72"/>
      <c s="68"/>
    </row>
    <row>
      <c r="G20" s="14"/>
      <c s="14"/>
      <c s="74"/>
      <c s="51"/>
      <c r="M20" s="14"/>
      <c s="14"/>
      <c s="70"/>
      <c s="68"/>
    </row>
    <row>
      <c r="G21" s="17" t="s">
        <v>201</v>
      </c>
      <c s="17" t="s">
        <v>171</v>
      </c>
      <c s="44">
        <v>50.100000000000001</v>
      </c>
      <c s="43"/>
      <c r="M21" s="17" t="s">
        <v>201</v>
      </c>
      <c s="17" t="s">
        <v>171</v>
      </c>
      <c s="44">
        <v>47.210000000000001</v>
      </c>
      <c s="75" t="s">
        <v>394</v>
      </c>
    </row>
    <row>
      <c r="G22" s="15"/>
      <c s="15"/>
      <c s="73"/>
      <c s="49"/>
      <c r="M22" s="15"/>
      <c s="15"/>
      <c s="72"/>
      <c s="68"/>
    </row>
    <row>
      <c r="G23" s="15"/>
      <c s="15"/>
      <c s="73"/>
      <c s="49"/>
      <c r="M23" s="15"/>
      <c s="15"/>
      <c s="72"/>
      <c s="68"/>
    </row>
    <row>
      <c r="G24" s="15"/>
      <c s="15"/>
      <c s="73"/>
      <c s="49"/>
      <c r="M24" s="15"/>
      <c s="15"/>
      <c s="72"/>
      <c s="68"/>
    </row>
    <row>
      <c r="G25" s="15"/>
      <c s="15"/>
      <c s="73"/>
      <c s="49"/>
      <c r="M25" s="15"/>
      <c s="15"/>
      <c s="72"/>
      <c s="68"/>
    </row>
    <row>
      <c r="G26" s="14"/>
      <c s="14"/>
      <c s="74"/>
      <c s="51"/>
      <c r="M26" s="14"/>
      <c s="14"/>
      <c s="70"/>
      <c s="68"/>
    </row>
    <row>
      <c r="G27" s="17" t="s">
        <v>165</v>
      </c>
      <c s="17" t="s">
        <v>278</v>
      </c>
      <c s="44">
        <v>69.689999999999998</v>
      </c>
      <c s="43"/>
      <c r="M27" s="17" t="s">
        <v>165</v>
      </c>
      <c s="17" t="s">
        <v>278</v>
      </c>
      <c s="44">
        <v>68.010000000000005</v>
      </c>
      <c s="75" t="s">
        <v>394</v>
      </c>
    </row>
    <row>
      <c r="G28" s="15"/>
      <c s="15"/>
      <c s="73"/>
      <c s="94"/>
      <c r="M28" s="15"/>
      <c s="15"/>
      <c s="72"/>
      <c s="68"/>
    </row>
    <row>
      <c r="G29" s="15"/>
      <c s="15"/>
      <c s="73"/>
      <c s="94"/>
      <c r="M29" s="15"/>
      <c s="15"/>
      <c s="72"/>
      <c s="68"/>
    </row>
    <row>
      <c r="G30" s="15"/>
      <c s="15"/>
      <c s="73"/>
      <c s="94"/>
      <c r="M30" s="15"/>
      <c s="15"/>
      <c s="72"/>
      <c s="68"/>
    </row>
    <row>
      <c r="G31" s="15"/>
      <c s="15"/>
      <c s="73"/>
      <c s="94"/>
      <c r="M31" s="15"/>
      <c s="15"/>
      <c s="72"/>
      <c s="68"/>
    </row>
    <row>
      <c r="G32" s="14"/>
      <c s="14"/>
      <c s="74"/>
      <c s="89"/>
      <c r="M32" s="14"/>
      <c s="14"/>
      <c s="70"/>
      <c s="68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64" t="s">
        <v>175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0"/>
      <c s="10"/>
      <c s="10"/>
      <c s="10"/>
      <c s="10"/>
    </row>
    <row r="6">
      <c r="H6" s="212"/>
    </row>
    <row r="8">
      <c r="H8" s="25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5" bestFit="1" customWidth="1"/>
    <col min="2" max="2" width="8.16796875" style="56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5" t="s">
        <v>0</v>
      </c>
      <c s="56" t="s">
        <v>237</v>
      </c>
      <c t="s">
        <v>105</v>
      </c>
      <c t="s">
        <v>349</v>
      </c>
      <c t="s">
        <v>26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6" customWidth="1"/>
    <col min="2" max="5" width="12.5234375" style="16" customWidth="1"/>
    <col min="6" max="7" width="9" style="16"/>
    <col min="8" max="8" width="12.26171875" style="16" bestFit="1" customWidth="1"/>
    <col min="9" max="16384" width="9" style="16"/>
  </cols>
  <sheetData>
    <row ht="13.45" customHeight="1">
      <c s="64" t="s">
        <v>307</v>
      </c>
      <c s="6"/>
      <c s="6"/>
      <c s="6"/>
      <c s="6"/>
    </row>
    <row ht="13.45" customHeight="1">
      <c s="6"/>
      <c s="6"/>
      <c s="6"/>
      <c s="6"/>
      <c s="6"/>
      <c r="I2" s="30"/>
      <c s="30"/>
      <c s="30"/>
      <c s="30"/>
    </row>
    <row ht="13.45" customHeight="1">
      <c s="6"/>
      <c s="6"/>
      <c s="6"/>
      <c s="6"/>
      <c s="6"/>
    </row>
    <row ht="13.45" customHeight="1">
      <c s="10"/>
      <c s="10"/>
      <c s="10"/>
      <c s="10"/>
      <c s="10"/>
    </row>
    <row ht="13.45" customHeight="1">
      <c s="39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</row>
    <row ht="13.45" customHeight="1">
      <c s="93" t="s">
        <v>149</v>
      </c>
      <c s="29"/>
      <c s="29"/>
      <c s="29"/>
      <c s="29"/>
    </row>
    <row ht="13.45" customHeight="1">
      <c s="42" t="s">
        <v>414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2" t="s">
        <v>416</v>
      </c>
      <c s="54">
        <f>IF(ISBLANK('VIDEO KPIs'!$C$18),"",'VIDEO KPIs'!$C$18)</f>
        <v>0</v>
      </c>
      <c s="54">
        <f>IF(ISBLANK('VIDEO KPIs'!$D$18),"",'VIDEO KPIs'!$D$18)</f>
        <v>0</v>
      </c>
      <c s="54" t="str">
        <f>IF(ISBLANK('VIDEO KPIs'!$E$18),"",'VIDEO KPIs'!$E$18)</f>
        <v/>
      </c>
      <c s="54" t="str">
        <f>IF(ISBLANK('VIDEO KPIs'!$F$18),"",'VIDEO KPIs'!$F$18)</f>
        <v/>
      </c>
    </row>
    <row ht="13.45" customHeight="1">
      <c s="42" t="s">
        <v>77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93" t="s">
        <v>117</v>
      </c>
      <c s="29"/>
      <c s="29"/>
      <c s="29"/>
      <c s="29"/>
    </row>
    <row>
      <c s="42" t="s">
        <v>107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2" t="s">
        <v>388</v>
      </c>
      <c s="54">
        <f>IF(ISBLANK('VIDEO KPIs'!$C$15),"",'VIDEO KPIs'!$C$15)</f>
        <v>0.067000000000000004</v>
      </c>
      <c s="54">
        <f>IF(ISBLANK('VIDEO KPIs'!$D$15),"",'VIDEO KPIs'!$D$15)</f>
        <v>0</v>
      </c>
      <c s="54" t="str">
        <f>IF(ISBLANK('VIDEO KPIs'!$E$15),"",'VIDEO KPIs'!$E$15)</f>
        <v/>
      </c>
      <c s="54" t="str">
        <f>IF(ISBLANK('VIDEO KPIs'!$F$15),"",'VIDEO KPIs'!$F$15)</f>
        <v/>
      </c>
    </row>
    <row>
      <c s="42" t="s">
        <v>163</v>
      </c>
      <c s="3">
        <f>IF(ISBLANK('VIDEO KPIs'!$C$17),"",'VIDEO KPIs'!$C$17)</f>
        <v>4.1970000000000001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5"/>
  <sheetViews>
    <sheetView workbookViewId="0">
      <selection activeCell="A3" sqref="A3"/>
    </sheetView>
  </sheetViews>
  <sheetFormatPr defaultRowHeight="14.4"/>
  <cols>
    <col min="1" max="1" width="57.26171875" style="56" customWidth="1"/>
    <col min="2" max="2" width="14.5234375" style="61" customWidth="1"/>
    <col min="3" max="3" width="10" style="61" customWidth="1"/>
    <col min="4" max="4" width="58.26171875" style="56" customWidth="1"/>
    <col min="5" max="5" width="14.5234375" style="61" bestFit="1" customWidth="1"/>
    <col min="6" max="6" width="10" style="61" bestFit="1" customWidth="1"/>
    <col min="7" max="7" width="55" style="56" customWidth="1"/>
    <col min="8" max="8" width="14.5234375" style="61" bestFit="1" customWidth="1"/>
    <col min="9" max="9" width="10" style="61" bestFit="1" customWidth="1"/>
    <col min="10" max="10" width="53.26171875" style="56" customWidth="1"/>
    <col min="11" max="11" width="14.5234375" style="61" bestFit="1" customWidth="1"/>
    <col min="12" max="12" width="10" style="61" bestFit="1" customWidth="1"/>
  </cols>
  <sheetData>
    <row>
      <c s="35" t="s">
        <v>205</v>
      </c>
      <c s="35"/>
      <c s="35"/>
      <c s="35" t="s">
        <v>310</v>
      </c>
      <c s="35"/>
      <c s="35"/>
      <c s="35" t="s">
        <v>435</v>
      </c>
      <c s="35"/>
      <c s="35"/>
      <c s="35" t="s">
        <v>99</v>
      </c>
      <c s="35"/>
      <c s="35"/>
    </row>
    <row>
      <c s="56" t="s">
        <v>98</v>
      </c>
      <c s="61" t="s">
        <v>337</v>
      </c>
      <c s="61" t="s">
        <v>436</v>
      </c>
      <c s="56" t="s">
        <v>98</v>
      </c>
      <c s="61" t="s">
        <v>337</v>
      </c>
      <c s="61" t="s">
        <v>436</v>
      </c>
      <c s="56" t="s">
        <v>98</v>
      </c>
      <c s="61" t="s">
        <v>337</v>
      </c>
      <c s="61" t="s">
        <v>436</v>
      </c>
      <c s="56" t="s">
        <v>98</v>
      </c>
      <c s="61" t="s">
        <v>337</v>
      </c>
      <c s="61" t="s">
        <v>436</v>
      </c>
    </row>
    <row>
      <c s="56" t="s">
        <v>350</v>
      </c>
      <c s="61">
        <v>5</v>
      </c>
      <c s="61">
        <v>4.8862169964530322</v>
      </c>
      <c s="56" t="s">
        <v>350</v>
      </c>
      <c s="61">
        <v>5</v>
      </c>
      <c s="61">
        <v>4.8913740152518317</v>
      </c>
    </row>
    <row>
      <c s="56" t="s">
        <v>238</v>
      </c>
      <c s="61">
        <v>5</v>
      </c>
      <c s="61">
        <v>4.8847880065071276</v>
      </c>
      <c s="56" t="s">
        <v>238</v>
      </c>
      <c s="61">
        <v>5</v>
      </c>
      <c s="61">
        <v>4.8882076335012945</v>
      </c>
    </row>
    <row>
      <c s="56" t="s">
        <v>351</v>
      </c>
      <c s="61">
        <v>5</v>
      </c>
      <c s="61">
        <v>4.893757367153321</v>
      </c>
      <c s="56" t="s">
        <v>351</v>
      </c>
      <c s="61">
        <v>5</v>
      </c>
      <c s="61">
        <v>4.8950578288049638</v>
      </c>
    </row>
    <row>
      <c s="56" t="s">
        <v>137</v>
      </c>
      <c s="61">
        <v>5</v>
      </c>
      <c s="61">
        <v>4.8933496033263495</v>
      </c>
      <c s="56" t="s">
        <v>137</v>
      </c>
      <c s="61">
        <v>5</v>
      </c>
      <c s="61">
        <v>4.8950578288049655</v>
      </c>
    </row>
    <row>
      <c s="56" t="s">
        <v>239</v>
      </c>
      <c s="61">
        <v>5</v>
      </c>
      <c s="61">
        <v>4.8925034127914122</v>
      </c>
      <c s="56" t="s">
        <v>239</v>
      </c>
      <c s="61">
        <v>5</v>
      </c>
      <c s="61">
        <v>4.8950578288049638</v>
      </c>
    </row>
    <row>
      <c s="56" t="s">
        <v>27</v>
      </c>
      <c s="61">
        <v>5</v>
      </c>
      <c s="61">
        <v>4.8937573671533219</v>
      </c>
      <c s="56" t="s">
        <v>27</v>
      </c>
      <c s="61">
        <v>5</v>
      </c>
      <c s="61">
        <v>4.8950578288049638</v>
      </c>
    </row>
    <row>
      <c s="56" t="s">
        <v>138</v>
      </c>
      <c s="61">
        <v>5</v>
      </c>
      <c s="61">
        <v>4.8933496033263495</v>
      </c>
      <c s="56" t="s">
        <v>138</v>
      </c>
      <c s="61">
        <v>5</v>
      </c>
      <c s="61">
        <v>4.8950578288049655</v>
      </c>
    </row>
    <row>
      <c s="56" t="s">
        <v>352</v>
      </c>
      <c s="61">
        <v>5</v>
      </c>
      <c s="61">
        <v>4.8925034127914095</v>
      </c>
      <c s="56" t="s">
        <v>352</v>
      </c>
      <c s="61">
        <v>5</v>
      </c>
      <c s="61">
        <v>4.895057828804962</v>
      </c>
    </row>
    <row>
      <c s="56" t="s">
        <v>38</v>
      </c>
      <c s="61">
        <v>5</v>
      </c>
      <c s="61">
        <v>4.8937573671533192</v>
      </c>
      <c s="56" t="s">
        <v>38</v>
      </c>
      <c s="61">
        <v>5</v>
      </c>
      <c s="61">
        <v>4.8950578288049611</v>
      </c>
    </row>
    <row>
      <c s="56" t="s">
        <v>240</v>
      </c>
      <c s="61">
        <v>5</v>
      </c>
      <c s="61">
        <v>4.8933496033263495</v>
      </c>
      <c s="56" t="s">
        <v>240</v>
      </c>
      <c s="61">
        <v>5</v>
      </c>
      <c s="61">
        <v>4.8950578288049655</v>
      </c>
    </row>
    <row>
      <c s="56" t="s">
        <v>384</v>
      </c>
      <c s="61">
        <v>5</v>
      </c>
      <c s="61">
        <v>4.8925034127914131</v>
      </c>
      <c s="56" t="s">
        <v>384</v>
      </c>
      <c s="61">
        <v>5</v>
      </c>
      <c s="61">
        <v>4.8950578288049655</v>
      </c>
    </row>
    <row>
      <c s="56" t="s">
        <v>139</v>
      </c>
      <c s="61">
        <v>5</v>
      </c>
      <c s="61">
        <v>4.8937573671533228</v>
      </c>
      <c s="56" t="s">
        <v>139</v>
      </c>
      <c s="61">
        <v>5</v>
      </c>
      <c s="61">
        <v>4.8950578288049655</v>
      </c>
    </row>
    <row>
      <c s="56" t="s">
        <v>264</v>
      </c>
      <c s="61">
        <v>5</v>
      </c>
      <c s="61">
        <v>4.8933496033263459</v>
      </c>
      <c s="56" t="s">
        <v>264</v>
      </c>
      <c s="61">
        <v>5</v>
      </c>
      <c s="61">
        <v>4.8950578288049611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5" bestFit="1" customWidth="1"/>
    <col min="2" max="2" width="10" style="25" customWidth="1"/>
    <col min="3" max="3" width="12.5234375" customWidth="1"/>
    <col min="5" max="5" width="31" style="61" bestFit="1" customWidth="1"/>
    <col min="6" max="6" width="35.5234375" style="61" bestFit="1" customWidth="1"/>
    <col min="7" max="7" width="17.5234375" style="61" customWidth="1"/>
    <col min="8" max="8" width="13" style="25" bestFit="1" customWidth="1"/>
    <col min="9" max="9" width="10" style="25" customWidth="1"/>
    <col min="10" max="10" width="12.5234375" customWidth="1"/>
    <col min="12" max="12" width="31" style="61" bestFit="1" customWidth="1"/>
    <col min="13" max="13" width="35.5234375" style="61" bestFit="1" customWidth="1"/>
    <col min="14" max="14" width="14.47265625" style="61" bestFit="1" customWidth="1"/>
  </cols>
  <sheetData>
    <row>
      <c r="E1" s="96" t="s">
        <v>205</v>
      </c>
      <c s="96"/>
      <c s="128"/>
      <c r="L1" s="96" t="s">
        <v>310</v>
      </c>
      <c s="96"/>
      <c s="128"/>
    </row>
    <row>
      <c s="25" t="s">
        <v>44</v>
      </c>
      <c s="25" t="s">
        <v>371</v>
      </c>
      <c t="s">
        <v>369</v>
      </c>
      <c t="s">
        <v>231</v>
      </c>
      <c s="61" t="s">
        <v>68</v>
      </c>
      <c s="61" t="s">
        <v>18</v>
      </c>
      <c s="61" t="s">
        <v>43</v>
      </c>
      <c s="25" t="s">
        <v>44</v>
      </c>
      <c s="25" t="s">
        <v>371</v>
      </c>
      <c t="s">
        <v>369</v>
      </c>
      <c t="s">
        <v>231</v>
      </c>
      <c s="61" t="s">
        <v>68</v>
      </c>
      <c s="61" t="s">
        <v>18</v>
      </c>
      <c s="61" t="s">
        <v>43</v>
      </c>
    </row>
    <row>
      <c s="25">
        <v>1</v>
      </c>
      <c s="25">
        <v>0</v>
      </c>
      <c t="s">
        <v>208</v>
      </c>
      <c>
        <v>10</v>
      </c>
      <c s="61">
        <v>4.569334553053122</v>
      </c>
      <c s="61">
        <v>4.36161991119888</v>
      </c>
      <c s="61">
        <v>4.0055608236235187</v>
      </c>
      <c s="25">
        <v>1</v>
      </c>
      <c s="25">
        <v>0</v>
      </c>
      <c t="s">
        <v>208</v>
      </c>
      <c>
        <v>10</v>
      </c>
      <c s="61">
        <v>4.6078102821896305</v>
      </c>
      <c s="61">
        <v>4.6399999999999997</v>
      </c>
      <c s="61">
        <v>4.5158883548940745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312</v>
      </c>
      <c t="s">
        <v>101</v>
      </c>
      <c s="25" t="s">
        <v>260</v>
      </c>
      <c s="25" t="s">
        <v>184</v>
      </c>
      <c t="s">
        <v>210</v>
      </c>
      <c s="25" t="s">
        <v>158</v>
      </c>
      <c s="52" t="s">
        <v>66</v>
      </c>
      <c s="52" t="s">
        <v>292</v>
      </c>
      <c s="52" t="s">
        <v>368</v>
      </c>
      <c t="s">
        <v>437</v>
      </c>
      <c s="52" t="s">
        <v>338</v>
      </c>
      <c s="86" t="s">
        <v>403</v>
      </c>
      <c s="86" t="s">
        <v>339</v>
      </c>
      <c t="s">
        <v>67</v>
      </c>
      <c t="s">
        <v>42</v>
      </c>
      <c t="s">
        <v>438</v>
      </c>
      <c t="s">
        <v>404</v>
      </c>
      <c t="s">
        <v>157</v>
      </c>
      <c t="s">
        <v>17</v>
      </c>
      <c t="s">
        <v>185</v>
      </c>
      <c t="s">
        <v>314</v>
      </c>
      <c s="6" t="s">
        <v>407</v>
      </c>
      <c s="6" t="s">
        <v>294</v>
      </c>
      <c s="6" t="s">
        <v>408</v>
      </c>
      <c s="6" t="s">
        <v>373</v>
      </c>
    </row>
    <row>
      <c t="s">
        <v>48</v>
      </c>
      <c t="s">
        <v>24</v>
      </c>
      <c s="25">
        <v>0</v>
      </c>
      <c s="25">
        <v>1</v>
      </c>
      <c t="s">
        <v>208</v>
      </c>
      <c s="25">
        <v>0</v>
      </c>
      <c t="s">
        <v>73</v>
      </c>
      <c t="s">
        <v>49</v>
      </c>
      <c t="s">
        <v>263</v>
      </c>
      <c s="56">
        <v>11</v>
      </c>
      <c>
        <v>0.093333333333333296</v>
      </c>
      <c>
        <v>29.498999999999999</v>
      </c>
      <c>
        <v>18.687000000000001</v>
      </c>
      <c>
        <v>7.9450000000000003</v>
      </c>
      <c>
        <v>6.2000000000000002</v>
      </c>
      <c>
        <v>1</v>
      </c>
      <c>
        <v>1</v>
      </c>
      <c t="s">
        <v>215</v>
      </c>
      <c t="s">
        <v>378</v>
      </c>
      <c t="s">
        <v>74</v>
      </c>
      <c>
        <v>0.23999999999999999</v>
      </c>
      <c>
        <v>0.271711671251333</v>
      </c>
      <c s="25">
        <v>88823</v>
      </c>
      <c s="25">
        <v>74530924</v>
      </c>
      <c t="s">
        <v>136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312</v>
      </c>
      <c t="s">
        <v>101</v>
      </c>
      <c s="25" t="s">
        <v>260</v>
      </c>
      <c s="25" t="s">
        <v>184</v>
      </c>
      <c t="s">
        <v>210</v>
      </c>
      <c s="25" t="s">
        <v>158</v>
      </c>
      <c s="52" t="s">
        <v>66</v>
      </c>
      <c s="52" t="s">
        <v>292</v>
      </c>
      <c s="52" t="s">
        <v>368</v>
      </c>
      <c t="s">
        <v>437</v>
      </c>
      <c s="52" t="s">
        <v>338</v>
      </c>
      <c s="86" t="s">
        <v>403</v>
      </c>
      <c s="86" t="s">
        <v>339</v>
      </c>
      <c t="s">
        <v>67</v>
      </c>
      <c t="s">
        <v>42</v>
      </c>
      <c t="s">
        <v>438</v>
      </c>
      <c t="s">
        <v>404</v>
      </c>
      <c t="s">
        <v>157</v>
      </c>
      <c t="s">
        <v>17</v>
      </c>
      <c t="s">
        <v>185</v>
      </c>
      <c t="s">
        <v>314</v>
      </c>
      <c s="6" t="s">
        <v>407</v>
      </c>
      <c s="6" t="s">
        <v>294</v>
      </c>
      <c s="6" t="s">
        <v>408</v>
      </c>
      <c s="6" t="s">
        <v>373</v>
      </c>
    </row>
    <row>
      <c t="s">
        <v>48</v>
      </c>
      <c t="s">
        <v>131</v>
      </c>
      <c s="25">
        <v>0</v>
      </c>
      <c s="25">
        <v>1</v>
      </c>
      <c t="s">
        <v>208</v>
      </c>
      <c s="25">
        <v>0</v>
      </c>
      <c t="s">
        <v>379</v>
      </c>
      <c t="s">
        <v>13</v>
      </c>
      <c t="s">
        <v>263</v>
      </c>
      <c s="56">
        <v>11</v>
      </c>
      <c>
        <v>0.0266666666666667</v>
      </c>
      <c>
        <v>8.6920000000000002</v>
      </c>
      <c>
        <v>8.5190000000000001</v>
      </c>
      <c>
        <v>0.34599999999999997</v>
      </c>
      <c>
        <v>0.017000000000000001</v>
      </c>
      <c>
        <v>1</v>
      </c>
      <c>
        <v>1</v>
      </c>
      <c t="s">
        <v>440</v>
      </c>
      <c t="s">
        <v>25</v>
      </c>
      <c t="s">
        <v>74</v>
      </c>
      <c>
        <v>0.040000000000000001</v>
      </c>
      <c>
        <v>0.17617264919621201</v>
      </c>
      <c s="25">
        <v>90660</v>
      </c>
      <c s="25">
        <v>75976497</v>
      </c>
      <c t="s">
        <v>136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44</v>
      </c>
      <c s="25" t="s">
        <v>371</v>
      </c>
      <c t="s">
        <v>71</v>
      </c>
      <c s="25" t="s">
        <v>158</v>
      </c>
      <c t="s">
        <v>103</v>
      </c>
      <c t="s">
        <v>159</v>
      </c>
      <c t="s">
        <v>233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44</v>
      </c>
      <c s="25" t="s">
        <v>371</v>
      </c>
      <c t="s">
        <v>71</v>
      </c>
      <c s="25" t="s">
        <v>158</v>
      </c>
      <c t="s">
        <v>103</v>
      </c>
      <c t="s">
        <v>159</v>
      </c>
      <c t="s">
        <v>233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4" t="s">
        <v>354</v>
      </c>
      <c s="24" t="s">
        <v>242</v>
      </c>
      <c s="24" t="s">
        <v>355</v>
      </c>
      <c s="24" t="s">
        <v>50</v>
      </c>
      <c s="24" t="s">
        <v>164</v>
      </c>
      <c s="24" t="s">
        <v>415</v>
      </c>
      <c r="H1" s="24" t="s">
        <v>354</v>
      </c>
      <c s="24" t="s">
        <v>242</v>
      </c>
      <c s="24" t="s">
        <v>355</v>
      </c>
      <c s="24" t="s">
        <v>50</v>
      </c>
      <c s="24" t="s">
        <v>164</v>
      </c>
      <c s="24" t="s">
        <v>188</v>
      </c>
      <c r="O1" s="24" t="s">
        <v>354</v>
      </c>
      <c s="24" t="s">
        <v>242</v>
      </c>
      <c s="24" t="s">
        <v>355</v>
      </c>
      <c s="24" t="s">
        <v>50</v>
      </c>
      <c s="24" t="s">
        <v>164</v>
      </c>
      <c s="24" t="s">
        <v>30</v>
      </c>
    </row>
    <row>
      <c s="24">
        <v>0.10000000000000001</v>
      </c>
      <c s="24">
        <f t="array" ref="B2:B51">FREQUENCY('Raw Data 1'!C:C,'Bin Data'!F2:F51)</f>
        <v>0</v>
      </c>
      <c s="24">
        <f t="array" ref="C2:C51">FREQUENCY('Raw Data 2'!C:C,'Bin Data'!F2:F51)</f>
        <v>0</v>
      </c>
      <c s="24">
        <f t="array" ref="D2:D51">FREQUENCY('Raw Data 3'!C:C,'Bin Data'!F2:F51)</f>
        <v>0</v>
      </c>
      <c s="24">
        <f t="array" ref="E2:E51">FREQUENCY('Raw Data 4'!C:C,'Bin Data'!F2:F51)</f>
        <v>0</v>
      </c>
      <c s="24">
        <v>0.10000000000000001</v>
      </c>
      <c r="H2" s="85">
        <v>1</v>
      </c>
      <c s="24">
        <f t="array" ref="I2:I121">FREQUENCY('Raw Data 1'!D:D,'Bin Data'!M2:M121)</f>
        <v>0</v>
      </c>
      <c s="24">
        <f t="array" ref="J2:J121">FREQUENCY('Raw Data 2'!D:D,'Bin Data'!M2:M121)</f>
        <v>0</v>
      </c>
      <c s="24">
        <f t="array" ref="K2:K121">FREQUENCY('Raw Data 3'!D:D,'Bin Data'!M2:M121)</f>
        <v>0</v>
      </c>
      <c s="24">
        <f t="array" ref="L2:L121">FREQUENCY('Raw Data 4'!D:D,'Bin Data'!M2:M121)</f>
        <v>0</v>
      </c>
      <c s="85">
        <v>1</v>
      </c>
      <c r="O2" s="85">
        <v>1</v>
      </c>
      <c s="24">
        <f t="array" ref="P2:P121">FREQUENCY('Raw Data 1'!E:E,'Bin Data'!T2:T121)</f>
        <v>29</v>
      </c>
      <c s="24">
        <f t="array" ref="Q2:Q121">FREQUENCY('Raw Data 2'!E:E,'Bin Data'!T2:T121)</f>
        <v>23</v>
      </c>
      <c s="24">
        <f t="array" ref="R2:R121">FREQUENCY('Raw Data 3'!E:E,'Bin Data'!T2:T121)</f>
        <v>0</v>
      </c>
      <c s="24">
        <f t="array" ref="S2:S121">FREQUENCY('Raw Data 4'!E:E,'Bin Data'!T2:T121)</f>
        <v>0</v>
      </c>
      <c s="85">
        <v>1</v>
      </c>
    </row>
    <row>
      <c s="24">
        <v>0.20000000000000001</v>
      </c>
      <c s="24">
        <v>0</v>
      </c>
      <c s="24">
        <v>0</v>
      </c>
      <c s="24">
        <v>0</v>
      </c>
      <c s="24">
        <v>0</v>
      </c>
      <c s="24">
        <v>0.20000000000000001</v>
      </c>
      <c r="H3" s="85">
        <v>2</v>
      </c>
      <c s="24">
        <v>0</v>
      </c>
      <c s="24">
        <v>0</v>
      </c>
      <c s="24">
        <v>0</v>
      </c>
      <c s="24">
        <v>0</v>
      </c>
      <c s="85">
        <v>2</v>
      </c>
      <c r="O3" s="85">
        <v>2</v>
      </c>
      <c s="24">
        <v>0</v>
      </c>
      <c s="24">
        <v>0</v>
      </c>
      <c s="24">
        <v>0</v>
      </c>
      <c s="24">
        <v>0</v>
      </c>
      <c s="85">
        <v>2</v>
      </c>
    </row>
    <row>
      <c s="24">
        <v>0.29999999999999999</v>
      </c>
      <c s="24">
        <v>0</v>
      </c>
      <c s="24">
        <v>0</v>
      </c>
      <c s="24">
        <v>0</v>
      </c>
      <c s="24">
        <v>0</v>
      </c>
      <c s="24">
        <v>0.29999999999999999</v>
      </c>
      <c r="H4" s="85">
        <v>3</v>
      </c>
      <c s="24">
        <v>0</v>
      </c>
      <c s="24">
        <v>0</v>
      </c>
      <c s="24">
        <v>0</v>
      </c>
      <c s="24">
        <v>0</v>
      </c>
      <c s="85">
        <v>3</v>
      </c>
      <c r="O4" s="85">
        <v>3</v>
      </c>
      <c s="24">
        <v>0</v>
      </c>
      <c s="24">
        <v>0</v>
      </c>
      <c s="24">
        <v>0</v>
      </c>
      <c s="24">
        <v>0</v>
      </c>
      <c s="85">
        <v>3</v>
      </c>
    </row>
    <row>
      <c s="24">
        <v>0.40000000000000002</v>
      </c>
      <c s="24">
        <v>0</v>
      </c>
      <c s="24">
        <v>0</v>
      </c>
      <c s="24">
        <v>0</v>
      </c>
      <c s="24">
        <v>0</v>
      </c>
      <c s="24">
        <v>0.40000000000000002</v>
      </c>
      <c r="H5" s="85">
        <v>4</v>
      </c>
      <c s="24">
        <v>0</v>
      </c>
      <c s="24">
        <v>0</v>
      </c>
      <c s="24">
        <v>0</v>
      </c>
      <c s="24">
        <v>0</v>
      </c>
      <c s="85">
        <v>4</v>
      </c>
      <c r="O5" s="85">
        <v>4</v>
      </c>
      <c s="24">
        <v>0</v>
      </c>
      <c s="24">
        <v>0</v>
      </c>
      <c s="24">
        <v>0</v>
      </c>
      <c s="24">
        <v>0</v>
      </c>
      <c s="85">
        <v>4</v>
      </c>
    </row>
    <row>
      <c s="24">
        <v>0.5</v>
      </c>
      <c s="24">
        <v>0</v>
      </c>
      <c s="24">
        <v>0</v>
      </c>
      <c s="24">
        <v>0</v>
      </c>
      <c s="24">
        <v>0</v>
      </c>
      <c s="24">
        <v>0.5</v>
      </c>
      <c r="H6" s="85">
        <v>5</v>
      </c>
      <c s="24">
        <v>0</v>
      </c>
      <c s="24">
        <v>0</v>
      </c>
      <c s="24">
        <v>0</v>
      </c>
      <c s="24">
        <v>0</v>
      </c>
      <c s="85">
        <v>5</v>
      </c>
      <c r="O6" s="85">
        <v>5</v>
      </c>
      <c s="24">
        <v>0</v>
      </c>
      <c s="24">
        <v>0</v>
      </c>
      <c s="24">
        <v>0</v>
      </c>
      <c s="24">
        <v>0</v>
      </c>
      <c s="85">
        <v>5</v>
      </c>
    </row>
    <row>
      <c s="24">
        <v>0.59999999999999998</v>
      </c>
      <c s="24">
        <v>0</v>
      </c>
      <c s="24">
        <v>0</v>
      </c>
      <c s="24">
        <v>0</v>
      </c>
      <c s="24">
        <v>0</v>
      </c>
      <c s="24">
        <v>0.59999999999999998</v>
      </c>
      <c r="H7" s="85">
        <v>6</v>
      </c>
      <c s="24">
        <v>0</v>
      </c>
      <c s="24">
        <v>0</v>
      </c>
      <c s="24">
        <v>0</v>
      </c>
      <c s="24">
        <v>0</v>
      </c>
      <c s="85">
        <v>6</v>
      </c>
      <c r="O7" s="85">
        <v>6</v>
      </c>
      <c s="24">
        <v>0</v>
      </c>
      <c s="24">
        <v>0</v>
      </c>
      <c s="24">
        <v>0</v>
      </c>
      <c s="24">
        <v>0</v>
      </c>
      <c s="85">
        <v>6</v>
      </c>
    </row>
    <row>
      <c s="24">
        <v>0.69999999999999996</v>
      </c>
      <c s="24">
        <v>0</v>
      </c>
      <c s="24">
        <v>0</v>
      </c>
      <c s="24">
        <v>0</v>
      </c>
      <c s="24">
        <v>0</v>
      </c>
      <c s="24">
        <v>0.69999999999999996</v>
      </c>
      <c r="H8" s="85">
        <v>7</v>
      </c>
      <c s="24">
        <v>0</v>
      </c>
      <c s="24">
        <v>0</v>
      </c>
      <c s="24">
        <v>0</v>
      </c>
      <c s="24">
        <v>0</v>
      </c>
      <c s="85">
        <v>7</v>
      </c>
      <c r="O8" s="85">
        <v>7</v>
      </c>
      <c s="24">
        <v>0</v>
      </c>
      <c s="24">
        <v>1</v>
      </c>
      <c s="24">
        <v>0</v>
      </c>
      <c s="24">
        <v>0</v>
      </c>
      <c s="85">
        <v>7</v>
      </c>
    </row>
    <row>
      <c s="24">
        <v>0.80000000000000004</v>
      </c>
      <c s="24">
        <v>0</v>
      </c>
      <c s="24">
        <v>0</v>
      </c>
      <c s="24">
        <v>0</v>
      </c>
      <c s="24">
        <v>0</v>
      </c>
      <c s="24">
        <v>0.80000000000000004</v>
      </c>
      <c r="H9" s="85">
        <v>8</v>
      </c>
      <c s="24">
        <v>0</v>
      </c>
      <c s="24">
        <v>0</v>
      </c>
      <c s="24">
        <v>0</v>
      </c>
      <c s="24">
        <v>0</v>
      </c>
      <c s="85">
        <v>8</v>
      </c>
      <c r="O9" s="85">
        <v>8</v>
      </c>
      <c s="24">
        <v>0</v>
      </c>
      <c s="24">
        <v>0</v>
      </c>
      <c s="24">
        <v>0</v>
      </c>
      <c s="24">
        <v>0</v>
      </c>
      <c s="85">
        <v>8</v>
      </c>
    </row>
    <row>
      <c s="24">
        <v>0.90000000000000002</v>
      </c>
      <c s="24">
        <v>0</v>
      </c>
      <c s="24">
        <v>0</v>
      </c>
      <c s="24">
        <v>0</v>
      </c>
      <c s="24">
        <v>0</v>
      </c>
      <c s="24">
        <v>0.90000000000000002</v>
      </c>
      <c r="H10" s="85">
        <v>9</v>
      </c>
      <c s="24">
        <v>0</v>
      </c>
      <c s="24">
        <v>0</v>
      </c>
      <c s="24">
        <v>0</v>
      </c>
      <c s="24">
        <v>0</v>
      </c>
      <c s="85">
        <v>9</v>
      </c>
      <c r="O10" s="85">
        <v>9</v>
      </c>
      <c s="24">
        <v>1</v>
      </c>
      <c s="24">
        <v>1</v>
      </c>
      <c s="24">
        <v>0</v>
      </c>
      <c s="24">
        <v>0</v>
      </c>
      <c s="85">
        <v>9</v>
      </c>
    </row>
    <row>
      <c s="24">
        <v>1</v>
      </c>
      <c s="24">
        <v>0</v>
      </c>
      <c s="24">
        <v>0</v>
      </c>
      <c s="24">
        <v>0</v>
      </c>
      <c s="24">
        <v>0</v>
      </c>
      <c s="24">
        <v>1</v>
      </c>
      <c r="H11" s="85">
        <v>10</v>
      </c>
      <c s="24">
        <v>0</v>
      </c>
      <c s="24">
        <v>0</v>
      </c>
      <c s="24">
        <v>0</v>
      </c>
      <c s="24">
        <v>0</v>
      </c>
      <c s="85">
        <v>10</v>
      </c>
      <c r="O11" s="85">
        <v>10</v>
      </c>
      <c s="24">
        <v>0</v>
      </c>
      <c s="24">
        <v>0</v>
      </c>
      <c s="24">
        <v>0</v>
      </c>
      <c s="24">
        <v>0</v>
      </c>
      <c s="85">
        <v>10</v>
      </c>
    </row>
    <row>
      <c s="24">
        <v>1.1000000000000001</v>
      </c>
      <c s="24">
        <v>0</v>
      </c>
      <c s="24">
        <v>0</v>
      </c>
      <c s="24">
        <v>0</v>
      </c>
      <c s="24">
        <v>0</v>
      </c>
      <c s="24">
        <v>1.1000000000000001</v>
      </c>
      <c r="H12" s="85">
        <v>11</v>
      </c>
      <c s="24">
        <v>0</v>
      </c>
      <c s="24">
        <v>0</v>
      </c>
      <c s="24">
        <v>0</v>
      </c>
      <c s="24">
        <v>0</v>
      </c>
      <c s="85">
        <v>11</v>
      </c>
      <c r="O12" s="85">
        <v>11</v>
      </c>
      <c s="24">
        <v>2</v>
      </c>
      <c s="24">
        <v>0</v>
      </c>
      <c s="24">
        <v>0</v>
      </c>
      <c s="24">
        <v>0</v>
      </c>
      <c s="85">
        <v>11</v>
      </c>
    </row>
    <row>
      <c s="24">
        <v>1.2</v>
      </c>
      <c s="24">
        <v>0</v>
      </c>
      <c s="24">
        <v>0</v>
      </c>
      <c s="24">
        <v>0</v>
      </c>
      <c s="24">
        <v>0</v>
      </c>
      <c s="24">
        <v>1.2</v>
      </c>
      <c r="H13" s="85">
        <v>12</v>
      </c>
      <c s="24">
        <v>0</v>
      </c>
      <c s="24">
        <v>0</v>
      </c>
      <c s="24">
        <v>0</v>
      </c>
      <c s="24">
        <v>0</v>
      </c>
      <c s="85">
        <v>12</v>
      </c>
      <c r="O13" s="85">
        <v>12</v>
      </c>
      <c s="24">
        <v>2</v>
      </c>
      <c s="24">
        <v>1</v>
      </c>
      <c s="24">
        <v>0</v>
      </c>
      <c s="24">
        <v>0</v>
      </c>
      <c s="85">
        <v>12</v>
      </c>
    </row>
    <row>
      <c s="24">
        <v>1.3</v>
      </c>
      <c s="24">
        <v>0</v>
      </c>
      <c s="24">
        <v>0</v>
      </c>
      <c s="24">
        <v>0</v>
      </c>
      <c s="24">
        <v>0</v>
      </c>
      <c s="24">
        <v>1.3</v>
      </c>
      <c r="H14" s="85">
        <v>13</v>
      </c>
      <c s="24">
        <v>0</v>
      </c>
      <c s="24">
        <v>0</v>
      </c>
      <c s="24">
        <v>0</v>
      </c>
      <c s="24">
        <v>0</v>
      </c>
      <c s="85">
        <v>13</v>
      </c>
      <c r="O14" s="85">
        <v>13</v>
      </c>
      <c s="24">
        <v>0</v>
      </c>
      <c s="24">
        <v>1</v>
      </c>
      <c s="24">
        <v>0</v>
      </c>
      <c s="24">
        <v>0</v>
      </c>
      <c s="85">
        <v>13</v>
      </c>
    </row>
    <row>
      <c s="24">
        <v>1.3999999999999999</v>
      </c>
      <c s="24">
        <v>0</v>
      </c>
      <c s="24">
        <v>0</v>
      </c>
      <c s="24">
        <v>0</v>
      </c>
      <c s="24">
        <v>0</v>
      </c>
      <c s="24">
        <v>1.3999999999999999</v>
      </c>
      <c r="H15" s="85">
        <v>14</v>
      </c>
      <c s="24">
        <v>0</v>
      </c>
      <c s="24">
        <v>0</v>
      </c>
      <c s="24">
        <v>0</v>
      </c>
      <c s="24">
        <v>0</v>
      </c>
      <c s="85">
        <v>14</v>
      </c>
      <c r="O15" s="85">
        <v>14</v>
      </c>
      <c s="24">
        <v>1</v>
      </c>
      <c s="24">
        <v>1</v>
      </c>
      <c s="24">
        <v>0</v>
      </c>
      <c s="24">
        <v>0</v>
      </c>
      <c s="85">
        <v>14</v>
      </c>
    </row>
    <row>
      <c s="24">
        <v>1.5</v>
      </c>
      <c s="24">
        <v>0</v>
      </c>
      <c s="24">
        <v>0</v>
      </c>
      <c s="24">
        <v>0</v>
      </c>
      <c s="24">
        <v>0</v>
      </c>
      <c s="24">
        <v>1.5</v>
      </c>
      <c r="H16" s="85">
        <v>15</v>
      </c>
      <c s="24">
        <v>0</v>
      </c>
      <c s="24">
        <v>0</v>
      </c>
      <c s="24">
        <v>0</v>
      </c>
      <c s="24">
        <v>0</v>
      </c>
      <c s="85">
        <v>15</v>
      </c>
      <c r="O16" s="85">
        <v>15</v>
      </c>
      <c s="24">
        <v>0</v>
      </c>
      <c s="24">
        <v>0</v>
      </c>
      <c s="24">
        <v>0</v>
      </c>
      <c s="24">
        <v>0</v>
      </c>
      <c s="85">
        <v>15</v>
      </c>
    </row>
    <row>
      <c s="24">
        <v>1.6000000000000001</v>
      </c>
      <c s="24">
        <v>0</v>
      </c>
      <c s="24">
        <v>0</v>
      </c>
      <c s="24">
        <v>0</v>
      </c>
      <c s="24">
        <v>0</v>
      </c>
      <c s="24">
        <v>1.6000000000000001</v>
      </c>
      <c r="H17" s="85">
        <v>16</v>
      </c>
      <c s="24">
        <v>0</v>
      </c>
      <c s="24">
        <v>0</v>
      </c>
      <c s="24">
        <v>0</v>
      </c>
      <c s="24">
        <v>0</v>
      </c>
      <c s="85">
        <v>16</v>
      </c>
      <c r="O17" s="85">
        <v>16</v>
      </c>
      <c s="24">
        <v>0</v>
      </c>
      <c s="24">
        <v>1</v>
      </c>
      <c s="24">
        <v>0</v>
      </c>
      <c s="24">
        <v>0</v>
      </c>
      <c s="85">
        <v>16</v>
      </c>
    </row>
    <row>
      <c s="24">
        <v>1.7</v>
      </c>
      <c s="24">
        <v>0</v>
      </c>
      <c s="24">
        <v>0</v>
      </c>
      <c s="24">
        <v>0</v>
      </c>
      <c s="24">
        <v>0</v>
      </c>
      <c s="24">
        <v>1.7</v>
      </c>
      <c r="H18" s="85">
        <v>17</v>
      </c>
      <c s="24">
        <v>0</v>
      </c>
      <c s="24">
        <v>0</v>
      </c>
      <c s="24">
        <v>0</v>
      </c>
      <c s="24">
        <v>0</v>
      </c>
      <c s="85">
        <v>17</v>
      </c>
      <c r="O18" s="85">
        <v>17</v>
      </c>
      <c s="24">
        <v>1</v>
      </c>
      <c s="24">
        <v>1</v>
      </c>
      <c s="24">
        <v>0</v>
      </c>
      <c s="24">
        <v>0</v>
      </c>
      <c s="85">
        <v>17</v>
      </c>
    </row>
    <row>
      <c s="24">
        <v>1.8</v>
      </c>
      <c s="24">
        <v>0</v>
      </c>
      <c s="24">
        <v>0</v>
      </c>
      <c s="24">
        <v>0</v>
      </c>
      <c s="24">
        <v>0</v>
      </c>
      <c s="24">
        <v>1.8</v>
      </c>
      <c r="H19" s="85">
        <v>18</v>
      </c>
      <c s="24">
        <v>0</v>
      </c>
      <c s="24">
        <v>0</v>
      </c>
      <c s="24">
        <v>0</v>
      </c>
      <c s="24">
        <v>0</v>
      </c>
      <c s="85">
        <v>18</v>
      </c>
      <c r="O19" s="85">
        <v>18</v>
      </c>
      <c s="24">
        <v>1</v>
      </c>
      <c s="24">
        <v>6</v>
      </c>
      <c s="24">
        <v>0</v>
      </c>
      <c s="24">
        <v>0</v>
      </c>
      <c s="85">
        <v>18</v>
      </c>
    </row>
    <row>
      <c s="24">
        <v>1.8999999999999999</v>
      </c>
      <c s="24">
        <v>0</v>
      </c>
      <c s="24">
        <v>0</v>
      </c>
      <c s="24">
        <v>0</v>
      </c>
      <c s="24">
        <v>0</v>
      </c>
      <c s="24">
        <v>1.8999999999999999</v>
      </c>
      <c r="H20" s="85">
        <v>19</v>
      </c>
      <c s="24">
        <v>0</v>
      </c>
      <c s="24">
        <v>0</v>
      </c>
      <c s="24">
        <v>0</v>
      </c>
      <c s="24">
        <v>0</v>
      </c>
      <c s="85">
        <v>19</v>
      </c>
      <c r="O20" s="85">
        <v>19</v>
      </c>
      <c s="24">
        <v>3</v>
      </c>
      <c s="24">
        <v>2</v>
      </c>
      <c s="24">
        <v>0</v>
      </c>
      <c s="24">
        <v>0</v>
      </c>
      <c s="85">
        <v>19</v>
      </c>
    </row>
    <row>
      <c s="24">
        <v>2</v>
      </c>
      <c s="24">
        <v>0</v>
      </c>
      <c s="24">
        <v>0</v>
      </c>
      <c s="24">
        <v>0</v>
      </c>
      <c s="24">
        <v>0</v>
      </c>
      <c s="24">
        <v>2</v>
      </c>
      <c r="H21" s="85">
        <v>20</v>
      </c>
      <c s="24">
        <v>0</v>
      </c>
      <c s="24">
        <v>0</v>
      </c>
      <c s="24">
        <v>0</v>
      </c>
      <c s="24">
        <v>0</v>
      </c>
      <c s="85">
        <v>20</v>
      </c>
      <c r="O21" s="85">
        <v>20</v>
      </c>
      <c s="24">
        <v>2</v>
      </c>
      <c s="24">
        <v>4</v>
      </c>
      <c s="24">
        <v>0</v>
      </c>
      <c s="24">
        <v>0</v>
      </c>
      <c s="85">
        <v>20</v>
      </c>
    </row>
    <row>
      <c s="24">
        <v>2.1000000000000001</v>
      </c>
      <c s="24">
        <v>0</v>
      </c>
      <c s="24">
        <v>0</v>
      </c>
      <c s="24">
        <v>0</v>
      </c>
      <c s="24">
        <v>0</v>
      </c>
      <c s="24">
        <v>2.1000000000000001</v>
      </c>
      <c r="H22" s="85">
        <v>21</v>
      </c>
      <c s="24">
        <v>0</v>
      </c>
      <c s="24">
        <v>0</v>
      </c>
      <c s="24">
        <v>0</v>
      </c>
      <c s="24">
        <v>0</v>
      </c>
      <c s="85">
        <v>21</v>
      </c>
      <c r="O22" s="85">
        <v>21</v>
      </c>
      <c s="24">
        <v>1</v>
      </c>
      <c s="24">
        <v>6</v>
      </c>
      <c s="24">
        <v>0</v>
      </c>
      <c s="24">
        <v>0</v>
      </c>
      <c s="85">
        <v>21</v>
      </c>
    </row>
    <row>
      <c s="24">
        <v>2.2000000000000002</v>
      </c>
      <c s="24">
        <v>0</v>
      </c>
      <c s="24">
        <v>0</v>
      </c>
      <c s="24">
        <v>0</v>
      </c>
      <c s="24">
        <v>0</v>
      </c>
      <c s="24">
        <v>2.2000000000000002</v>
      </c>
      <c r="H23" s="85">
        <v>22</v>
      </c>
      <c s="24">
        <v>0</v>
      </c>
      <c s="24">
        <v>0</v>
      </c>
      <c s="24">
        <v>0</v>
      </c>
      <c s="24">
        <v>0</v>
      </c>
      <c s="85">
        <v>22</v>
      </c>
      <c r="O23" s="85">
        <v>22</v>
      </c>
      <c s="24">
        <v>1</v>
      </c>
      <c s="24">
        <v>10</v>
      </c>
      <c s="24">
        <v>0</v>
      </c>
      <c s="24">
        <v>0</v>
      </c>
      <c s="85">
        <v>22</v>
      </c>
    </row>
    <row>
      <c s="24">
        <v>2.2999999999999998</v>
      </c>
      <c s="24">
        <v>0</v>
      </c>
      <c s="24">
        <v>0</v>
      </c>
      <c s="24">
        <v>0</v>
      </c>
      <c s="24">
        <v>0</v>
      </c>
      <c s="24">
        <v>2.2999999999999998</v>
      </c>
      <c r="H24" s="85">
        <v>23</v>
      </c>
      <c s="24">
        <v>0</v>
      </c>
      <c s="24">
        <v>0</v>
      </c>
      <c s="24">
        <v>0</v>
      </c>
      <c s="24">
        <v>0</v>
      </c>
      <c s="85">
        <v>23</v>
      </c>
      <c r="O24" s="85">
        <v>23</v>
      </c>
      <c s="24">
        <v>5</v>
      </c>
      <c s="24">
        <v>14</v>
      </c>
      <c s="24">
        <v>0</v>
      </c>
      <c s="24">
        <v>0</v>
      </c>
      <c s="85">
        <v>23</v>
      </c>
    </row>
    <row>
      <c s="24">
        <v>2.3999999999999999</v>
      </c>
      <c s="24">
        <v>0</v>
      </c>
      <c s="24">
        <v>0</v>
      </c>
      <c s="24">
        <v>0</v>
      </c>
      <c s="24">
        <v>0</v>
      </c>
      <c s="24">
        <v>2.3999999999999999</v>
      </c>
      <c r="H25" s="85">
        <v>24</v>
      </c>
      <c s="24">
        <v>0</v>
      </c>
      <c s="24">
        <v>0</v>
      </c>
      <c s="24">
        <v>0</v>
      </c>
      <c s="24">
        <v>0</v>
      </c>
      <c s="85">
        <v>24</v>
      </c>
      <c r="O25" s="85">
        <v>24</v>
      </c>
      <c s="24">
        <v>4</v>
      </c>
      <c s="24">
        <v>9</v>
      </c>
      <c s="24">
        <v>0</v>
      </c>
      <c s="24">
        <v>0</v>
      </c>
      <c s="85">
        <v>24</v>
      </c>
    </row>
    <row>
      <c s="24">
        <v>2.5</v>
      </c>
      <c s="24">
        <v>0</v>
      </c>
      <c s="24">
        <v>0</v>
      </c>
      <c s="24">
        <v>0</v>
      </c>
      <c s="24">
        <v>0</v>
      </c>
      <c s="24">
        <v>2.5</v>
      </c>
      <c r="H26" s="85">
        <v>25</v>
      </c>
      <c s="24">
        <v>0</v>
      </c>
      <c s="24">
        <v>0</v>
      </c>
      <c s="24">
        <v>0</v>
      </c>
      <c s="24">
        <v>0</v>
      </c>
      <c s="85">
        <v>25</v>
      </c>
      <c r="O26" s="85">
        <v>25</v>
      </c>
      <c s="24">
        <v>9</v>
      </c>
      <c s="24">
        <v>20</v>
      </c>
      <c s="24">
        <v>0</v>
      </c>
      <c s="24">
        <v>0</v>
      </c>
      <c s="85">
        <v>25</v>
      </c>
    </row>
    <row>
      <c s="24">
        <v>2.6000000000000001</v>
      </c>
      <c s="24">
        <v>0</v>
      </c>
      <c s="24">
        <v>0</v>
      </c>
      <c s="24">
        <v>0</v>
      </c>
      <c s="24">
        <v>0</v>
      </c>
      <c s="24">
        <v>2.6000000000000001</v>
      </c>
      <c r="H27" s="85">
        <v>26</v>
      </c>
      <c s="24">
        <v>0</v>
      </c>
      <c s="24">
        <v>0</v>
      </c>
      <c s="24">
        <v>0</v>
      </c>
      <c s="24">
        <v>0</v>
      </c>
      <c s="85">
        <v>26</v>
      </c>
      <c r="O27" s="85">
        <v>26</v>
      </c>
      <c s="24">
        <v>12</v>
      </c>
      <c s="24">
        <v>18</v>
      </c>
      <c s="24">
        <v>0</v>
      </c>
      <c s="24">
        <v>0</v>
      </c>
      <c s="85">
        <v>26</v>
      </c>
    </row>
    <row>
      <c s="24">
        <v>2.7000000000000002</v>
      </c>
      <c s="24">
        <v>0</v>
      </c>
      <c s="24">
        <v>0</v>
      </c>
      <c s="24">
        <v>0</v>
      </c>
      <c s="24">
        <v>0</v>
      </c>
      <c s="24">
        <v>2.7000000000000002</v>
      </c>
      <c r="H28" s="85">
        <v>27</v>
      </c>
      <c s="24">
        <v>0</v>
      </c>
      <c s="24">
        <v>0</v>
      </c>
      <c s="24">
        <v>0</v>
      </c>
      <c s="24">
        <v>0</v>
      </c>
      <c s="85">
        <v>27</v>
      </c>
      <c r="O28" s="85">
        <v>27</v>
      </c>
      <c s="24">
        <v>6</v>
      </c>
      <c s="24">
        <v>12</v>
      </c>
      <c s="24">
        <v>0</v>
      </c>
      <c s="24">
        <v>0</v>
      </c>
      <c s="85">
        <v>27</v>
      </c>
    </row>
    <row>
      <c s="24">
        <v>2.7999999999999998</v>
      </c>
      <c s="24">
        <v>0</v>
      </c>
      <c s="24">
        <v>0</v>
      </c>
      <c s="24">
        <v>0</v>
      </c>
      <c s="24">
        <v>0</v>
      </c>
      <c s="24">
        <v>2.7999999999999998</v>
      </c>
      <c r="H29" s="85">
        <v>28</v>
      </c>
      <c s="24">
        <v>0</v>
      </c>
      <c s="24">
        <v>0</v>
      </c>
      <c s="24">
        <v>0</v>
      </c>
      <c s="24">
        <v>0</v>
      </c>
      <c s="85">
        <v>28</v>
      </c>
      <c r="O29" s="85">
        <v>28</v>
      </c>
      <c s="24">
        <v>12</v>
      </c>
      <c s="24">
        <v>20</v>
      </c>
      <c s="24">
        <v>0</v>
      </c>
      <c s="24">
        <v>0</v>
      </c>
      <c s="85">
        <v>28</v>
      </c>
    </row>
    <row>
      <c s="24">
        <v>2.8999999999999999</v>
      </c>
      <c s="24">
        <v>0</v>
      </c>
      <c s="24">
        <v>0</v>
      </c>
      <c s="24">
        <v>0</v>
      </c>
      <c s="24">
        <v>0</v>
      </c>
      <c s="24">
        <v>2.8999999999999999</v>
      </c>
      <c r="H30" s="85">
        <v>29</v>
      </c>
      <c s="24">
        <v>0</v>
      </c>
      <c s="24">
        <v>0</v>
      </c>
      <c s="24">
        <v>0</v>
      </c>
      <c s="24">
        <v>0</v>
      </c>
      <c s="85">
        <v>29</v>
      </c>
      <c r="O30" s="85">
        <v>29</v>
      </c>
      <c s="24">
        <v>11</v>
      </c>
      <c s="24">
        <v>14</v>
      </c>
      <c s="24">
        <v>0</v>
      </c>
      <c s="24">
        <v>0</v>
      </c>
      <c s="85">
        <v>29</v>
      </c>
    </row>
    <row>
      <c s="24">
        <v>3</v>
      </c>
      <c s="24">
        <v>0</v>
      </c>
      <c s="24">
        <v>0</v>
      </c>
      <c s="24">
        <v>0</v>
      </c>
      <c s="24">
        <v>0</v>
      </c>
      <c s="24">
        <v>3</v>
      </c>
      <c r="H31" s="85">
        <v>30</v>
      </c>
      <c s="24">
        <v>0</v>
      </c>
      <c s="24">
        <v>0</v>
      </c>
      <c s="24">
        <v>0</v>
      </c>
      <c s="24">
        <v>0</v>
      </c>
      <c s="85">
        <v>30</v>
      </c>
      <c r="O31" s="85">
        <v>30</v>
      </c>
      <c s="24">
        <v>18</v>
      </c>
      <c s="24">
        <v>29</v>
      </c>
      <c s="24">
        <v>0</v>
      </c>
      <c s="24">
        <v>0</v>
      </c>
      <c s="85">
        <v>30</v>
      </c>
    </row>
    <row>
      <c s="24">
        <v>3.1000000000000001</v>
      </c>
      <c s="24">
        <v>0</v>
      </c>
      <c s="24">
        <v>0</v>
      </c>
      <c s="24">
        <v>0</v>
      </c>
      <c s="24">
        <v>0</v>
      </c>
      <c s="24">
        <v>3.1000000000000001</v>
      </c>
      <c r="H32" s="85">
        <v>31</v>
      </c>
      <c s="24">
        <v>0</v>
      </c>
      <c s="24">
        <v>0</v>
      </c>
      <c s="24">
        <v>0</v>
      </c>
      <c s="24">
        <v>0</v>
      </c>
      <c s="85">
        <v>31</v>
      </c>
      <c r="O32" s="85">
        <v>31</v>
      </c>
      <c s="24">
        <v>21</v>
      </c>
      <c s="24">
        <v>18</v>
      </c>
      <c s="24">
        <v>0</v>
      </c>
      <c s="24">
        <v>0</v>
      </c>
      <c s="85">
        <v>31</v>
      </c>
    </row>
    <row>
      <c s="24">
        <v>3.2000000000000002</v>
      </c>
      <c s="24">
        <v>0</v>
      </c>
      <c s="24">
        <v>0</v>
      </c>
      <c s="24">
        <v>0</v>
      </c>
      <c s="24">
        <v>0</v>
      </c>
      <c s="24">
        <v>3.2000000000000002</v>
      </c>
      <c r="H33" s="85">
        <v>32</v>
      </c>
      <c s="24">
        <v>0</v>
      </c>
      <c s="24">
        <v>0</v>
      </c>
      <c s="24">
        <v>0</v>
      </c>
      <c s="24">
        <v>0</v>
      </c>
      <c s="85">
        <v>32</v>
      </c>
      <c r="O33" s="85">
        <v>32</v>
      </c>
      <c s="24">
        <v>16</v>
      </c>
      <c s="24">
        <v>15</v>
      </c>
      <c s="24">
        <v>0</v>
      </c>
      <c s="24">
        <v>0</v>
      </c>
      <c s="85">
        <v>32</v>
      </c>
    </row>
    <row>
      <c s="24">
        <v>3.2999999999999998</v>
      </c>
      <c s="24">
        <v>0</v>
      </c>
      <c s="24">
        <v>0</v>
      </c>
      <c s="24">
        <v>0</v>
      </c>
      <c s="24">
        <v>0</v>
      </c>
      <c s="24">
        <v>3.2999999999999998</v>
      </c>
      <c r="H34" s="85">
        <v>33</v>
      </c>
      <c s="24">
        <v>0</v>
      </c>
      <c s="24">
        <v>0</v>
      </c>
      <c s="24">
        <v>0</v>
      </c>
      <c s="24">
        <v>0</v>
      </c>
      <c s="85">
        <v>33</v>
      </c>
      <c r="O34" s="85">
        <v>33</v>
      </c>
      <c s="24">
        <v>9</v>
      </c>
      <c s="24">
        <v>11</v>
      </c>
      <c s="24">
        <v>0</v>
      </c>
      <c s="24">
        <v>0</v>
      </c>
      <c s="85">
        <v>33</v>
      </c>
    </row>
    <row>
      <c s="24">
        <v>3.3999999999999999</v>
      </c>
      <c s="24">
        <v>0</v>
      </c>
      <c s="24">
        <v>0</v>
      </c>
      <c s="24">
        <v>0</v>
      </c>
      <c s="24">
        <v>0</v>
      </c>
      <c s="24">
        <v>3.3999999999999999</v>
      </c>
      <c r="H35" s="85">
        <v>34</v>
      </c>
      <c s="24">
        <v>0</v>
      </c>
      <c s="24">
        <v>0</v>
      </c>
      <c s="24">
        <v>0</v>
      </c>
      <c s="24">
        <v>0</v>
      </c>
      <c s="85">
        <v>34</v>
      </c>
      <c r="O35" s="85">
        <v>34</v>
      </c>
      <c s="24">
        <v>22</v>
      </c>
      <c s="24">
        <v>8</v>
      </c>
      <c s="24">
        <v>0</v>
      </c>
      <c s="24">
        <v>0</v>
      </c>
      <c s="85">
        <v>34</v>
      </c>
    </row>
    <row>
      <c s="24">
        <v>3.5</v>
      </c>
      <c s="24">
        <v>0</v>
      </c>
      <c s="24">
        <v>0</v>
      </c>
      <c s="24">
        <v>0</v>
      </c>
      <c s="24">
        <v>0</v>
      </c>
      <c s="24">
        <v>3.5</v>
      </c>
      <c r="H36" s="85">
        <v>35</v>
      </c>
      <c s="24">
        <v>0</v>
      </c>
      <c s="24">
        <v>0</v>
      </c>
      <c s="24">
        <v>0</v>
      </c>
      <c s="24">
        <v>0</v>
      </c>
      <c s="85">
        <v>35</v>
      </c>
      <c r="O36" s="85">
        <v>35</v>
      </c>
      <c s="24">
        <v>18</v>
      </c>
      <c s="24">
        <v>8</v>
      </c>
      <c s="24">
        <v>0</v>
      </c>
      <c s="24">
        <v>0</v>
      </c>
      <c s="85">
        <v>35</v>
      </c>
    </row>
    <row>
      <c s="24">
        <v>3.6000000000000001</v>
      </c>
      <c s="24">
        <v>0</v>
      </c>
      <c s="24">
        <v>0</v>
      </c>
      <c s="24">
        <v>0</v>
      </c>
      <c s="24">
        <v>0</v>
      </c>
      <c s="24">
        <v>3.6000000000000001</v>
      </c>
      <c r="H37" s="85">
        <v>36</v>
      </c>
      <c s="24">
        <v>0</v>
      </c>
      <c s="24">
        <v>0</v>
      </c>
      <c s="24">
        <v>0</v>
      </c>
      <c s="24">
        <v>0</v>
      </c>
      <c s="85">
        <v>36</v>
      </c>
      <c r="O37" s="85">
        <v>36</v>
      </c>
      <c s="24">
        <v>15</v>
      </c>
      <c s="24">
        <v>6</v>
      </c>
      <c s="24">
        <v>0</v>
      </c>
      <c s="24">
        <v>0</v>
      </c>
      <c s="85">
        <v>36</v>
      </c>
    </row>
    <row>
      <c s="24">
        <v>3.7000000000000002</v>
      </c>
      <c s="24">
        <v>2</v>
      </c>
      <c s="24">
        <v>0</v>
      </c>
      <c s="24">
        <v>0</v>
      </c>
      <c s="24">
        <v>0</v>
      </c>
      <c s="24">
        <v>3.7000000000000002</v>
      </c>
      <c r="H38" s="85">
        <v>37</v>
      </c>
      <c s="24">
        <v>0</v>
      </c>
      <c s="24">
        <v>0</v>
      </c>
      <c s="24">
        <v>0</v>
      </c>
      <c s="24">
        <v>0</v>
      </c>
      <c s="85">
        <v>37</v>
      </c>
      <c r="O38" s="85">
        <v>37</v>
      </c>
      <c s="24">
        <v>8</v>
      </c>
      <c s="24">
        <v>12</v>
      </c>
      <c s="24">
        <v>0</v>
      </c>
      <c s="24">
        <v>0</v>
      </c>
      <c s="85">
        <v>37</v>
      </c>
    </row>
    <row>
      <c s="24">
        <v>3.7999999999999998</v>
      </c>
      <c s="24">
        <v>0</v>
      </c>
      <c s="24">
        <v>2</v>
      </c>
      <c s="24">
        <v>0</v>
      </c>
      <c s="24">
        <v>0</v>
      </c>
      <c s="24">
        <v>3.7999999999999998</v>
      </c>
      <c r="H39" s="85">
        <v>38</v>
      </c>
      <c s="24">
        <v>0</v>
      </c>
      <c s="24">
        <v>0</v>
      </c>
      <c s="24">
        <v>0</v>
      </c>
      <c s="24">
        <v>0</v>
      </c>
      <c s="85">
        <v>38</v>
      </c>
      <c r="O39" s="85">
        <v>38</v>
      </c>
      <c s="24">
        <v>9</v>
      </c>
      <c s="24">
        <v>6</v>
      </c>
      <c s="24">
        <v>0</v>
      </c>
      <c s="24">
        <v>0</v>
      </c>
      <c s="85">
        <v>38</v>
      </c>
    </row>
    <row>
      <c s="24">
        <v>3.8999999999999999</v>
      </c>
      <c s="24">
        <v>3</v>
      </c>
      <c s="24">
        <v>1</v>
      </c>
      <c s="24">
        <v>0</v>
      </c>
      <c s="24">
        <v>0</v>
      </c>
      <c s="24">
        <v>3.8999999999999999</v>
      </c>
      <c r="H40" s="85">
        <v>39</v>
      </c>
      <c s="24">
        <v>0</v>
      </c>
      <c s="24">
        <v>0</v>
      </c>
      <c s="24">
        <v>0</v>
      </c>
      <c s="24">
        <v>0</v>
      </c>
      <c s="85">
        <v>39</v>
      </c>
      <c r="O40" s="85">
        <v>39</v>
      </c>
      <c s="24">
        <v>10</v>
      </c>
      <c s="24">
        <v>6</v>
      </c>
      <c s="24">
        <v>0</v>
      </c>
      <c s="24">
        <v>0</v>
      </c>
      <c s="85">
        <v>39</v>
      </c>
    </row>
    <row>
      <c s="24">
        <v>4</v>
      </c>
      <c s="24">
        <v>8</v>
      </c>
      <c s="24">
        <v>8</v>
      </c>
      <c s="24">
        <v>0</v>
      </c>
      <c s="24">
        <v>0</v>
      </c>
      <c s="24">
        <v>4</v>
      </c>
      <c r="H41" s="85">
        <v>40</v>
      </c>
      <c s="24">
        <v>0</v>
      </c>
      <c s="24">
        <v>0</v>
      </c>
      <c s="24">
        <v>0</v>
      </c>
      <c s="24">
        <v>0</v>
      </c>
      <c s="85">
        <v>40</v>
      </c>
      <c r="O41" s="85">
        <v>40</v>
      </c>
      <c s="24">
        <v>9</v>
      </c>
      <c s="24">
        <v>5</v>
      </c>
      <c s="24">
        <v>0</v>
      </c>
      <c s="24">
        <v>0</v>
      </c>
      <c s="85">
        <v>40</v>
      </c>
    </row>
    <row>
      <c s="24">
        <v>4.0999999999999996</v>
      </c>
      <c s="24">
        <v>15</v>
      </c>
      <c s="24">
        <v>9</v>
      </c>
      <c s="24">
        <v>0</v>
      </c>
      <c s="24">
        <v>0</v>
      </c>
      <c s="24">
        <v>4.0999999999999996</v>
      </c>
      <c r="H42" s="85">
        <v>41</v>
      </c>
      <c s="24">
        <v>0</v>
      </c>
      <c s="24">
        <v>0</v>
      </c>
      <c s="24">
        <v>0</v>
      </c>
      <c s="24">
        <v>0</v>
      </c>
      <c s="85">
        <v>41</v>
      </c>
      <c r="O42" s="85">
        <v>41</v>
      </c>
      <c s="24">
        <v>7</v>
      </c>
      <c s="24">
        <v>3</v>
      </c>
      <c s="24">
        <v>0</v>
      </c>
      <c s="24">
        <v>0</v>
      </c>
      <c s="85">
        <v>41</v>
      </c>
    </row>
    <row>
      <c s="24">
        <v>4.2000000000000002</v>
      </c>
      <c s="24">
        <v>13</v>
      </c>
      <c s="24">
        <v>24</v>
      </c>
      <c s="24">
        <v>0</v>
      </c>
      <c s="24">
        <v>0</v>
      </c>
      <c s="24">
        <v>4.2000000000000002</v>
      </c>
      <c r="H43" s="85">
        <v>42</v>
      </c>
      <c s="24">
        <v>0</v>
      </c>
      <c s="24">
        <v>0</v>
      </c>
      <c s="24">
        <v>0</v>
      </c>
      <c s="24">
        <v>0</v>
      </c>
      <c s="85">
        <v>42</v>
      </c>
      <c r="O43" s="85">
        <v>42</v>
      </c>
      <c s="24">
        <v>8</v>
      </c>
      <c s="24">
        <v>4</v>
      </c>
      <c s="24">
        <v>0</v>
      </c>
      <c s="24">
        <v>0</v>
      </c>
      <c s="85">
        <v>42</v>
      </c>
    </row>
    <row>
      <c s="24">
        <v>4.2999999999999998</v>
      </c>
      <c s="24">
        <v>14</v>
      </c>
      <c s="24">
        <v>12</v>
      </c>
      <c s="24">
        <v>0</v>
      </c>
      <c s="24">
        <v>0</v>
      </c>
      <c s="24">
        <v>4.2999999999999998</v>
      </c>
      <c r="H44" s="85">
        <v>43</v>
      </c>
      <c s="24">
        <v>0</v>
      </c>
      <c s="24">
        <v>0</v>
      </c>
      <c s="24">
        <v>0</v>
      </c>
      <c s="24">
        <v>0</v>
      </c>
      <c s="85">
        <v>43</v>
      </c>
      <c r="O44" s="85">
        <v>43</v>
      </c>
      <c s="24">
        <v>5</v>
      </c>
      <c s="24">
        <v>1</v>
      </c>
      <c s="24">
        <v>0</v>
      </c>
      <c s="24">
        <v>0</v>
      </c>
      <c s="85">
        <v>43</v>
      </c>
    </row>
    <row>
      <c s="24">
        <v>4.4000000000000004</v>
      </c>
      <c s="24">
        <v>38</v>
      </c>
      <c s="24">
        <v>64</v>
      </c>
      <c s="24">
        <v>0</v>
      </c>
      <c s="24">
        <v>0</v>
      </c>
      <c s="24">
        <v>4.4000000000000004</v>
      </c>
      <c r="H45" s="85">
        <v>44</v>
      </c>
      <c s="24">
        <v>0</v>
      </c>
      <c s="24">
        <v>0</v>
      </c>
      <c s="24">
        <v>0</v>
      </c>
      <c s="24">
        <v>0</v>
      </c>
      <c s="85">
        <v>44</v>
      </c>
      <c r="O45" s="85">
        <v>44</v>
      </c>
      <c s="24">
        <v>8</v>
      </c>
      <c s="24">
        <v>2</v>
      </c>
      <c s="24">
        <v>0</v>
      </c>
      <c s="24">
        <v>0</v>
      </c>
      <c s="85">
        <v>44</v>
      </c>
    </row>
    <row>
      <c s="24">
        <v>4.5</v>
      </c>
      <c s="24">
        <v>100</v>
      </c>
      <c s="24">
        <v>88</v>
      </c>
      <c s="24">
        <v>0</v>
      </c>
      <c s="24">
        <v>0</v>
      </c>
      <c s="24">
        <v>4.5</v>
      </c>
      <c r="H46" s="85">
        <v>45</v>
      </c>
      <c s="24">
        <v>0</v>
      </c>
      <c s="24">
        <v>0</v>
      </c>
      <c s="24">
        <v>0</v>
      </c>
      <c s="24">
        <v>0</v>
      </c>
      <c s="85">
        <v>45</v>
      </c>
      <c r="O46" s="85">
        <v>45</v>
      </c>
      <c s="24">
        <v>3</v>
      </c>
      <c s="24">
        <v>1</v>
      </c>
      <c s="24">
        <v>0</v>
      </c>
      <c s="24">
        <v>0</v>
      </c>
      <c s="85">
        <v>45</v>
      </c>
    </row>
    <row>
      <c s="24">
        <v>4.5999999999999996</v>
      </c>
      <c s="24">
        <v>57</v>
      </c>
      <c s="24">
        <v>51</v>
      </c>
      <c s="24">
        <v>0</v>
      </c>
      <c s="24">
        <v>0</v>
      </c>
      <c s="24">
        <v>4.5999999999999996</v>
      </c>
      <c r="H47" s="85">
        <v>46</v>
      </c>
      <c s="24">
        <v>0</v>
      </c>
      <c s="24">
        <v>0</v>
      </c>
      <c s="24">
        <v>0</v>
      </c>
      <c s="24">
        <v>0</v>
      </c>
      <c s="85">
        <v>46</v>
      </c>
      <c r="O47" s="85">
        <v>46</v>
      </c>
      <c s="24">
        <v>4</v>
      </c>
      <c s="24">
        <v>3</v>
      </c>
      <c s="24">
        <v>0</v>
      </c>
      <c s="24">
        <v>0</v>
      </c>
      <c s="85">
        <v>46</v>
      </c>
    </row>
    <row>
      <c s="24">
        <v>4.7000000000000002</v>
      </c>
      <c s="24">
        <v>38</v>
      </c>
      <c s="24">
        <v>38</v>
      </c>
      <c s="24">
        <v>0</v>
      </c>
      <c s="24">
        <v>0</v>
      </c>
      <c s="24">
        <v>4.7000000000000002</v>
      </c>
      <c r="H48" s="85">
        <v>47</v>
      </c>
      <c s="24">
        <v>0</v>
      </c>
      <c s="24">
        <v>0</v>
      </c>
      <c s="24">
        <v>0</v>
      </c>
      <c s="24">
        <v>0</v>
      </c>
      <c s="85">
        <v>47</v>
      </c>
      <c r="O48" s="85">
        <v>47</v>
      </c>
      <c s="24">
        <v>1</v>
      </c>
      <c s="24">
        <v>2</v>
      </c>
      <c s="24">
        <v>0</v>
      </c>
      <c s="24">
        <v>0</v>
      </c>
      <c s="85">
        <v>47</v>
      </c>
    </row>
    <row>
      <c s="24">
        <v>4.7999999999999998</v>
      </c>
      <c s="24">
        <v>24</v>
      </c>
      <c s="24">
        <v>9</v>
      </c>
      <c s="24">
        <v>0</v>
      </c>
      <c s="24">
        <v>0</v>
      </c>
      <c s="24">
        <v>4.7999999999999998</v>
      </c>
      <c r="H49" s="85">
        <v>48</v>
      </c>
      <c s="24">
        <v>0</v>
      </c>
      <c s="24">
        <v>0</v>
      </c>
      <c s="24">
        <v>0</v>
      </c>
      <c s="24">
        <v>0</v>
      </c>
      <c s="85">
        <v>48</v>
      </c>
      <c r="O49" s="85">
        <v>48</v>
      </c>
      <c s="24">
        <v>4</v>
      </c>
      <c s="24">
        <v>0</v>
      </c>
      <c s="24">
        <v>0</v>
      </c>
      <c s="24">
        <v>0</v>
      </c>
      <c s="85">
        <v>48</v>
      </c>
    </row>
    <row>
      <c s="24">
        <v>4.9000000000000004</v>
      </c>
      <c s="24">
        <v>1</v>
      </c>
      <c s="24">
        <v>0</v>
      </c>
      <c s="24">
        <v>0</v>
      </c>
      <c s="24">
        <v>0</v>
      </c>
      <c s="24">
        <v>4.9000000000000004</v>
      </c>
      <c r="H50" s="85">
        <v>49</v>
      </c>
      <c s="24">
        <v>0</v>
      </c>
      <c s="24">
        <v>0</v>
      </c>
      <c s="24">
        <v>0</v>
      </c>
      <c s="24">
        <v>0</v>
      </c>
      <c s="85">
        <v>49</v>
      </c>
      <c r="O50" s="85">
        <v>49</v>
      </c>
      <c s="24">
        <v>3</v>
      </c>
      <c s="24">
        <v>0</v>
      </c>
      <c s="24">
        <v>0</v>
      </c>
      <c s="24">
        <v>0</v>
      </c>
      <c s="85">
        <v>49</v>
      </c>
    </row>
    <row>
      <c s="24">
        <v>5</v>
      </c>
      <c s="24">
        <v>0</v>
      </c>
      <c s="24">
        <v>0</v>
      </c>
      <c s="24">
        <v>0</v>
      </c>
      <c s="24">
        <v>0</v>
      </c>
      <c s="24">
        <v>5</v>
      </c>
      <c r="H51" s="85">
        <v>50</v>
      </c>
      <c s="24">
        <v>0</v>
      </c>
      <c s="24">
        <v>0</v>
      </c>
      <c s="24">
        <v>0</v>
      </c>
      <c s="24">
        <v>0</v>
      </c>
      <c s="85">
        <v>50</v>
      </c>
      <c r="O51" s="85">
        <v>50</v>
      </c>
      <c s="24">
        <v>3</v>
      </c>
      <c s="24">
        <v>0</v>
      </c>
      <c s="24">
        <v>0</v>
      </c>
      <c s="24">
        <v>0</v>
      </c>
      <c s="85">
        <v>50</v>
      </c>
    </row>
    <row>
      <c r="H52" s="85">
        <v>51</v>
      </c>
      <c s="24">
        <v>0</v>
      </c>
      <c s="24">
        <v>0</v>
      </c>
      <c s="24">
        <v>0</v>
      </c>
      <c s="24">
        <v>0</v>
      </c>
      <c s="85">
        <v>51</v>
      </c>
      <c r="O52" s="85">
        <v>51</v>
      </c>
      <c s="24">
        <v>2</v>
      </c>
      <c s="24">
        <v>1</v>
      </c>
      <c s="24">
        <v>0</v>
      </c>
      <c s="24">
        <v>0</v>
      </c>
      <c s="85">
        <v>51</v>
      </c>
    </row>
    <row>
      <c r="H53" s="85">
        <v>52</v>
      </c>
      <c s="24">
        <v>0</v>
      </c>
      <c s="24">
        <v>0</v>
      </c>
      <c s="24">
        <v>0</v>
      </c>
      <c s="24">
        <v>0</v>
      </c>
      <c s="85">
        <v>52</v>
      </c>
      <c r="O53" s="85">
        <v>52</v>
      </c>
      <c s="24">
        <v>2</v>
      </c>
      <c s="24">
        <v>0</v>
      </c>
      <c s="24">
        <v>0</v>
      </c>
      <c s="24">
        <v>0</v>
      </c>
      <c s="85">
        <v>52</v>
      </c>
    </row>
    <row>
      <c r="H54" s="85">
        <v>53</v>
      </c>
      <c s="24">
        <v>0</v>
      </c>
      <c s="24">
        <v>0</v>
      </c>
      <c s="24">
        <v>0</v>
      </c>
      <c s="24">
        <v>0</v>
      </c>
      <c s="85">
        <v>53</v>
      </c>
      <c r="O54" s="85">
        <v>53</v>
      </c>
      <c s="24">
        <v>0</v>
      </c>
      <c s="24">
        <v>0</v>
      </c>
      <c s="24">
        <v>0</v>
      </c>
      <c s="24">
        <v>0</v>
      </c>
      <c s="85">
        <v>53</v>
      </c>
    </row>
    <row>
      <c r="H55" s="85">
        <v>54</v>
      </c>
      <c s="24">
        <v>0</v>
      </c>
      <c s="24">
        <v>0</v>
      </c>
      <c s="24">
        <v>0</v>
      </c>
      <c s="24">
        <v>0</v>
      </c>
      <c s="85">
        <v>54</v>
      </c>
      <c r="O55" s="85">
        <v>54</v>
      </c>
      <c s="24">
        <v>3</v>
      </c>
      <c s="24">
        <v>0</v>
      </c>
      <c s="24">
        <v>0</v>
      </c>
      <c s="24">
        <v>0</v>
      </c>
      <c s="85">
        <v>54</v>
      </c>
    </row>
    <row>
      <c r="H56" s="85">
        <v>55</v>
      </c>
      <c s="24">
        <v>0</v>
      </c>
      <c s="24">
        <v>0</v>
      </c>
      <c s="24">
        <v>0</v>
      </c>
      <c s="24">
        <v>0</v>
      </c>
      <c s="85">
        <v>55</v>
      </c>
      <c r="O56" s="85">
        <v>55</v>
      </c>
      <c s="24">
        <v>2</v>
      </c>
      <c s="24">
        <v>0</v>
      </c>
      <c s="24">
        <v>0</v>
      </c>
      <c s="24">
        <v>0</v>
      </c>
      <c s="85">
        <v>55</v>
      </c>
    </row>
    <row>
      <c r="H57" s="85">
        <v>56</v>
      </c>
      <c s="24">
        <v>0</v>
      </c>
      <c s="24">
        <v>0</v>
      </c>
      <c s="24">
        <v>0</v>
      </c>
      <c s="24">
        <v>0</v>
      </c>
      <c s="85">
        <v>56</v>
      </c>
      <c r="O57" s="85">
        <v>56</v>
      </c>
      <c s="24">
        <v>0</v>
      </c>
      <c s="24">
        <v>0</v>
      </c>
      <c s="24">
        <v>0</v>
      </c>
      <c s="24">
        <v>0</v>
      </c>
      <c s="85">
        <v>56</v>
      </c>
    </row>
    <row>
      <c r="H58" s="85">
        <v>57</v>
      </c>
      <c s="24">
        <v>0</v>
      </c>
      <c s="24">
        <v>0</v>
      </c>
      <c s="24">
        <v>0</v>
      </c>
      <c s="24">
        <v>0</v>
      </c>
      <c s="85">
        <v>57</v>
      </c>
      <c r="O58" s="85">
        <v>57</v>
      </c>
      <c s="24">
        <v>0</v>
      </c>
      <c s="24">
        <v>0</v>
      </c>
      <c s="24">
        <v>0</v>
      </c>
      <c s="24">
        <v>0</v>
      </c>
      <c s="85">
        <v>57</v>
      </c>
    </row>
    <row>
      <c r="H59" s="85">
        <v>58</v>
      </c>
      <c s="24">
        <v>0</v>
      </c>
      <c s="24">
        <v>0</v>
      </c>
      <c s="24">
        <v>0</v>
      </c>
      <c s="24">
        <v>0</v>
      </c>
      <c s="85">
        <v>58</v>
      </c>
      <c r="O59" s="85">
        <v>58</v>
      </c>
      <c s="24">
        <v>0</v>
      </c>
      <c s="24">
        <v>0</v>
      </c>
      <c s="24">
        <v>0</v>
      </c>
      <c s="24">
        <v>0</v>
      </c>
      <c s="85">
        <v>58</v>
      </c>
    </row>
    <row>
      <c r="H60" s="85">
        <v>59</v>
      </c>
      <c s="24">
        <v>0</v>
      </c>
      <c s="24">
        <v>0</v>
      </c>
      <c s="24">
        <v>0</v>
      </c>
      <c s="24">
        <v>0</v>
      </c>
      <c s="85">
        <v>59</v>
      </c>
      <c r="O60" s="85">
        <v>59</v>
      </c>
      <c s="24">
        <v>0</v>
      </c>
      <c s="24">
        <v>0</v>
      </c>
      <c s="24">
        <v>0</v>
      </c>
      <c s="24">
        <v>0</v>
      </c>
      <c s="85">
        <v>59</v>
      </c>
    </row>
    <row>
      <c r="H61" s="85">
        <v>60</v>
      </c>
      <c s="24">
        <v>0</v>
      </c>
      <c s="24">
        <v>0</v>
      </c>
      <c s="24">
        <v>0</v>
      </c>
      <c s="24">
        <v>0</v>
      </c>
      <c s="85">
        <v>60</v>
      </c>
      <c r="O61" s="85">
        <v>60</v>
      </c>
      <c s="24">
        <v>0</v>
      </c>
      <c s="24">
        <v>0</v>
      </c>
      <c s="24">
        <v>0</v>
      </c>
      <c s="24">
        <v>0</v>
      </c>
      <c s="85">
        <v>60</v>
      </c>
    </row>
    <row>
      <c r="H62" s="85">
        <v>61</v>
      </c>
      <c s="24">
        <v>0</v>
      </c>
      <c s="24">
        <v>0</v>
      </c>
      <c s="24">
        <v>0</v>
      </c>
      <c s="24">
        <v>0</v>
      </c>
      <c s="85">
        <v>61</v>
      </c>
      <c r="O62" s="85">
        <v>61</v>
      </c>
      <c s="24">
        <v>0</v>
      </c>
      <c s="24">
        <v>0</v>
      </c>
      <c s="24">
        <v>0</v>
      </c>
      <c s="24">
        <v>0</v>
      </c>
      <c s="85">
        <v>61</v>
      </c>
    </row>
    <row>
      <c r="H63" s="85">
        <v>62</v>
      </c>
      <c s="24">
        <v>0</v>
      </c>
      <c s="24">
        <v>0</v>
      </c>
      <c s="24">
        <v>0</v>
      </c>
      <c s="24">
        <v>0</v>
      </c>
      <c s="85">
        <v>62</v>
      </c>
      <c r="O63" s="85">
        <v>62</v>
      </c>
      <c s="24">
        <v>0</v>
      </c>
      <c s="24">
        <v>0</v>
      </c>
      <c s="24">
        <v>0</v>
      </c>
      <c s="24">
        <v>0</v>
      </c>
      <c s="85">
        <v>62</v>
      </c>
    </row>
    <row>
      <c r="H64" s="85">
        <v>63</v>
      </c>
      <c s="24">
        <v>0</v>
      </c>
      <c s="24">
        <v>0</v>
      </c>
      <c s="24">
        <v>0</v>
      </c>
      <c s="24">
        <v>0</v>
      </c>
      <c s="85">
        <v>63</v>
      </c>
      <c r="O64" s="85">
        <v>63</v>
      </c>
      <c s="24">
        <v>0</v>
      </c>
      <c s="24">
        <v>0</v>
      </c>
      <c s="24">
        <v>0</v>
      </c>
      <c s="24">
        <v>0</v>
      </c>
      <c s="85">
        <v>63</v>
      </c>
    </row>
    <row>
      <c r="H65" s="85">
        <v>64</v>
      </c>
      <c s="24">
        <v>0</v>
      </c>
      <c s="24">
        <v>0</v>
      </c>
      <c s="24">
        <v>0</v>
      </c>
      <c s="24">
        <v>0</v>
      </c>
      <c s="85">
        <v>64</v>
      </c>
      <c r="O65" s="85">
        <v>64</v>
      </c>
      <c s="24">
        <v>0</v>
      </c>
      <c s="24">
        <v>0</v>
      </c>
      <c s="24">
        <v>0</v>
      </c>
      <c s="24">
        <v>0</v>
      </c>
      <c s="85">
        <v>64</v>
      </c>
    </row>
    <row>
      <c r="H66" s="85">
        <v>65</v>
      </c>
      <c s="24">
        <v>0</v>
      </c>
      <c s="24">
        <v>0</v>
      </c>
      <c s="24">
        <v>0</v>
      </c>
      <c s="24">
        <v>0</v>
      </c>
      <c s="85">
        <v>65</v>
      </c>
      <c r="O66" s="85">
        <v>65</v>
      </c>
      <c s="24">
        <v>0</v>
      </c>
      <c s="24">
        <v>0</v>
      </c>
      <c s="24">
        <v>0</v>
      </c>
      <c s="24">
        <v>0</v>
      </c>
      <c s="85">
        <v>65</v>
      </c>
    </row>
    <row>
      <c r="H67" s="85">
        <v>66</v>
      </c>
      <c s="24">
        <v>0</v>
      </c>
      <c s="24">
        <v>0</v>
      </c>
      <c s="24">
        <v>0</v>
      </c>
      <c s="24">
        <v>0</v>
      </c>
      <c s="85">
        <v>66</v>
      </c>
      <c r="O67" s="85">
        <v>66</v>
      </c>
      <c s="24">
        <v>0</v>
      </c>
      <c s="24">
        <v>0</v>
      </c>
      <c s="24">
        <v>0</v>
      </c>
      <c s="24">
        <v>0</v>
      </c>
      <c s="85">
        <v>66</v>
      </c>
    </row>
    <row>
      <c r="H68" s="85">
        <v>67</v>
      </c>
      <c s="24">
        <v>0</v>
      </c>
      <c s="24">
        <v>0</v>
      </c>
      <c s="24">
        <v>0</v>
      </c>
      <c s="24">
        <v>0</v>
      </c>
      <c s="85">
        <v>67</v>
      </c>
      <c r="O68" s="85">
        <v>67</v>
      </c>
      <c s="24">
        <v>0</v>
      </c>
      <c s="24">
        <v>0</v>
      </c>
      <c s="24">
        <v>0</v>
      </c>
      <c s="24">
        <v>0</v>
      </c>
      <c s="85">
        <v>67</v>
      </c>
    </row>
    <row>
      <c r="H69" s="85">
        <v>68</v>
      </c>
      <c s="24">
        <v>0</v>
      </c>
      <c s="24">
        <v>0</v>
      </c>
      <c s="24">
        <v>0</v>
      </c>
      <c s="24">
        <v>0</v>
      </c>
      <c s="85">
        <v>68</v>
      </c>
      <c r="O69" s="85">
        <v>68</v>
      </c>
      <c s="24">
        <v>0</v>
      </c>
      <c s="24">
        <v>0</v>
      </c>
      <c s="24">
        <v>0</v>
      </c>
      <c s="24">
        <v>0</v>
      </c>
      <c s="85">
        <v>68</v>
      </c>
    </row>
    <row>
      <c r="H70" s="85">
        <v>69</v>
      </c>
      <c s="24">
        <v>0</v>
      </c>
      <c s="24">
        <v>0</v>
      </c>
      <c s="24">
        <v>0</v>
      </c>
      <c s="24">
        <v>0</v>
      </c>
      <c s="85">
        <v>69</v>
      </c>
      <c r="O70" s="85">
        <v>69</v>
      </c>
      <c s="24">
        <v>0</v>
      </c>
      <c s="24">
        <v>0</v>
      </c>
      <c s="24">
        <v>0</v>
      </c>
      <c s="24">
        <v>0</v>
      </c>
      <c s="85">
        <v>69</v>
      </c>
    </row>
    <row>
      <c r="H71" s="85">
        <v>70</v>
      </c>
      <c s="24">
        <v>0</v>
      </c>
      <c s="24">
        <v>0</v>
      </c>
      <c s="24">
        <v>0</v>
      </c>
      <c s="24">
        <v>0</v>
      </c>
      <c s="85">
        <v>70</v>
      </c>
      <c r="O71" s="85">
        <v>70</v>
      </c>
      <c s="24">
        <v>0</v>
      </c>
      <c s="24">
        <v>0</v>
      </c>
      <c s="24">
        <v>0</v>
      </c>
      <c s="24">
        <v>0</v>
      </c>
      <c s="85">
        <v>70</v>
      </c>
    </row>
    <row>
      <c r="H72" s="85">
        <v>71</v>
      </c>
      <c s="24">
        <v>0</v>
      </c>
      <c s="24">
        <v>0</v>
      </c>
      <c s="24">
        <v>0</v>
      </c>
      <c s="24">
        <v>0</v>
      </c>
      <c s="85">
        <v>71</v>
      </c>
      <c r="O72" s="85">
        <v>71</v>
      </c>
      <c s="24">
        <v>0</v>
      </c>
      <c s="24">
        <v>0</v>
      </c>
      <c s="24">
        <v>0</v>
      </c>
      <c s="24">
        <v>0</v>
      </c>
      <c s="85">
        <v>71</v>
      </c>
    </row>
    <row>
      <c r="H73" s="85">
        <v>72</v>
      </c>
      <c s="24">
        <v>0</v>
      </c>
      <c s="24">
        <v>0</v>
      </c>
      <c s="24">
        <v>0</v>
      </c>
      <c s="24">
        <v>0</v>
      </c>
      <c s="85">
        <v>72</v>
      </c>
      <c r="O73" s="85">
        <v>72</v>
      </c>
      <c s="24">
        <v>0</v>
      </c>
      <c s="24">
        <v>0</v>
      </c>
      <c s="24">
        <v>0</v>
      </c>
      <c s="24">
        <v>0</v>
      </c>
      <c s="85">
        <v>72</v>
      </c>
    </row>
    <row>
      <c r="H74" s="85">
        <v>73</v>
      </c>
      <c s="24">
        <v>0</v>
      </c>
      <c s="24">
        <v>0</v>
      </c>
      <c s="24">
        <v>0</v>
      </c>
      <c s="24">
        <v>0</v>
      </c>
      <c s="85">
        <v>73</v>
      </c>
      <c r="O74" s="85">
        <v>73</v>
      </c>
      <c s="24">
        <v>0</v>
      </c>
      <c s="24">
        <v>0</v>
      </c>
      <c s="24">
        <v>0</v>
      </c>
      <c s="24">
        <v>0</v>
      </c>
      <c s="85">
        <v>73</v>
      </c>
    </row>
    <row>
      <c r="H75" s="85">
        <v>74</v>
      </c>
      <c s="24">
        <v>0</v>
      </c>
      <c s="24">
        <v>0</v>
      </c>
      <c s="24">
        <v>0</v>
      </c>
      <c s="24">
        <v>0</v>
      </c>
      <c s="85">
        <v>74</v>
      </c>
      <c r="O75" s="85">
        <v>74</v>
      </c>
      <c s="24">
        <v>0</v>
      </c>
      <c s="24">
        <v>0</v>
      </c>
      <c s="24">
        <v>0</v>
      </c>
      <c s="24">
        <v>0</v>
      </c>
      <c s="85">
        <v>74</v>
      </c>
    </row>
    <row>
      <c r="H76" s="85">
        <v>75</v>
      </c>
      <c s="24">
        <v>0</v>
      </c>
      <c s="24">
        <v>0</v>
      </c>
      <c s="24">
        <v>0</v>
      </c>
      <c s="24">
        <v>0</v>
      </c>
      <c s="85">
        <v>75</v>
      </c>
      <c r="O76" s="85">
        <v>75</v>
      </c>
      <c s="24">
        <v>0</v>
      </c>
      <c s="24">
        <v>0</v>
      </c>
      <c s="24">
        <v>0</v>
      </c>
      <c s="24">
        <v>0</v>
      </c>
      <c s="85">
        <v>75</v>
      </c>
    </row>
    <row>
      <c r="H77" s="85">
        <v>76</v>
      </c>
      <c s="24">
        <v>0</v>
      </c>
      <c s="24">
        <v>0</v>
      </c>
      <c s="24">
        <v>0</v>
      </c>
      <c s="24">
        <v>0</v>
      </c>
      <c s="85">
        <v>76</v>
      </c>
      <c r="O77" s="85">
        <v>76</v>
      </c>
      <c s="24">
        <v>0</v>
      </c>
      <c s="24">
        <v>0</v>
      </c>
      <c s="24">
        <v>0</v>
      </c>
      <c s="24">
        <v>0</v>
      </c>
      <c s="85">
        <v>76</v>
      </c>
    </row>
    <row>
      <c r="H78" s="85">
        <v>77</v>
      </c>
      <c s="24">
        <v>0</v>
      </c>
      <c s="24">
        <v>0</v>
      </c>
      <c s="24">
        <v>0</v>
      </c>
      <c s="24">
        <v>0</v>
      </c>
      <c s="85">
        <v>77</v>
      </c>
      <c r="O78" s="85">
        <v>77</v>
      </c>
      <c s="24">
        <v>0</v>
      </c>
      <c s="24">
        <v>0</v>
      </c>
      <c s="24">
        <v>0</v>
      </c>
      <c s="24">
        <v>0</v>
      </c>
      <c s="85">
        <v>77</v>
      </c>
    </row>
    <row>
      <c r="H79" s="85">
        <v>78</v>
      </c>
      <c s="24">
        <v>0</v>
      </c>
      <c s="24">
        <v>0</v>
      </c>
      <c s="24">
        <v>0</v>
      </c>
      <c s="24">
        <v>0</v>
      </c>
      <c s="85">
        <v>78</v>
      </c>
      <c r="O79" s="85">
        <v>78</v>
      </c>
      <c s="24">
        <v>0</v>
      </c>
      <c s="24">
        <v>0</v>
      </c>
      <c s="24">
        <v>0</v>
      </c>
      <c s="24">
        <v>0</v>
      </c>
      <c s="85">
        <v>78</v>
      </c>
    </row>
    <row>
      <c r="H80" s="85">
        <v>79</v>
      </c>
      <c s="24">
        <v>0</v>
      </c>
      <c s="24">
        <v>7</v>
      </c>
      <c s="24">
        <v>0</v>
      </c>
      <c s="24">
        <v>0</v>
      </c>
      <c s="85">
        <v>79</v>
      </c>
      <c r="O80" s="85">
        <v>79</v>
      </c>
      <c s="24">
        <v>0</v>
      </c>
      <c s="24">
        <v>0</v>
      </c>
      <c s="24">
        <v>0</v>
      </c>
      <c s="24">
        <v>0</v>
      </c>
      <c s="85">
        <v>79</v>
      </c>
    </row>
    <row>
      <c r="H81" s="85">
        <v>80</v>
      </c>
      <c s="24">
        <v>0</v>
      </c>
      <c s="24">
        <v>33</v>
      </c>
      <c s="24">
        <v>0</v>
      </c>
      <c s="24">
        <v>0</v>
      </c>
      <c s="85">
        <v>80</v>
      </c>
      <c r="O81" s="85">
        <v>80</v>
      </c>
      <c s="24">
        <v>0</v>
      </c>
      <c s="24">
        <v>0</v>
      </c>
      <c s="24">
        <v>0</v>
      </c>
      <c s="24">
        <v>0</v>
      </c>
      <c s="85">
        <v>80</v>
      </c>
    </row>
    <row>
      <c r="H82" s="85">
        <v>81</v>
      </c>
      <c s="24">
        <v>2</v>
      </c>
      <c s="24">
        <v>62</v>
      </c>
      <c s="24">
        <v>0</v>
      </c>
      <c s="24">
        <v>0</v>
      </c>
      <c s="85">
        <v>81</v>
      </c>
      <c r="O82" s="85">
        <v>81</v>
      </c>
      <c s="24">
        <v>0</v>
      </c>
      <c s="24">
        <v>0</v>
      </c>
      <c s="24">
        <v>0</v>
      </c>
      <c s="24">
        <v>0</v>
      </c>
      <c s="85">
        <v>81</v>
      </c>
    </row>
    <row>
      <c r="H83" s="85">
        <v>82</v>
      </c>
      <c s="24">
        <v>11</v>
      </c>
      <c s="24">
        <v>73</v>
      </c>
      <c s="24">
        <v>0</v>
      </c>
      <c s="24">
        <v>0</v>
      </c>
      <c s="85">
        <v>82</v>
      </c>
      <c r="O83" s="85">
        <v>82</v>
      </c>
      <c s="24">
        <v>0</v>
      </c>
      <c s="24">
        <v>0</v>
      </c>
      <c s="24">
        <v>0</v>
      </c>
      <c s="24">
        <v>0</v>
      </c>
      <c s="85">
        <v>82</v>
      </c>
    </row>
    <row>
      <c r="H84" s="85">
        <v>83</v>
      </c>
      <c s="24">
        <v>26</v>
      </c>
      <c s="24">
        <v>36</v>
      </c>
      <c s="24">
        <v>0</v>
      </c>
      <c s="24">
        <v>0</v>
      </c>
      <c s="85">
        <v>83</v>
      </c>
      <c r="O84" s="85">
        <v>83</v>
      </c>
      <c s="24">
        <v>0</v>
      </c>
      <c s="24">
        <v>0</v>
      </c>
      <c s="24">
        <v>0</v>
      </c>
      <c s="24">
        <v>0</v>
      </c>
      <c s="85">
        <v>83</v>
      </c>
    </row>
    <row>
      <c r="H85" s="85">
        <v>84</v>
      </c>
      <c s="24">
        <v>39</v>
      </c>
      <c s="24">
        <v>48</v>
      </c>
      <c s="24">
        <v>0</v>
      </c>
      <c s="24">
        <v>0</v>
      </c>
      <c s="85">
        <v>84</v>
      </c>
      <c r="O85" s="85">
        <v>84</v>
      </c>
      <c s="24">
        <v>0</v>
      </c>
      <c s="24">
        <v>0</v>
      </c>
      <c s="24">
        <v>0</v>
      </c>
      <c s="24">
        <v>0</v>
      </c>
      <c s="85">
        <v>84</v>
      </c>
    </row>
    <row>
      <c r="H86" s="85">
        <v>85</v>
      </c>
      <c s="24">
        <v>48</v>
      </c>
      <c s="24">
        <v>28</v>
      </c>
      <c s="24">
        <v>0</v>
      </c>
      <c s="24">
        <v>0</v>
      </c>
      <c s="85">
        <v>85</v>
      </c>
      <c r="O86" s="85">
        <v>85</v>
      </c>
      <c s="24">
        <v>0</v>
      </c>
      <c s="24">
        <v>0</v>
      </c>
      <c s="24">
        <v>0</v>
      </c>
      <c s="24">
        <v>0</v>
      </c>
      <c s="85">
        <v>85</v>
      </c>
    </row>
    <row>
      <c r="H87" s="85">
        <v>86</v>
      </c>
      <c s="24">
        <v>71</v>
      </c>
      <c s="24">
        <v>12</v>
      </c>
      <c s="24">
        <v>0</v>
      </c>
      <c s="24">
        <v>0</v>
      </c>
      <c s="85">
        <v>86</v>
      </c>
      <c r="O87" s="85">
        <v>86</v>
      </c>
      <c s="24">
        <v>0</v>
      </c>
      <c s="24">
        <v>0</v>
      </c>
      <c s="24">
        <v>0</v>
      </c>
      <c s="24">
        <v>0</v>
      </c>
      <c s="85">
        <v>86</v>
      </c>
    </row>
    <row>
      <c r="H88" s="85">
        <v>87</v>
      </c>
      <c s="24">
        <v>31</v>
      </c>
      <c s="24">
        <v>5</v>
      </c>
      <c s="24">
        <v>0</v>
      </c>
      <c s="24">
        <v>0</v>
      </c>
      <c s="85">
        <v>87</v>
      </c>
      <c r="O88" s="85">
        <v>87</v>
      </c>
      <c s="24">
        <v>0</v>
      </c>
      <c s="24">
        <v>0</v>
      </c>
      <c s="24">
        <v>0</v>
      </c>
      <c s="24">
        <v>0</v>
      </c>
      <c s="85">
        <v>87</v>
      </c>
    </row>
    <row>
      <c r="H89" s="85">
        <v>88</v>
      </c>
      <c s="24">
        <v>33</v>
      </c>
      <c s="24">
        <v>2</v>
      </c>
      <c s="24">
        <v>0</v>
      </c>
      <c s="24">
        <v>0</v>
      </c>
      <c s="85">
        <v>88</v>
      </c>
      <c r="O89" s="85">
        <v>88</v>
      </c>
      <c s="24">
        <v>0</v>
      </c>
      <c s="24">
        <v>0</v>
      </c>
      <c s="24">
        <v>0</v>
      </c>
      <c s="24">
        <v>0</v>
      </c>
      <c s="85">
        <v>88</v>
      </c>
    </row>
    <row>
      <c r="H90" s="85">
        <v>89</v>
      </c>
      <c s="24">
        <v>21</v>
      </c>
      <c s="24">
        <v>0</v>
      </c>
      <c s="24">
        <v>0</v>
      </c>
      <c s="24">
        <v>0</v>
      </c>
      <c s="85">
        <v>89</v>
      </c>
      <c r="O90" s="85">
        <v>89</v>
      </c>
      <c s="24">
        <v>0</v>
      </c>
      <c s="24">
        <v>0</v>
      </c>
      <c s="24">
        <v>0</v>
      </c>
      <c s="24">
        <v>0</v>
      </c>
      <c s="85">
        <v>89</v>
      </c>
    </row>
    <row>
      <c r="H91" s="85">
        <v>90</v>
      </c>
      <c s="24">
        <v>19</v>
      </c>
      <c s="24">
        <v>0</v>
      </c>
      <c s="24">
        <v>0</v>
      </c>
      <c s="24">
        <v>0</v>
      </c>
      <c s="85">
        <v>90</v>
      </c>
      <c r="O91" s="85">
        <v>90</v>
      </c>
      <c s="24">
        <v>0</v>
      </c>
      <c s="24">
        <v>0</v>
      </c>
      <c s="24">
        <v>0</v>
      </c>
      <c s="24">
        <v>0</v>
      </c>
      <c s="85">
        <v>90</v>
      </c>
    </row>
    <row>
      <c r="H92" s="85">
        <v>91</v>
      </c>
      <c s="24">
        <v>4</v>
      </c>
      <c s="24">
        <v>0</v>
      </c>
      <c s="24">
        <v>0</v>
      </c>
      <c s="24">
        <v>0</v>
      </c>
      <c s="85">
        <v>91</v>
      </c>
      <c r="O92" s="85">
        <v>91</v>
      </c>
      <c s="24">
        <v>0</v>
      </c>
      <c s="24">
        <v>0</v>
      </c>
      <c s="24">
        <v>0</v>
      </c>
      <c s="24">
        <v>0</v>
      </c>
      <c s="85">
        <v>91</v>
      </c>
    </row>
    <row>
      <c r="H93" s="85">
        <v>92</v>
      </c>
      <c s="24">
        <v>5</v>
      </c>
      <c s="24">
        <v>0</v>
      </c>
      <c s="24">
        <v>0</v>
      </c>
      <c s="24">
        <v>0</v>
      </c>
      <c s="85">
        <v>92</v>
      </c>
      <c r="O93" s="85">
        <v>92</v>
      </c>
      <c s="24">
        <v>0</v>
      </c>
      <c s="24">
        <v>0</v>
      </c>
      <c s="24">
        <v>0</v>
      </c>
      <c s="24">
        <v>0</v>
      </c>
      <c s="85">
        <v>92</v>
      </c>
    </row>
    <row>
      <c r="H94" s="85">
        <v>93</v>
      </c>
      <c s="24">
        <v>3</v>
      </c>
      <c s="24">
        <v>0</v>
      </c>
      <c s="24">
        <v>0</v>
      </c>
      <c s="24">
        <v>0</v>
      </c>
      <c s="85">
        <v>93</v>
      </c>
      <c r="O94" s="85">
        <v>93</v>
      </c>
      <c s="24">
        <v>0</v>
      </c>
      <c s="24">
        <v>0</v>
      </c>
      <c s="24">
        <v>0</v>
      </c>
      <c s="24">
        <v>0</v>
      </c>
      <c s="85">
        <v>93</v>
      </c>
    </row>
    <row>
      <c r="H95" s="85">
        <v>94</v>
      </c>
      <c s="24">
        <v>0</v>
      </c>
      <c s="24">
        <v>0</v>
      </c>
      <c s="24">
        <v>0</v>
      </c>
      <c s="24">
        <v>0</v>
      </c>
      <c s="85">
        <v>94</v>
      </c>
      <c r="O95" s="85">
        <v>94</v>
      </c>
      <c s="24">
        <v>0</v>
      </c>
      <c s="24">
        <v>0</v>
      </c>
      <c s="24">
        <v>0</v>
      </c>
      <c s="24">
        <v>0</v>
      </c>
      <c s="85">
        <v>94</v>
      </c>
    </row>
    <row>
      <c r="H96" s="85">
        <v>95</v>
      </c>
      <c s="24">
        <v>0</v>
      </c>
      <c s="24">
        <v>0</v>
      </c>
      <c s="24">
        <v>0</v>
      </c>
      <c s="24">
        <v>0</v>
      </c>
      <c s="85">
        <v>95</v>
      </c>
      <c r="O96" s="85">
        <v>95</v>
      </c>
      <c s="24">
        <v>0</v>
      </c>
      <c s="24">
        <v>0</v>
      </c>
      <c s="24">
        <v>0</v>
      </c>
      <c s="24">
        <v>0</v>
      </c>
      <c s="85">
        <v>95</v>
      </c>
    </row>
    <row>
      <c r="H97" s="85">
        <v>96</v>
      </c>
      <c s="24">
        <v>0</v>
      </c>
      <c s="24">
        <v>0</v>
      </c>
      <c s="24">
        <v>0</v>
      </c>
      <c s="24">
        <v>0</v>
      </c>
      <c s="85">
        <v>96</v>
      </c>
      <c r="O97" s="85">
        <v>96</v>
      </c>
      <c s="24">
        <v>0</v>
      </c>
      <c s="24">
        <v>0</v>
      </c>
      <c s="24">
        <v>0</v>
      </c>
      <c s="24">
        <v>0</v>
      </c>
      <c s="85">
        <v>96</v>
      </c>
    </row>
    <row>
      <c r="H98" s="85">
        <v>97</v>
      </c>
      <c s="24">
        <v>0</v>
      </c>
      <c s="24">
        <v>0</v>
      </c>
      <c s="24">
        <v>0</v>
      </c>
      <c s="24">
        <v>0</v>
      </c>
      <c s="85">
        <v>97</v>
      </c>
      <c r="O98" s="85">
        <v>97</v>
      </c>
      <c s="24">
        <v>0</v>
      </c>
      <c s="24">
        <v>0</v>
      </c>
      <c s="24">
        <v>0</v>
      </c>
      <c s="24">
        <v>0</v>
      </c>
      <c s="85">
        <v>97</v>
      </c>
    </row>
    <row>
      <c r="H99" s="85">
        <v>98</v>
      </c>
      <c s="24">
        <v>0</v>
      </c>
      <c s="24">
        <v>0</v>
      </c>
      <c s="24">
        <v>0</v>
      </c>
      <c s="24">
        <v>0</v>
      </c>
      <c s="85">
        <v>98</v>
      </c>
      <c r="O99" s="85">
        <v>98</v>
      </c>
      <c s="24">
        <v>0</v>
      </c>
      <c s="24">
        <v>0</v>
      </c>
      <c s="24">
        <v>0</v>
      </c>
      <c s="24">
        <v>0</v>
      </c>
      <c s="85">
        <v>98</v>
      </c>
    </row>
    <row>
      <c r="H100" s="85">
        <v>99</v>
      </c>
      <c s="24">
        <v>0</v>
      </c>
      <c s="24">
        <v>0</v>
      </c>
      <c s="24">
        <v>0</v>
      </c>
      <c s="24">
        <v>0</v>
      </c>
      <c s="85">
        <v>99</v>
      </c>
      <c r="O100" s="85">
        <v>99</v>
      </c>
      <c s="24">
        <v>0</v>
      </c>
      <c s="24">
        <v>0</v>
      </c>
      <c s="24">
        <v>0</v>
      </c>
      <c s="24">
        <v>0</v>
      </c>
      <c s="85">
        <v>99</v>
      </c>
    </row>
    <row>
      <c r="H101" s="85">
        <v>100</v>
      </c>
      <c s="24">
        <v>0</v>
      </c>
      <c s="24">
        <v>0</v>
      </c>
      <c s="24">
        <v>0</v>
      </c>
      <c s="24">
        <v>0</v>
      </c>
      <c s="85">
        <v>100</v>
      </c>
      <c r="O101" s="85">
        <v>100</v>
      </c>
      <c s="24">
        <v>0</v>
      </c>
      <c s="24">
        <v>0</v>
      </c>
      <c s="24">
        <v>0</v>
      </c>
      <c s="24">
        <v>0</v>
      </c>
      <c s="85">
        <v>100</v>
      </c>
    </row>
    <row>
      <c r="H102" s="85">
        <v>101</v>
      </c>
      <c s="24">
        <v>0</v>
      </c>
      <c s="24">
        <v>0</v>
      </c>
      <c s="24">
        <v>0</v>
      </c>
      <c s="24">
        <v>0</v>
      </c>
      <c s="85">
        <v>101</v>
      </c>
      <c r="O102" s="85">
        <v>101</v>
      </c>
      <c s="24">
        <v>0</v>
      </c>
      <c s="24">
        <v>0</v>
      </c>
      <c s="24">
        <v>0</v>
      </c>
      <c s="24">
        <v>0</v>
      </c>
      <c s="85">
        <v>101</v>
      </c>
    </row>
    <row>
      <c r="H103" s="85">
        <v>102</v>
      </c>
      <c s="24">
        <v>0</v>
      </c>
      <c s="24">
        <v>0</v>
      </c>
      <c s="24">
        <v>0</v>
      </c>
      <c s="24">
        <v>0</v>
      </c>
      <c s="85">
        <v>102</v>
      </c>
      <c r="O103" s="85">
        <v>102</v>
      </c>
      <c s="24">
        <v>0</v>
      </c>
      <c s="24">
        <v>0</v>
      </c>
      <c s="24">
        <v>0</v>
      </c>
      <c s="24">
        <v>0</v>
      </c>
      <c s="85">
        <v>102</v>
      </c>
    </row>
    <row>
      <c r="H104" s="85">
        <v>103</v>
      </c>
      <c s="24">
        <v>0</v>
      </c>
      <c s="24">
        <v>0</v>
      </c>
      <c s="24">
        <v>0</v>
      </c>
      <c s="24">
        <v>0</v>
      </c>
      <c s="85">
        <v>103</v>
      </c>
      <c r="O104" s="85">
        <v>103</v>
      </c>
      <c s="24">
        <v>0</v>
      </c>
      <c s="24">
        <v>0</v>
      </c>
      <c s="24">
        <v>0</v>
      </c>
      <c s="24">
        <v>0</v>
      </c>
      <c s="85">
        <v>103</v>
      </c>
    </row>
    <row>
      <c r="H105" s="85">
        <v>104</v>
      </c>
      <c s="24">
        <v>0</v>
      </c>
      <c s="24">
        <v>0</v>
      </c>
      <c s="24">
        <v>0</v>
      </c>
      <c s="24">
        <v>0</v>
      </c>
      <c s="85">
        <v>104</v>
      </c>
      <c r="O105" s="85">
        <v>104</v>
      </c>
      <c s="24">
        <v>0</v>
      </c>
      <c s="24">
        <v>0</v>
      </c>
      <c s="24">
        <v>0</v>
      </c>
      <c s="24">
        <v>0</v>
      </c>
      <c s="85">
        <v>104</v>
      </c>
    </row>
    <row>
      <c r="H106" s="85">
        <v>105</v>
      </c>
      <c s="24">
        <v>0</v>
      </c>
      <c s="24">
        <v>0</v>
      </c>
      <c s="24">
        <v>0</v>
      </c>
      <c s="24">
        <v>0</v>
      </c>
      <c s="85">
        <v>105</v>
      </c>
      <c r="O106" s="85">
        <v>105</v>
      </c>
      <c s="24">
        <v>0</v>
      </c>
      <c s="24">
        <v>0</v>
      </c>
      <c s="24">
        <v>0</v>
      </c>
      <c s="24">
        <v>0</v>
      </c>
      <c s="85">
        <v>105</v>
      </c>
    </row>
    <row>
      <c r="H107" s="85">
        <v>106</v>
      </c>
      <c s="24">
        <v>0</v>
      </c>
      <c s="24">
        <v>0</v>
      </c>
      <c s="24">
        <v>0</v>
      </c>
      <c s="24">
        <v>0</v>
      </c>
      <c s="85">
        <v>106</v>
      </c>
      <c r="O107" s="85">
        <v>106</v>
      </c>
      <c s="24">
        <v>0</v>
      </c>
      <c s="24">
        <v>0</v>
      </c>
      <c s="24">
        <v>0</v>
      </c>
      <c s="24">
        <v>0</v>
      </c>
      <c s="85">
        <v>106</v>
      </c>
    </row>
    <row>
      <c r="H108" s="85">
        <v>107</v>
      </c>
      <c s="24">
        <v>0</v>
      </c>
      <c s="24">
        <v>0</v>
      </c>
      <c s="24">
        <v>0</v>
      </c>
      <c s="24">
        <v>0</v>
      </c>
      <c s="85">
        <v>107</v>
      </c>
      <c r="O108" s="85">
        <v>107</v>
      </c>
      <c s="24">
        <v>0</v>
      </c>
      <c s="24">
        <v>0</v>
      </c>
      <c s="24">
        <v>0</v>
      </c>
      <c s="24">
        <v>0</v>
      </c>
      <c s="85">
        <v>107</v>
      </c>
    </row>
    <row>
      <c r="H109" s="85">
        <v>108</v>
      </c>
      <c s="24">
        <v>0</v>
      </c>
      <c s="24">
        <v>0</v>
      </c>
      <c s="24">
        <v>0</v>
      </c>
      <c s="24">
        <v>0</v>
      </c>
      <c s="85">
        <v>108</v>
      </c>
      <c r="O109" s="85">
        <v>108</v>
      </c>
      <c s="24">
        <v>0</v>
      </c>
      <c s="24">
        <v>0</v>
      </c>
      <c s="24">
        <v>0</v>
      </c>
      <c s="24">
        <v>0</v>
      </c>
      <c s="85">
        <v>108</v>
      </c>
    </row>
    <row>
      <c r="H110" s="85">
        <v>109</v>
      </c>
      <c s="24">
        <v>0</v>
      </c>
      <c s="24">
        <v>0</v>
      </c>
      <c s="24">
        <v>0</v>
      </c>
      <c s="24">
        <v>0</v>
      </c>
      <c s="85">
        <v>109</v>
      </c>
      <c r="O110" s="85">
        <v>109</v>
      </c>
      <c s="24">
        <v>0</v>
      </c>
      <c s="24">
        <v>0</v>
      </c>
      <c s="24">
        <v>0</v>
      </c>
      <c s="24">
        <v>0</v>
      </c>
      <c s="85">
        <v>109</v>
      </c>
    </row>
    <row>
      <c r="H111" s="85">
        <v>110</v>
      </c>
      <c s="24">
        <v>0</v>
      </c>
      <c s="24">
        <v>0</v>
      </c>
      <c s="24">
        <v>0</v>
      </c>
      <c s="24">
        <v>0</v>
      </c>
      <c s="85">
        <v>110</v>
      </c>
      <c r="O111" s="85">
        <v>110</v>
      </c>
      <c s="24">
        <v>0</v>
      </c>
      <c s="24">
        <v>0</v>
      </c>
      <c s="24">
        <v>0</v>
      </c>
      <c s="24">
        <v>0</v>
      </c>
      <c s="85">
        <v>110</v>
      </c>
    </row>
    <row>
      <c r="H112" s="85">
        <v>111</v>
      </c>
      <c s="24">
        <v>0</v>
      </c>
      <c s="24">
        <v>0</v>
      </c>
      <c s="24">
        <v>0</v>
      </c>
      <c s="24">
        <v>0</v>
      </c>
      <c s="85">
        <v>111</v>
      </c>
      <c r="O112" s="85">
        <v>111</v>
      </c>
      <c s="24">
        <v>0</v>
      </c>
      <c s="24">
        <v>0</v>
      </c>
      <c s="24">
        <v>0</v>
      </c>
      <c s="24">
        <v>0</v>
      </c>
      <c s="85">
        <v>111</v>
      </c>
    </row>
    <row>
      <c r="H113" s="85">
        <v>112</v>
      </c>
      <c s="24">
        <v>0</v>
      </c>
      <c s="24">
        <v>0</v>
      </c>
      <c s="24">
        <v>0</v>
      </c>
      <c s="24">
        <v>0</v>
      </c>
      <c s="85">
        <v>112</v>
      </c>
      <c r="O113" s="85">
        <v>112</v>
      </c>
      <c s="24">
        <v>0</v>
      </c>
      <c s="24">
        <v>0</v>
      </c>
      <c s="24">
        <v>0</v>
      </c>
      <c s="24">
        <v>0</v>
      </c>
      <c s="85">
        <v>112</v>
      </c>
    </row>
    <row>
      <c r="H114" s="85">
        <v>113</v>
      </c>
      <c s="24">
        <v>0</v>
      </c>
      <c s="24">
        <v>0</v>
      </c>
      <c s="24">
        <v>0</v>
      </c>
      <c s="24">
        <v>0</v>
      </c>
      <c s="85">
        <v>113</v>
      </c>
      <c r="O114" s="85">
        <v>113</v>
      </c>
      <c s="24">
        <v>0</v>
      </c>
      <c s="24">
        <v>0</v>
      </c>
      <c s="24">
        <v>0</v>
      </c>
      <c s="24">
        <v>0</v>
      </c>
      <c s="85">
        <v>113</v>
      </c>
    </row>
    <row>
      <c r="H115" s="85">
        <v>114</v>
      </c>
      <c s="24">
        <v>0</v>
      </c>
      <c s="24">
        <v>0</v>
      </c>
      <c s="24">
        <v>0</v>
      </c>
      <c s="24">
        <v>0</v>
      </c>
      <c s="85">
        <v>114</v>
      </c>
      <c r="O115" s="85">
        <v>114</v>
      </c>
      <c s="24">
        <v>0</v>
      </c>
      <c s="24">
        <v>0</v>
      </c>
      <c s="24">
        <v>0</v>
      </c>
      <c s="24">
        <v>0</v>
      </c>
      <c s="85">
        <v>114</v>
      </c>
    </row>
    <row>
      <c r="H116" s="85">
        <v>115</v>
      </c>
      <c s="24">
        <v>0</v>
      </c>
      <c s="24">
        <v>0</v>
      </c>
      <c s="24">
        <v>0</v>
      </c>
      <c s="24">
        <v>0</v>
      </c>
      <c s="85">
        <v>115</v>
      </c>
      <c r="O116" s="85">
        <v>115</v>
      </c>
      <c s="24">
        <v>0</v>
      </c>
      <c s="24">
        <v>0</v>
      </c>
      <c s="24">
        <v>0</v>
      </c>
      <c s="24">
        <v>0</v>
      </c>
      <c s="85">
        <v>115</v>
      </c>
    </row>
    <row>
      <c r="H117" s="85">
        <v>116</v>
      </c>
      <c s="24">
        <v>0</v>
      </c>
      <c s="24">
        <v>0</v>
      </c>
      <c s="24">
        <v>0</v>
      </c>
      <c s="24">
        <v>0</v>
      </c>
      <c s="85">
        <v>116</v>
      </c>
      <c r="O117" s="85">
        <v>116</v>
      </c>
      <c s="24">
        <v>0</v>
      </c>
      <c s="24">
        <v>0</v>
      </c>
      <c s="24">
        <v>0</v>
      </c>
      <c s="24">
        <v>0</v>
      </c>
      <c s="85">
        <v>116</v>
      </c>
    </row>
    <row>
      <c r="H118" s="85">
        <v>117</v>
      </c>
      <c s="24">
        <v>0</v>
      </c>
      <c s="24">
        <v>0</v>
      </c>
      <c s="24">
        <v>0</v>
      </c>
      <c s="24">
        <v>0</v>
      </c>
      <c s="85">
        <v>117</v>
      </c>
      <c r="O118" s="85">
        <v>117</v>
      </c>
      <c s="24">
        <v>0</v>
      </c>
      <c s="24">
        <v>0</v>
      </c>
      <c s="24">
        <v>0</v>
      </c>
      <c s="24">
        <v>0</v>
      </c>
      <c s="85">
        <v>117</v>
      </c>
    </row>
    <row>
      <c r="H119" s="85">
        <v>118</v>
      </c>
      <c s="24">
        <v>0</v>
      </c>
      <c s="24">
        <v>0</v>
      </c>
      <c s="24">
        <v>0</v>
      </c>
      <c s="24">
        <v>0</v>
      </c>
      <c s="85">
        <v>118</v>
      </c>
      <c r="O119" s="85">
        <v>118</v>
      </c>
      <c s="24">
        <v>0</v>
      </c>
      <c s="24">
        <v>0</v>
      </c>
      <c s="24">
        <v>0</v>
      </c>
      <c s="24">
        <v>0</v>
      </c>
      <c s="85">
        <v>118</v>
      </c>
    </row>
    <row>
      <c r="H120" s="85">
        <v>119</v>
      </c>
      <c s="24">
        <v>0</v>
      </c>
      <c s="24">
        <v>0</v>
      </c>
      <c s="24">
        <v>0</v>
      </c>
      <c s="24">
        <v>0</v>
      </c>
      <c s="85">
        <v>119</v>
      </c>
      <c r="O120" s="85">
        <v>119</v>
      </c>
      <c s="24">
        <v>0</v>
      </c>
      <c s="24">
        <v>0</v>
      </c>
      <c s="24">
        <v>0</v>
      </c>
      <c s="24">
        <v>0</v>
      </c>
      <c s="85">
        <v>119</v>
      </c>
    </row>
    <row>
      <c r="H121" s="85">
        <v>120</v>
      </c>
      <c s="24">
        <v>0</v>
      </c>
      <c s="24">
        <v>0</v>
      </c>
      <c s="24">
        <v>0</v>
      </c>
      <c s="24">
        <v>0</v>
      </c>
      <c s="85">
        <v>120</v>
      </c>
      <c r="O121" s="85">
        <v>120</v>
      </c>
      <c s="24">
        <v>0</v>
      </c>
      <c s="24">
        <v>0</v>
      </c>
      <c s="24">
        <v>0</v>
      </c>
      <c s="24">
        <v>0</v>
      </c>
      <c s="85">
        <v>120</v>
      </c>
    </row>
    <row>
      <c r="H122" s="85" t="s">
        <v>31</v>
      </c>
      <c s="24"/>
      <c s="24"/>
      <c s="24"/>
      <c s="24"/>
      <c s="85"/>
      <c r="O122" s="85" t="s">
        <v>31</v>
      </c>
      <c s="24"/>
      <c s="24"/>
      <c s="24"/>
      <c s="24"/>
      <c s="85"/>
    </row>
    <row>
      <c r="H123" s="25"/>
      <c r="M123" s="25"/>
      <c r="O123" s="25"/>
      <c r="T123" s="25"/>
    </row>
    <row>
      <c r="H124" s="25"/>
      <c r="M124" s="25"/>
      <c r="O124" s="25"/>
      <c r="T124" s="25"/>
    </row>
    <row>
      <c r="H125" s="25"/>
      <c r="M125" s="25"/>
      <c r="O125" s="25"/>
      <c r="T125" s="25"/>
    </row>
    <row>
      <c r="H126" s="25"/>
      <c r="M126" s="25"/>
      <c r="O126" s="25"/>
      <c r="T126" s="25"/>
    </row>
    <row>
      <c r="H127" s="25"/>
      <c r="M127" s="25"/>
      <c r="O127" s="25"/>
      <c r="T127" s="25"/>
    </row>
    <row>
      <c r="H128" s="25"/>
      <c r="M128" s="25"/>
      <c r="O128" s="25"/>
      <c r="T128" s="25"/>
    </row>
    <row>
      <c r="H129" s="25"/>
      <c r="M129" s="25"/>
      <c r="O129" s="25"/>
      <c r="T129" s="25"/>
    </row>
    <row>
      <c r="H130" s="25"/>
      <c r="M130" s="25"/>
      <c r="O130" s="25"/>
      <c r="T130" s="25"/>
    </row>
    <row>
      <c r="H131" s="25"/>
      <c r="M131" s="25"/>
      <c r="O131" s="25"/>
      <c r="T131" s="25"/>
    </row>
    <row>
      <c r="H132" s="25"/>
      <c r="M132" s="25"/>
      <c r="O132" s="25"/>
      <c r="T132" s="25"/>
    </row>
    <row>
      <c r="H133" s="25"/>
      <c r="M133" s="25"/>
      <c r="O133" s="25"/>
      <c r="T133" s="25"/>
    </row>
    <row>
      <c r="H134" s="25"/>
      <c r="M134" s="25"/>
      <c r="O134" s="25"/>
      <c r="T134" s="25"/>
    </row>
    <row>
      <c r="H135" s="25"/>
      <c r="M135" s="25"/>
      <c r="O135" s="25"/>
      <c r="T135" s="25"/>
    </row>
    <row>
      <c r="H136" s="25"/>
      <c r="M136" s="25"/>
      <c r="O136" s="25"/>
      <c r="T136" s="25"/>
    </row>
    <row>
      <c r="H137" s="25"/>
      <c r="M137" s="25"/>
      <c r="O137" s="25"/>
      <c r="T137" s="25"/>
    </row>
    <row>
      <c r="H138" s="25"/>
      <c r="M138" s="25"/>
      <c r="O138" s="25"/>
      <c r="T138" s="25"/>
    </row>
    <row>
      <c r="H139" s="25"/>
      <c r="M139" s="25"/>
      <c r="O139" s="25"/>
      <c r="T139" s="25"/>
    </row>
    <row>
      <c r="H140" s="25"/>
      <c r="M140" s="25"/>
      <c r="O140" s="25"/>
      <c r="T140" s="25"/>
    </row>
    <row>
      <c r="H141" s="25"/>
      <c r="M141" s="25"/>
      <c r="O141" s="25"/>
      <c r="T141" s="25"/>
    </row>
    <row>
      <c r="H142" s="25"/>
      <c r="M142" s="25"/>
      <c r="O142" s="25"/>
      <c r="T142" s="25"/>
    </row>
    <row>
      <c r="H143" s="25"/>
      <c r="M143" s="25"/>
      <c r="O143" s="25"/>
      <c r="T143" s="25"/>
    </row>
    <row>
      <c r="H144" s="25"/>
      <c r="M144" s="25"/>
      <c r="O144" s="25"/>
      <c r="T144" s="25"/>
    </row>
    <row>
      <c r="H145" s="25"/>
      <c r="M145" s="25"/>
      <c r="O145" s="25"/>
      <c r="T145" s="25"/>
    </row>
    <row>
      <c r="H146" s="25"/>
      <c r="M146" s="25"/>
      <c r="O146" s="25"/>
      <c r="T146" s="25"/>
    </row>
    <row>
      <c r="H147" s="25"/>
      <c r="M147" s="25"/>
      <c r="O147" s="25"/>
      <c r="T147" s="25"/>
    </row>
    <row>
      <c r="H148" s="25"/>
      <c r="M148" s="25"/>
      <c r="O148" s="25"/>
      <c r="T148" s="25"/>
    </row>
    <row>
      <c r="H149" s="25"/>
      <c r="M149" s="25"/>
      <c r="O149" s="25"/>
      <c r="T149" s="25"/>
    </row>
    <row>
      <c r="H150" s="25"/>
      <c r="M150" s="25"/>
      <c r="O150" s="25"/>
      <c r="T150" s="25"/>
    </row>
    <row>
      <c r="H151" s="25"/>
      <c r="M151" s="25"/>
      <c r="O151" s="25"/>
      <c r="T151" s="25"/>
    </row>
    <row>
      <c r="H152" s="25"/>
      <c r="M152" s="25"/>
      <c r="O152" s="25"/>
      <c r="T152" s="25"/>
    </row>
    <row>
      <c r="H153" s="25"/>
      <c r="M153" s="25"/>
      <c r="O153" s="25"/>
      <c r="T153" s="25"/>
    </row>
    <row>
      <c r="H154" s="25"/>
      <c r="M154" s="25"/>
      <c r="O154" s="25"/>
      <c r="T154" s="25"/>
    </row>
    <row>
      <c r="H155" s="25"/>
      <c r="M155" s="25"/>
      <c r="O155" s="25"/>
      <c r="T155" s="25"/>
    </row>
    <row>
      <c r="H156" s="25"/>
      <c r="M156" s="25"/>
      <c r="O156" s="25"/>
      <c r="T156" s="25"/>
    </row>
    <row>
      <c r="H157" s="25"/>
      <c r="M157" s="25"/>
      <c r="O157" s="25"/>
      <c r="T157" s="25"/>
    </row>
    <row>
      <c r="H158" s="25"/>
      <c r="M158" s="25"/>
      <c r="O158" s="25"/>
      <c r="T158" s="25"/>
    </row>
    <row>
      <c r="H159" s="25"/>
      <c r="M159" s="25"/>
      <c r="O159" s="25"/>
      <c r="T159" s="25"/>
    </row>
    <row>
      <c r="H160" s="25"/>
      <c r="M160" s="25"/>
      <c r="O160" s="25"/>
      <c r="T160" s="25"/>
    </row>
    <row>
      <c r="H161" s="25"/>
      <c r="M161" s="25"/>
      <c r="O161" s="25"/>
      <c r="T161" s="25"/>
    </row>
    <row>
      <c r="H162" s="25"/>
      <c r="M162" s="25"/>
      <c r="O162" s="25"/>
      <c r="T162" s="25"/>
    </row>
    <row>
      <c r="H163" s="25"/>
      <c r="M163" s="25"/>
      <c r="O163" s="25"/>
      <c r="T163" s="25"/>
    </row>
    <row>
      <c r="H164" s="25"/>
      <c r="M164" s="25"/>
      <c r="O164" s="25"/>
      <c r="T164" s="25"/>
    </row>
    <row>
      <c r="H165" s="25"/>
      <c r="M165" s="25"/>
      <c r="O165" s="25"/>
      <c r="T165" s="25"/>
    </row>
    <row>
      <c r="H166" s="25"/>
      <c r="M166" s="25"/>
      <c r="O166" s="25"/>
      <c r="T166" s="25"/>
    </row>
    <row>
      <c r="H167" s="25"/>
      <c r="M167" s="25"/>
      <c r="O167" s="25"/>
      <c r="T167" s="25"/>
    </row>
    <row>
      <c r="H168" s="25"/>
      <c r="M168" s="25"/>
      <c r="O168" s="25"/>
      <c r="T168" s="25"/>
    </row>
    <row>
      <c r="H169" s="25"/>
      <c r="M169" s="25"/>
      <c r="O169" s="25"/>
      <c r="T169" s="25"/>
    </row>
    <row>
      <c r="H170" s="25"/>
      <c r="M170" s="25"/>
      <c r="O170" s="25"/>
      <c r="T170" s="25"/>
    </row>
    <row>
      <c r="H171" s="25"/>
      <c r="M171" s="25"/>
      <c r="O171" s="25"/>
      <c r="T171" s="25"/>
    </row>
    <row>
      <c r="H172" s="25"/>
      <c r="M172" s="25"/>
      <c r="O172" s="25"/>
      <c r="T172" s="25"/>
    </row>
    <row>
      <c r="H173" s="25"/>
      <c r="M173" s="25"/>
      <c r="O173" s="25"/>
      <c r="T173" s="25"/>
    </row>
    <row>
      <c r="H174" s="25"/>
      <c r="M174" s="25"/>
      <c r="O174" s="25"/>
      <c r="T174" s="25"/>
    </row>
    <row>
      <c r="H175" s="25"/>
      <c r="M175" s="25"/>
      <c r="O175" s="25"/>
      <c r="T175" s="25"/>
    </row>
    <row>
      <c r="H176" s="25"/>
      <c r="M176" s="25"/>
      <c r="O176" s="25"/>
      <c r="T176" s="25"/>
    </row>
    <row>
      <c r="H177" s="25"/>
      <c r="M177" s="25"/>
      <c r="O177" s="25"/>
      <c r="T177" s="25"/>
    </row>
    <row>
      <c r="H178" s="25"/>
      <c r="M178" s="25"/>
      <c r="O178" s="25"/>
      <c r="T178" s="25"/>
    </row>
    <row>
      <c r="H179" s="25"/>
      <c r="M179" s="25"/>
      <c r="O179" s="25"/>
      <c r="T179" s="25"/>
    </row>
    <row>
      <c r="H180" s="25"/>
      <c r="M180" s="25"/>
      <c r="O180" s="25"/>
      <c r="T180" s="25"/>
    </row>
    <row>
      <c r="H181" s="25"/>
      <c r="M181" s="25"/>
      <c r="O181" s="25"/>
      <c r="T181" s="25"/>
    </row>
    <row>
      <c r="H182" s="25"/>
      <c r="M182" s="25"/>
      <c r="O182" s="25"/>
      <c r="T182" s="25"/>
    </row>
    <row>
      <c r="H183" s="25"/>
      <c r="M183" s="25"/>
      <c r="O183" s="25"/>
      <c r="T183" s="25"/>
    </row>
    <row>
      <c r="H184" s="25"/>
      <c r="M184" s="25"/>
      <c r="O184" s="25"/>
      <c r="T184" s="25"/>
    </row>
    <row>
      <c r="H185" s="25"/>
      <c r="M185" s="25"/>
      <c r="O185" s="25"/>
      <c r="T185" s="25"/>
    </row>
    <row>
      <c r="H186" s="25"/>
      <c r="M186" s="25"/>
      <c r="O186" s="25"/>
      <c r="T186" s="25"/>
    </row>
    <row>
      <c r="H187" s="25"/>
      <c r="M187" s="25"/>
      <c r="O187" s="25"/>
      <c r="T187" s="25"/>
    </row>
    <row>
      <c r="H188" s="25"/>
      <c r="M188" s="25"/>
      <c r="O188" s="25"/>
      <c r="T188" s="25"/>
    </row>
    <row>
      <c r="H189" s="25"/>
      <c r="M189" s="25"/>
      <c r="O189" s="25"/>
      <c r="T189" s="25"/>
    </row>
    <row>
      <c r="H190" s="25"/>
      <c r="M190" s="25"/>
      <c r="O190" s="25"/>
      <c r="T190" s="25"/>
    </row>
    <row>
      <c r="H191" s="25"/>
      <c r="M191" s="25"/>
      <c r="O191" s="25"/>
      <c r="T191" s="25"/>
    </row>
    <row>
      <c r="H192" s="25"/>
      <c r="M192" s="25"/>
      <c r="O192" s="25"/>
      <c r="T192" s="25"/>
    </row>
    <row>
      <c r="H193" s="25"/>
      <c r="M193" s="25"/>
      <c r="O193" s="25"/>
      <c r="T193" s="25"/>
    </row>
    <row>
      <c r="H194" s="25"/>
      <c r="M194" s="25"/>
      <c r="O194" s="25"/>
      <c r="T194" s="25"/>
    </row>
    <row>
      <c r="H195" s="25"/>
      <c r="M195" s="25"/>
      <c r="O195" s="25"/>
      <c r="T195" s="25"/>
    </row>
    <row>
      <c r="H196" s="25"/>
      <c r="M196" s="25"/>
      <c r="O196" s="25"/>
      <c r="T196" s="25"/>
    </row>
    <row>
      <c r="H197" s="25"/>
      <c r="M197" s="25"/>
      <c r="O197" s="25"/>
      <c r="T197" s="25"/>
    </row>
    <row>
      <c r="H198" s="25"/>
      <c r="M198" s="25"/>
      <c r="O198" s="25"/>
      <c r="T198" s="25"/>
    </row>
    <row>
      <c r="H199" s="25"/>
      <c r="M199" s="25"/>
      <c r="O199" s="25"/>
      <c r="T199" s="25"/>
    </row>
    <row>
      <c r="H200" s="25"/>
      <c r="M200" s="25"/>
      <c r="O200" s="25"/>
      <c r="T200" s="25"/>
    </row>
    <row>
      <c r="H201" s="25"/>
      <c r="M201" s="25"/>
      <c r="O201" s="25"/>
      <c r="T201" s="25"/>
    </row>
    <row>
      <c r="H202" s="25"/>
      <c r="M202" s="25"/>
      <c r="O202" s="25"/>
      <c r="T202" s="25"/>
    </row>
    <row>
      <c r="H203" s="25"/>
      <c r="M203" s="25"/>
      <c r="O203" s="25"/>
      <c r="T203" s="25"/>
    </row>
    <row>
      <c r="H204" s="25"/>
      <c r="M204" s="25"/>
      <c r="O204" s="25"/>
      <c r="T204" s="25"/>
    </row>
    <row>
      <c r="H205" s="25"/>
      <c r="M205" s="25"/>
      <c r="O205" s="25"/>
      <c r="T205" s="25"/>
    </row>
    <row>
      <c r="H206" s="25"/>
      <c r="M206" s="25"/>
      <c r="O206" s="25"/>
      <c r="T206" s="25"/>
    </row>
    <row>
      <c r="H207" s="25"/>
      <c r="M207" s="25"/>
      <c r="O207" s="25"/>
      <c r="T207" s="25"/>
    </row>
    <row>
      <c r="H208" s="25"/>
      <c r="M208" s="25"/>
      <c r="O208" s="25"/>
      <c r="T208" s="25"/>
    </row>
    <row>
      <c r="H209" s="25"/>
      <c r="M209" s="25"/>
      <c r="O209" s="25"/>
      <c r="T209" s="25"/>
    </row>
    <row>
      <c r="H210" s="25"/>
      <c r="M210" s="25"/>
      <c r="O210" s="25"/>
      <c r="T210" s="25"/>
    </row>
    <row>
      <c r="H211" s="25"/>
      <c r="M211" s="25"/>
      <c r="O211" s="25"/>
      <c r="T211" s="25"/>
    </row>
    <row>
      <c r="H212" s="25"/>
      <c r="M212" s="25"/>
      <c r="O212" s="25"/>
      <c r="T212" s="25"/>
    </row>
    <row>
      <c r="H213" s="25"/>
      <c r="M213" s="25"/>
      <c r="O213" s="25"/>
      <c r="T213" s="25"/>
    </row>
    <row>
      <c r="H214" s="25"/>
      <c r="M214" s="25"/>
      <c r="O214" s="25"/>
      <c r="T214" s="25"/>
    </row>
    <row>
      <c r="H215" s="25"/>
      <c r="M215" s="25"/>
      <c r="O215" s="25"/>
      <c r="T215" s="25"/>
    </row>
    <row>
      <c r="H216" s="25"/>
      <c r="M216" s="25"/>
      <c r="O216" s="25"/>
      <c r="T216" s="25"/>
    </row>
    <row>
      <c r="H217" s="25"/>
      <c r="M217" s="25"/>
      <c r="O217" s="25"/>
      <c r="T217" s="25"/>
    </row>
    <row>
      <c r="H218" s="25"/>
      <c r="M218" s="25"/>
      <c r="O218" s="25"/>
      <c r="T218" s="25"/>
    </row>
    <row>
      <c r="H219" s="25"/>
      <c r="M219" s="25"/>
      <c r="O219" s="25"/>
      <c r="T219" s="25"/>
    </row>
    <row>
      <c r="H220" s="25"/>
      <c r="M220" s="25"/>
      <c r="O220" s="25"/>
      <c r="T220" s="25"/>
    </row>
    <row>
      <c r="H221" s="25"/>
      <c r="M221" s="25"/>
      <c r="O221" s="25"/>
      <c r="T221" s="25"/>
    </row>
    <row>
      <c r="H222" s="25"/>
      <c r="M222" s="25"/>
      <c r="O222" s="25"/>
      <c r="T222" s="25"/>
    </row>
    <row>
      <c r="H223" s="25"/>
      <c r="M223" s="25"/>
      <c r="O223" s="25"/>
      <c r="T223" s="25"/>
    </row>
    <row>
      <c r="H224" s="25"/>
      <c r="M224" s="25"/>
      <c r="O224" s="25"/>
      <c r="T224" s="25"/>
    </row>
    <row>
      <c r="H225" s="25"/>
      <c r="M225" s="25"/>
      <c r="O225" s="25"/>
      <c r="T225" s="25"/>
    </row>
    <row>
      <c r="H226" s="25"/>
      <c r="M226" s="25"/>
      <c r="O226" s="25"/>
      <c r="T226" s="25"/>
    </row>
    <row>
      <c r="H227" s="25"/>
      <c r="M227" s="25"/>
      <c r="O227" s="25"/>
      <c r="T227" s="25"/>
    </row>
    <row>
      <c r="H228" s="25"/>
      <c r="M228" s="25"/>
      <c r="O228" s="25"/>
      <c r="T228" s="25"/>
    </row>
    <row>
      <c r="H229" s="25"/>
      <c r="M229" s="25"/>
      <c r="O229" s="25"/>
      <c r="T229" s="25"/>
    </row>
    <row>
      <c r="H230" s="25"/>
      <c r="M230" s="25"/>
      <c r="O230" s="25"/>
      <c r="T230" s="25"/>
    </row>
    <row>
      <c r="H231" s="25"/>
      <c r="M231" s="25"/>
      <c r="O231" s="25"/>
      <c r="T231" s="25"/>
    </row>
    <row>
      <c r="H232" s="25"/>
      <c r="M232" s="25"/>
      <c r="O232" s="25"/>
      <c r="T232" s="25"/>
    </row>
    <row>
      <c r="H233" s="25"/>
      <c r="M233" s="25"/>
      <c r="O233" s="25"/>
      <c r="T233" s="25"/>
    </row>
    <row>
      <c r="H234" s="25"/>
      <c r="M234" s="25"/>
      <c r="O234" s="25"/>
      <c r="T234" s="25"/>
    </row>
    <row>
      <c r="H235" s="25"/>
      <c r="M235" s="25"/>
      <c r="O235" s="25"/>
      <c r="T235" s="25"/>
    </row>
    <row>
      <c r="H236" s="25"/>
      <c r="M236" s="25"/>
      <c r="O236" s="25"/>
      <c r="T236" s="25"/>
    </row>
    <row>
      <c r="H237" s="25"/>
      <c r="M237" s="25"/>
      <c r="O237" s="25"/>
      <c r="T237" s="25"/>
    </row>
    <row>
      <c r="H238" s="25"/>
      <c r="M238" s="25"/>
      <c r="O238" s="25"/>
      <c r="T238" s="25"/>
    </row>
    <row>
      <c r="H239" s="25"/>
      <c r="M239" s="25"/>
      <c r="O239" s="25"/>
      <c r="T239" s="25"/>
    </row>
    <row>
      <c r="H240" s="25"/>
      <c r="M240" s="25"/>
      <c r="O240" s="25"/>
      <c r="T240" s="25"/>
    </row>
    <row>
      <c r="H241" s="25"/>
      <c r="M241" s="25"/>
      <c r="O241" s="25"/>
      <c r="T241" s="25"/>
    </row>
    <row>
      <c r="H242" s="25"/>
      <c r="M242" s="25"/>
      <c r="O242" s="25"/>
      <c r="T242" s="25"/>
    </row>
    <row>
      <c r="H243" s="25"/>
      <c r="M243" s="25"/>
      <c r="O243" s="25"/>
      <c r="T243" s="25"/>
    </row>
    <row>
      <c r="H244" s="25"/>
      <c r="M244" s="25"/>
      <c r="O244" s="25"/>
      <c r="T244" s="25"/>
    </row>
    <row>
      <c r="H245" s="25"/>
      <c r="M245" s="25"/>
      <c r="O245" s="25"/>
      <c r="T245" s="25"/>
    </row>
    <row>
      <c r="H246" s="25"/>
      <c r="M246" s="25"/>
      <c r="O246" s="25"/>
      <c r="T246" s="25"/>
    </row>
    <row>
      <c r="H247" s="25"/>
      <c r="M247" s="25"/>
      <c r="O247" s="25"/>
      <c r="T247" s="25"/>
    </row>
    <row>
      <c r="H248" s="25"/>
      <c r="M248" s="25"/>
      <c r="O248" s="25"/>
      <c r="T248" s="25"/>
    </row>
    <row>
      <c r="H249" s="25"/>
      <c r="M249" s="25"/>
      <c r="O249" s="25"/>
      <c r="T249" s="25"/>
    </row>
    <row>
      <c r="H250" s="25"/>
      <c r="M250" s="25"/>
      <c r="O250" s="25"/>
      <c r="T250" s="25"/>
    </row>
    <row>
      <c r="H251" s="25"/>
      <c r="M251" s="25"/>
      <c r="O251" s="25"/>
      <c r="T251" s="25"/>
    </row>
    <row>
      <c r="H252" s="25"/>
      <c r="M252" s="25"/>
      <c r="O252" s="25"/>
      <c r="T252" s="25"/>
    </row>
    <row>
      <c r="H253" s="25"/>
      <c r="M253" s="25"/>
      <c r="O253" s="25"/>
      <c r="T253" s="25"/>
    </row>
    <row>
      <c r="H254" s="25"/>
      <c r="M254" s="25"/>
      <c r="O254" s="25"/>
      <c r="T254" s="25"/>
    </row>
    <row>
      <c r="H255" s="25"/>
      <c r="M255" s="25"/>
      <c r="O255" s="25"/>
      <c r="T255" s="25"/>
    </row>
    <row>
      <c r="H256" s="25"/>
      <c r="M256" s="25"/>
      <c r="O256" s="25"/>
      <c r="T256" s="25"/>
    </row>
    <row>
      <c r="H257" s="25"/>
      <c r="M257" s="25"/>
      <c r="O257" s="25"/>
      <c r="T257" s="25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20E45-CEF5-439F-8ABE-28853DA37F43}"/>
</file>

<file path=customXml/itemProps2.xml><?xml version="1.0" encoding="utf-8"?>
<ds:datastoreItem xmlns:ds="http://schemas.openxmlformats.org/officeDocument/2006/customXml" ds:itemID="{78A61DCF-F5B5-40ED-861C-DFE3988C0E26}"/>
</file>