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<sst xmlns="http://schemas.openxmlformats.org/spreadsheetml/2006/main" uniqueCount="441">
  <si>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</si>
  <si>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</si>
  <si>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</si>
  <si>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</si>
  <si>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</si>
  <si>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</si>
  <si>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</si>
  <si>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</si>
  <si>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</si>
  <si>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</si>
  <si>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</si>
  <si>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</si>
  <si>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</si>
  <si>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Message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</si>
  <si>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</si>
  <si>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</si>
  <si>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</si>
  <si>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</si>
  <si>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</si>
  <si>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</si>
  <si>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</si>
  <si>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</si>
  <si>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</si>
  <si>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</si>
  <si>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</si>
  <si>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</si>
  <si>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</si>
  <si>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</si>
  <si>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</si>
  <si>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</si>
  <si>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</si>
  <si>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</si>
  <si>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</si>
  <si>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</si>
  <si>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</si>
  <si>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</si>
  <si>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1920x1080</t>
  </si>
  <si>
    <t>426d9582-c452-ef11-9143-3cecef3de2e7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</si>
  <si>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</si>
  <si>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</si>
  <si>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</si>
  <si>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</si>
  <si>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</si>
  <si>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</si>
  <si>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</si>
  <si>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</si>
  <si>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</si>
  <si>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2024-08-05T00:48:01.1690000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</si>
  <si>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</si>
  <si>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</si>
  <si>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</si>
  <si>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</si>
  <si>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</si>
  <si>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</si>
  <si>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</si>
  <si>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</si>
  <si>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</si>
  <si>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</si>
  <si>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</si>
  <si>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</si>
  <si>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</si>
  <si>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</si>
  <si>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</si>
  <si>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</si>
  <si>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</si>
  <si>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</si>
  <si>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</si>
  <si>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</si>
  <si>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</si>
  <si>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</si>
  <si>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</si>
  <si>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1970-01-01T00:00:00.0000000</t>
  </si>
  <si>
    <t>2024-08-05T00:49:04.1760000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</si>
  <si>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</si>
  <si>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</si>
  <si>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</si>
  <si>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</si>
  <si>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</si>
  <si>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</si>
  <si>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</si>
  <si>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</si>
  <si>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</si>
  <si>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</si>
  <si>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</si>
  <si>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</si>
  <si>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</si>
  <si>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</si>
  <si>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</si>
  <si>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</si>
  <si>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</si>
  <si>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</si>
  <si>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</si>
  <si>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</si>
  <si>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</si>
  <si>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</si>
  <si>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</si>
  <si>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</si>
  <si>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</si>
  <si>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</si>
  <si>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</si>
  <si>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</si>
  <si>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</si>
  <si>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</si>
  <si>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</si>
  <si>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</si>
  <si>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</si>
  <si>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</si>
  <si>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</si>
  <si>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</si>
  <si>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</si>
  <si>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</si>
  <si>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</si>
  <si>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</si>
  <si>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</si>
  <si>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</si>
  <si>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</si>
  <si>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</si>
  <si>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</si>
  <si>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</si>
  <si>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</si>
  <si>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</si>
  <si>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</si>
  <si>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</si>
  <si>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</si>
  <si>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</si>
  <si>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</si>
  <si>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</si>
  <si>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</si>
  <si>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</si>
  <si>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2024-08-05T00:48:03.1760000</t>
  </si>
  <si>
    <t>VideoPlaybackFailures</t>
  </si>
  <si>
    <t xml:space="preserve">One-way latency UL </t>
  </si>
  <si>
    <t>Frame</t>
  </si>
  <si>
    <t>WIFI</t>
  </si>
  <si>
    <t>2024-08-05T00:49:01.5180000</t>
  </si>
  <si>
    <t>UDP</t>
  </si>
  <si>
    <t>1-20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</si>
  <si>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</si>
  <si>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</si>
  <si>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</si>
  <si>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</si>
  <si>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</si>
  <si>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</si>
  <si>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</si>
  <si>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</si>
  <si>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</si>
  <si>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</si>
  <si>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</si>
  <si>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</si>
  <si>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</si>
  <si>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</si>
  <si>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</si>
  <si>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Ethernet</t>
  </si>
  <si>
    <t>D:\Spirent Communications\2024-08-05-004753</t>
  </si>
  <si>
    <t>Qoe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</si>
  <si>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</si>
  <si>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</si>
  <si>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</si>
  <si>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</si>
  <si>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</si>
  <si>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</si>
  <si>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</si>
  <si>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416d9582-c452-ef11-9143-3cecef3de2e7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</si>
  <si>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</si>
  <si>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</si>
  <si>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</si>
  <si>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</si>
  <si>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</si>
  <si>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</si>
  <si>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</si>
  <si>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</si>
  <si>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</si>
  <si>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</si>
  <si>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</si>
  <si>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</si>
  <si>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</si>
  <si>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</si>
  <si>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NR_CSI_SINRChanges</t>
  </si>
  <si>
    <t>RadioAccessTechnologyChanges</t>
  </si>
  <si>
    <t>WMBF Score</t>
  </si>
  <si>
    <t>Packet Loss</t>
  </si>
  <si>
    <t>CH3 TimeStamp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</si>
  <si>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</si>
  <si>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</si>
  <si>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</si>
  <si>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</si>
  <si>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</si>
  <si>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</si>
  <si>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</si>
  <si>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</si>
  <si>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</si>
  <si>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</si>
  <si>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</si>
  <si>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</si>
  <si>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</si>
  <si>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</si>
  <si>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</si>
  <si>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</si>
  <si>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</si>
  <si>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</si>
  <si>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</si>
  <si>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</si>
  <si>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</si>
  <si>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</si>
  <si>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</si>
  <si>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</si>
  <si>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</si>
  <si>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</si>
  <si>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</si>
  <si>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</si>
  <si>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</si>
  <si>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</si>
  <si>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</si>
  <si>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</si>
  <si>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</si>
  <si>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</si>
  <si>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</si>
  <si>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</si>
  <si>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</si>
  <si>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</si>
  <si>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</si>
  <si>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</si>
  <si>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</si>
  <si>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</si>
  <si>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</si>
  <si>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</si>
  <si>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</si>
  <si>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</si>
  <si>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</si>
  <si>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</si>
  <si>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</si>
  <si>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</si>
  <si>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</si>
  <si>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</si>
  <si>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</si>
  <si>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</si>
  <si>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</si>
  <si>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</si>
  <si>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</si>
  <si>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</si>
  <si>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</si>
  <si>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</si>
  <si>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</si>
  <si>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</si>
  <si>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</si>
  <si>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</si>
  <si>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</si>
  <si>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</si>
  <si>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</si>
  <si>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</si>
  <si>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</si>
  <si>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</si>
  <si>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</si>
  <si>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</si>
  <si>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</si>
  <si>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</si>
  <si>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</si>
  <si>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S21 Ultra 5G</t>
  </si>
  <si>
    <t>Time to First Frame (sec)</t>
  </si>
  <si>
    <t>AlarmDeviceDisconnectThreshold </t>
  </si>
  <si>
    <t>TaskID</t>
  </si>
  <si>
    <t>Fps/Resolution</t>
  </si>
  <si>
    <t>Mobile Gaming QoE</t>
  </si>
  <si>
    <t>wss://dem-ustx01.umetrix.com:9443/webrtc-session.json</t>
  </si>
  <si>
    <t>1-65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</si>
  <si>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</si>
  <si>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</si>
  <si>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</si>
  <si>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</si>
  <si>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</si>
  <si>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</si>
  <si>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</si>
  <si>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</si>
  <si>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</si>
  <si>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</si>
  <si>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</si>
  <si>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</si>
  <si>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</si>
  <si>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</si>
  <si>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</si>
  <si>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</si>
  <si>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</si>
  <si>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</si>
  <si>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</si>
  <si>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</si>
  <si>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</si>
  <si>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</si>
  <si>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</si>
  <si>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</si>
  <si>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</si>
  <si>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</si>
  <si>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</si>
  <si>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</si>
  <si>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</si>
  <si>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</si>
  <si>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</si>
  <si>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</si>
  <si>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</si>
  <si>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2024-08-05T00:48:04.2880000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</si>
  <si>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</si>
  <si>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</si>
  <si>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</si>
  <si>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</si>
  <si>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</si>
  <si>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</si>
  <si>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</si>
  <si>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</si>
  <si>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</si>
  <si>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</si>
  <si>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</si>
  <si>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</si>
  <si>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</si>
  <si>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</si>
  <si>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</si>
  <si>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</si>
  <si>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</si>
  <si>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</si>
  <si>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</si>
  <si>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</si>
  <si>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</si>
  <si>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2024-08-05T00:48:01.3480000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</si>
  <si>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</si>
  <si>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</si>
  <si>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</si>
  <si>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</si>
  <si>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</si>
  <si>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</si>
  <si>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</si>
  <si>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</si>
  <si>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</si>
  <si>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</si>
  <si>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</si>
  <si>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</si>
  <si>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</si>
  <si>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</si>
  <si>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</si>
  <si>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</si>
  <si>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</si>
  <si>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</si>
  <si>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</si>
  <si>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</si>
  <si>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</si>
  <si>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</si>
  <si>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</si>
  <si>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</si>
  <si>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</si>
  <si>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</si>
  <si>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</si>
  <si>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</si>
  <si>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2024-08-05T00:48:03.7260000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</si>
  <si>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</si>
  <si>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</si>
  <si>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</si>
  <si>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</si>
  <si>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</si>
  <si>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</si>
  <si>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</si>
  <si>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</si>
  <si>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</si>
  <si>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</si>
  <si>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</si>
  <si>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</si>
  <si>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</si>
  <si>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</si>
  <si>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</si>
  <si>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</si>
  <si>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</si>
  <si>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</si>
  <si>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</si>
  <si>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</si>
  <si>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</si>
  <si>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</si>
  <si>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</si>
  <si>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</si>
  <si>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</si>
  <si>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</si>
  <si>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</si>
  <si>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</si>
  <si>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</si>
  <si>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</si>
  <si>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</si>
  <si>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2024-08-05T00:47:59.5180000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</si>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</sst>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3"/>
      <name val="Arial"/>
      <family val="2"/>
    </font>
    <font>
      <b/>
      <sz val="14"/>
      <color rgb="FF345D9D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b/>
      <sz val="11"/>
      <color rgb="FF172B4D"/>
      <name val="Calibri"/>
      <family val="2"/>
      <scheme val="minor"/>
    </font>
    <font>
      <sz val="10"/>
      <color rgb="FFFF0000"/>
      <name val="Arial"/>
      <family val="2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/>
      <bottom style="thin">
        <color theme="0" tint="-0.14996337890625"/>
      </bottom>
      <diagonal/>
    </border>
    <border>
      <left/>
      <right/>
      <top style="thin">
        <color theme="0" tint="-0.14996337890625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/>
      <right/>
      <top style="thin">
        <color theme="0" tint="-0.24993896484375"/>
      </top>
      <bottom/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/>
      <bottom/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  <border>
      <left style="thin">
        <color theme="0" tint="-0.149932861328125"/>
      </left>
      <right/>
      <top/>
      <bottom/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/>
      <right style="thin">
        <color theme="0" tint="-0.149932861328125"/>
      </right>
      <top/>
      <bottom/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/>
      <bottom/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164" fontId="0" fillId="0" borderId="2" xfId="0" applyBorder="1" applyAlignment="1">
      <alignment horizontal="center" vertical="center"/>
    </xf>
    <xf numFmtId="2" fontId="3" fillId="0" borderId="1" xfId="0" applyNumberFormat="1" applyFont="1" applyBorder="1"/>
    <xf numFmtId="9" fontId="3" fillId="0" borderId="0" xfId="0" applyNumberFormat="1" applyFont="1"/>
    <xf numFmtId="2" fontId="5" fillId="4" borderId="0" xfId="0" applyNumberFormat="1" applyFont="1" applyFill="1"/>
    <xf numFmtId="2" fontId="4" fillId="0" borderId="0" xfId="0" applyNumberFormat="1" applyFont="1" applyAlignment="1">
      <alignment vertical="center"/>
    </xf>
    <xf numFmtId="164" fontId="0" fillId="0" borderId="3" xfId="0" applyBorder="1" applyAlignment="1">
      <alignment horizontal="center" vertical="center"/>
    </xf>
    <xf numFmtId="164" fontId="3" fillId="0" borderId="0" xfId="0" applyFont="1"/>
    <xf numFmtId="164" fontId="0" fillId="0" borderId="4" xfId="0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0" fillId="5" borderId="0" xfId="0" applyFill="1" applyAlignment="1">
      <alignment vertical="center"/>
    </xf>
    <xf numFmtId="164" fontId="6" fillId="6" borderId="0" xfId="0" applyFont="1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1" fontId="0" fillId="0" borderId="0" xfId="0" applyNumberFormat="1"/>
    <xf numFmtId="9" fontId="3" fillId="0" borderId="0" xfId="0" applyNumberFormat="1" applyFont="1" applyAlignment="1">
      <alignment horizontal="center" vertical="center"/>
    </xf>
    <xf numFmtId="164" fontId="0" fillId="0" borderId="6" xfId="0" applyBorder="1"/>
    <xf numFmtId="164" fontId="8" fillId="8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7" xfId="0" applyBorder="1" applyAlignment="1">
      <alignment vertical="center"/>
    </xf>
    <xf numFmtId="2" fontId="3" fillId="0" borderId="0" xfId="0" applyNumberFormat="1" applyFont="1" applyAlignment="1">
      <alignment horizontal="center"/>
    </xf>
    <xf numFmtId="164" fontId="9" fillId="9" borderId="8" xfId="0" applyFont="1" applyFill="1" applyBorder="1"/>
    <xf numFmtId="164" fontId="0" fillId="0" borderId="0" xfId="0" applyAlignment="1">
      <alignment horizontal="right"/>
    </xf>
    <xf numFmtId="164" fontId="0" fillId="0" borderId="0" xfId="0" applyAlignment="1">
      <alignment horizontal="center" wrapText="1"/>
    </xf>
    <xf numFmtId="164" fontId="3" fillId="0" borderId="9" xfId="0" applyFont="1" applyBorder="1"/>
    <xf numFmtId="164" fontId="8" fillId="8" borderId="7" xfId="0" applyFont="1" applyFill="1" applyBorder="1" applyAlignment="1">
      <alignment horizontal="center" vertical="center"/>
    </xf>
    <xf numFmtId="10" fontId="4" fillId="3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8" fillId="8" borderId="1" xfId="0" applyFont="1" applyFill="1" applyBorder="1" applyAlignment="1">
      <alignment vertical="center"/>
    </xf>
    <xf numFmtId="164" fontId="2" fillId="2" borderId="10" xfId="0" applyFont="1" applyFill="1" applyBorder="1" applyAlignment="1">
      <alignment vertical="center"/>
    </xf>
    <xf numFmtId="164" fontId="2" fillId="2" borderId="1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2" fontId="4" fillId="3" borderId="5" xfId="0" applyNumberFormat="1" applyFont="1" applyFill="1" applyBorder="1" applyAlignment="1">
      <alignment horizontal="center" vertical="center"/>
    </xf>
    <xf numFmtId="164" fontId="4" fillId="3" borderId="1" xfId="0" applyFont="1" applyFill="1" applyBorder="1" applyAlignment="1">
      <alignment vertical="center"/>
    </xf>
    <xf numFmtId="164" fontId="4" fillId="3" borderId="5" xfId="0" applyFont="1" applyFill="1" applyBorder="1" applyAlignment="1">
      <alignment horizontal="left" vertical="top"/>
    </xf>
    <xf numFmtId="2" fontId="3" fillId="0" borderId="0" xfId="0" applyNumberFormat="1" applyFont="1" applyAlignment="1">
      <alignment horizontal="center" vertical="center"/>
    </xf>
    <xf numFmtId="2" fontId="4" fillId="0" borderId="1" xfId="0" quotePrefix="1" applyNumberFormat="1" applyFont="1" applyBorder="1" applyAlignment="1">
      <alignment horizontal="center" vertical="center"/>
    </xf>
    <xf numFmtId="164" fontId="3" fillId="0" borderId="0" xfId="0" applyFont="1" applyAlignment="1">
      <alignment horizontal="center"/>
    </xf>
    <xf numFmtId="164" fontId="3" fillId="0" borderId="11" xfId="0" applyFont="1" applyBorder="1"/>
    <xf numFmtId="164" fontId="0" fillId="0" borderId="3" xfId="0" applyBorder="1" applyAlignment="1">
      <alignment horizontal="left" vertical="top"/>
    </xf>
    <xf numFmtId="164" fontId="10" fillId="0" borderId="0" xfId="0" applyFont="1"/>
    <xf numFmtId="164" fontId="0" fillId="0" borderId="4" xfId="0" applyBorder="1" applyAlignment="1">
      <alignment horizontal="left" vertical="top"/>
    </xf>
    <xf numFmtId="9" fontId="4" fillId="3" borderId="1" xfId="0" quotePrefix="1" applyNumberFormat="1" applyFont="1" applyFill="1" applyBorder="1" applyAlignment="1">
      <alignment horizontal="center" vertical="center"/>
    </xf>
    <xf numFmtId="2" fontId="4" fillId="3" borderId="5" xfId="0" quotePrefix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right"/>
    </xf>
    <xf numFmtId="49" fontId="0" fillId="0" borderId="0" xfId="0" applyNumberFormat="1"/>
    <xf numFmtId="9" fontId="3" fillId="0" borderId="0" xfId="0" applyNumberFormat="1" applyFont="1" applyAlignment="1">
      <alignment horizontal="center"/>
    </xf>
    <xf numFmtId="2" fontId="7" fillId="3" borderId="12" xfId="2" applyNumberFormat="1" applyFont="1" applyFill="1" applyBorder="1" applyAlignment="1">
      <alignment horizontal="center" vertical="center"/>
    </xf>
    <xf numFmtId="164" fontId="11" fillId="3" borderId="13" xfId="0" applyFont="1" applyFill="1" applyBorder="1" applyAlignment="1">
      <alignment horizontal="center"/>
    </xf>
    <xf numFmtId="164" fontId="12" fillId="0" borderId="0" xfId="0" applyFont="1" applyAlignment="1">
      <alignment horizontal="center" vertical="center"/>
    </xf>
    <xf numFmtId="9" fontId="7" fillId="3" borderId="12" xfId="2" applyFont="1" applyFill="1" applyBorder="1" applyAlignment="1">
      <alignment horizontal="center" vertical="center"/>
    </xf>
    <xf numFmtId="164" fontId="11" fillId="3" borderId="0" xfId="0" applyFont="1" applyFill="1" applyAlignment="1">
      <alignment horizontal="center"/>
    </xf>
    <xf numFmtId="2" fontId="0" fillId="0" borderId="0" xfId="0" applyNumberFormat="1"/>
    <xf numFmtId="9" fontId="3" fillId="0" borderId="9" xfId="0" applyNumberFormat="1" applyFont="1" applyBorder="1" applyAlignment="1">
      <alignment horizontal="center" vertical="center"/>
    </xf>
    <xf numFmtId="164" fontId="0" fillId="0" borderId="1" xfId="0" applyBorder="1" applyAlignment="1">
      <alignment horizontal="left" vertical="center"/>
    </xf>
    <xf numFmtId="164" fontId="11" fillId="3" borderId="14" xfId="0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 vertical="center"/>
    </xf>
    <xf numFmtId="2" fontId="7" fillId="3" borderId="16" xfId="0" applyNumberFormat="1" applyFont="1" applyFill="1" applyBorder="1" applyAlignment="1">
      <alignment horizontal="center" vertical="center"/>
    </xf>
    <xf numFmtId="164" fontId="2" fillId="9" borderId="17" xfId="0" applyFont="1" applyFill="1" applyBorder="1"/>
    <xf numFmtId="2" fontId="3" fillId="0" borderId="4" xfId="0" applyNumberFormat="1" applyFont="1" applyBorder="1" applyAlignment="1">
      <alignment horizontal="center" vertical="center"/>
    </xf>
    <xf numFmtId="164" fontId="9" fillId="9" borderId="18" xfId="0" applyFont="1" applyFill="1" applyBorder="1"/>
    <xf numFmtId="2" fontId="0" fillId="0" borderId="3" xfId="0" applyNumberForma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13" fillId="0" borderId="10" xfId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4" fillId="3" borderId="5" xfId="0" quotePrefix="1" applyNumberFormat="1" applyFont="1" applyFill="1" applyBorder="1" applyAlignment="1">
      <alignment horizontal="center" vertical="center"/>
    </xf>
    <xf numFmtId="164" fontId="13" fillId="0" borderId="19" xfId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2" fillId="2" borderId="20" xfId="0" applyFont="1" applyFill="1" applyBorder="1" applyAlignment="1">
      <alignment vertical="center"/>
    </xf>
    <xf numFmtId="170" fontId="0" fillId="0" borderId="0" xfId="0" applyNumberFormat="1" applyAlignment="1">
      <alignment horizontal="right"/>
    </xf>
    <xf numFmtId="164" fontId="0" fillId="0" borderId="1" xfId="0" applyBorder="1"/>
    <xf numFmtId="164" fontId="0" fillId="0" borderId="4" xfId="0" applyBorder="1"/>
    <xf numFmtId="172" fontId="4" fillId="3" borderId="1" xfId="0" quotePrefix="1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Font="1" applyBorder="1" applyAlignment="1">
      <alignment vertical="center"/>
    </xf>
    <xf numFmtId="173" fontId="0" fillId="0" borderId="0" xfId="0" applyNumberFormat="1" applyAlignment="1">
      <alignment horizontal="right"/>
    </xf>
    <xf numFmtId="164" fontId="14" fillId="0" borderId="0" xfId="0" applyFont="1" applyAlignment="1">
      <alignment horizontal="center" wrapText="1"/>
    </xf>
    <xf numFmtId="164" fontId="2" fillId="2" borderId="7" xfId="0" applyFont="1" applyFill="1" applyBorder="1" applyAlignment="1">
      <alignment vertical="center"/>
    </xf>
    <xf numFmtId="164" fontId="10" fillId="0" borderId="0" xfId="0" applyFont="1" applyAlignment="1">
      <alignment horizontal="left" vertical="center" indent="1"/>
    </xf>
    <xf numFmtId="164" fontId="8" fillId="8" borderId="21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/>
    </xf>
    <xf numFmtId="1" fontId="0" fillId="0" borderId="6" xfId="0" applyNumberFormat="1" applyBorder="1"/>
    <xf numFmtId="49" fontId="14" fillId="0" borderId="0" xfId="0" applyNumberFormat="1" applyFont="1" applyAlignment="1">
      <alignment horizontal="center" vertical="center"/>
    </xf>
    <xf numFmtId="164" fontId="3" fillId="0" borderId="11" xfId="0" quotePrefix="1" applyFont="1" applyBorder="1" applyAlignment="1">
      <alignment wrapText="1"/>
    </xf>
    <xf numFmtId="164" fontId="8" fillId="8" borderId="20" xfId="0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 wrapText="1"/>
    </xf>
    <xf numFmtId="2" fontId="3" fillId="0" borderId="0" xfId="0" applyNumberFormat="1" applyFont="1" applyAlignment="1" applyProtection="1">
      <alignment horizontal="center" vertical="center"/>
      <protection hidden="1"/>
    </xf>
    <xf numFmtId="164" fontId="0" fillId="0" borderId="1" xfId="0" applyBorder="1" applyAlignment="1">
      <alignment horizontal="center"/>
    </xf>
    <xf numFmtId="164" fontId="0" fillId="0" borderId="3" xfId="0" applyBorder="1"/>
    <xf numFmtId="9" fontId="7" fillId="3" borderId="22" xfId="2" applyFont="1" applyFill="1" applyBorder="1" applyAlignment="1">
      <alignment horizontal="center" vertical="center"/>
    </xf>
    <xf numFmtId="9" fontId="7" fillId="3" borderId="23" xfId="2" applyFont="1" applyFill="1" applyBorder="1" applyAlignment="1">
      <alignment horizontal="center" vertical="center"/>
    </xf>
    <xf numFmtId="2" fontId="15" fillId="3" borderId="24" xfId="2" applyNumberFormat="1" applyFont="1" applyFill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/>
    </xf>
    <xf numFmtId="164" fontId="3" fillId="0" borderId="0" xfId="0" applyFont="1" applyAlignment="1">
      <alignment horizontal="center" wrapText="1"/>
    </xf>
    <xf numFmtId="1" fontId="4" fillId="0" borderId="1" xfId="0" quotePrefix="1" applyNumberFormat="1" applyFont="1" applyBorder="1" applyAlignment="1">
      <alignment horizontal="center" vertical="center"/>
    </xf>
    <xf numFmtId="164" fontId="0" fillId="0" borderId="25" xfId="0" applyBorder="1" applyAlignment="1">
      <alignment vertical="center"/>
    </xf>
    <xf numFmtId="2" fontId="7" fillId="3" borderId="23" xfId="2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/>
    </xf>
    <xf numFmtId="164" fontId="8" fillId="8" borderId="20" xfId="0" applyFont="1" applyFill="1" applyBorder="1" applyAlignment="1">
      <alignment vertical="center"/>
    </xf>
    <xf numFmtId="165" fontId="7" fillId="3" borderId="26" xfId="0" applyNumberFormat="1" applyFont="1" applyFill="1" applyBorder="1" applyAlignment="1">
      <alignment horizontal="centerContinuous" vertical="center"/>
    </xf>
    <xf numFmtId="2" fontId="7" fillId="3" borderId="24" xfId="2" applyNumberFormat="1" applyFont="1" applyFill="1" applyBorder="1" applyAlignment="1">
      <alignment horizontal="center" vertical="center"/>
    </xf>
    <xf numFmtId="164" fontId="3" fillId="0" borderId="15" xfId="0" applyFont="1" applyBorder="1"/>
    <xf numFmtId="167" fontId="7" fillId="3" borderId="27" xfId="0" applyNumberFormat="1" applyFont="1" applyFill="1" applyBorder="1" applyAlignment="1">
      <alignment horizontal="center" vertical="center"/>
    </xf>
    <xf numFmtId="165" fontId="7" fillId="3" borderId="27" xfId="0" applyNumberFormat="1" applyFont="1" applyFill="1" applyBorder="1" applyAlignment="1">
      <alignment horizontal="center" vertical="center"/>
    </xf>
    <xf numFmtId="168" fontId="7" fillId="3" borderId="24" xfId="2" applyNumberFormat="1" applyFont="1" applyFill="1" applyBorder="1" applyAlignment="1">
      <alignment horizontal="center" vertical="center"/>
    </xf>
    <xf numFmtId="164" fontId="0" fillId="0" borderId="0" xfId="0" applyAlignment="1">
      <alignment vertical="center"/>
    </xf>
    <xf numFmtId="2" fontId="7" fillId="3" borderId="22" xfId="2" applyNumberFormat="1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15" xfId="2" applyFont="1" applyBorder="1" applyAlignment="1">
      <alignment horizontal="center"/>
    </xf>
    <xf numFmtId="164" fontId="3" fillId="0" borderId="0" xfId="0" quotePrefix="1" applyFont="1" applyAlignment="1">
      <alignment horizontal="center" vertical="center"/>
    </xf>
    <xf numFmtId="164" fontId="3" fillId="0" borderId="28" xfId="0" applyFont="1" applyBorder="1"/>
    <xf numFmtId="2" fontId="4" fillId="3" borderId="1" xfId="0" applyNumberFormat="1" applyFont="1" applyFill="1" applyBorder="1" applyAlignment="1">
      <alignment horizontal="center" vertical="center"/>
    </xf>
    <xf numFmtId="164" fontId="2" fillId="2" borderId="1" xfId="0" applyFont="1" applyFill="1" applyBorder="1" applyAlignment="1">
      <alignment vertical="center"/>
    </xf>
    <xf numFmtId="49" fontId="7" fillId="3" borderId="12" xfId="2" applyNumberFormat="1" applyFont="1" applyFill="1" applyBorder="1" applyAlignment="1">
      <alignment horizontal="center" vertical="center"/>
    </xf>
    <xf numFmtId="164" fontId="4" fillId="0" borderId="0" xfId="0" applyFont="1" applyAlignment="1">
      <alignment horizontal="left" vertical="center"/>
    </xf>
    <xf numFmtId="164" fontId="8" fillId="8" borderId="21" xfId="0" applyFont="1" applyFill="1" applyBorder="1" applyAlignment="1">
      <alignment vertical="center"/>
    </xf>
    <xf numFmtId="164" fontId="3" fillId="0" borderId="9" xfId="0" applyFont="1" applyBorder="1" applyAlignment="1">
      <alignment horizontal="center"/>
    </xf>
    <xf numFmtId="174" fontId="0" fillId="0" borderId="0" xfId="0" applyNumberFormat="1" applyAlignment="1">
      <alignment horizontal="right"/>
    </xf>
    <xf numFmtId="164" fontId="8" fillId="10" borderId="29" xfId="0" applyFont="1" applyFill="1" applyBorder="1" applyAlignment="1">
      <alignment horizontal="center" vertical="center" wrapText="1"/>
    </xf>
    <xf numFmtId="2" fontId="7" fillId="3" borderId="30" xfId="0" applyNumberFormat="1" applyFont="1" applyFill="1" applyBorder="1" applyAlignment="1">
      <alignment horizontal="center" vertical="center"/>
    </xf>
    <xf numFmtId="164" fontId="0" fillId="0" borderId="1" xfId="0" applyBorder="1" applyAlignment="1">
      <alignment horizontal="left" vertical="top" wrapText="1"/>
    </xf>
    <xf numFmtId="2" fontId="7" fillId="3" borderId="31" xfId="0" applyNumberFormat="1" applyFont="1" applyFill="1" applyBorder="1" applyAlignment="1">
      <alignment horizontal="center" vertical="center" wrapText="1"/>
    </xf>
    <xf numFmtId="164" fontId="16" fillId="3" borderId="32" xfId="0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164" fontId="16" fillId="3" borderId="33" xfId="0" applyFont="1" applyFill="1" applyBorder="1" applyAlignment="1">
      <alignment horizontal="left" vertical="center" wrapText="1"/>
    </xf>
    <xf numFmtId="2" fontId="7" fillId="3" borderId="34" xfId="2" applyNumberFormat="1" applyFont="1" applyFill="1" applyBorder="1" applyAlignment="1">
      <alignment horizontal="center" vertical="center"/>
    </xf>
    <xf numFmtId="164" fontId="16" fillId="3" borderId="13" xfId="0" applyFont="1" applyFill="1" applyBorder="1" applyAlignment="1">
      <alignment horizontal="left" vertical="center" wrapText="1"/>
    </xf>
    <xf numFmtId="2" fontId="4" fillId="3" borderId="7" xfId="0" quotePrefix="1" applyNumberFormat="1" applyFont="1" applyFill="1" applyBorder="1" applyAlignment="1">
      <alignment horizontal="left" vertical="center"/>
    </xf>
    <xf numFmtId="164" fontId="16" fillId="3" borderId="14" xfId="0" applyFont="1" applyFill="1" applyBorder="1" applyAlignment="1">
      <alignment horizontal="left" vertical="center" wrapText="1"/>
    </xf>
    <xf numFmtId="49" fontId="4" fillId="3" borderId="27" xfId="0" applyNumberFormat="1" applyFont="1" applyFill="1" applyBorder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64" fontId="3" fillId="0" borderId="11" xfId="0" quotePrefix="1" applyFont="1" applyBorder="1"/>
    <xf numFmtId="49" fontId="3" fillId="0" borderId="0" xfId="0" applyNumberFormat="1" applyFont="1" applyAlignment="1">
      <alignment horizontal="center" vertical="center"/>
    </xf>
    <xf numFmtId="164" fontId="8" fillId="8" borderId="1" xfId="0" applyFont="1" applyFill="1" applyBorder="1" applyAlignment="1">
      <alignment horizontal="left" vertical="center"/>
    </xf>
    <xf numFmtId="2" fontId="4" fillId="3" borderId="27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wrapText="1"/>
    </xf>
    <xf numFmtId="164" fontId="3" fillId="0" borderId="28" xfId="0" quotePrefix="1" applyFont="1" applyBorder="1" applyAlignment="1">
      <alignment wrapText="1"/>
    </xf>
    <xf numFmtId="9" fontId="3" fillId="0" borderId="9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 vertical="center"/>
    </xf>
    <xf numFmtId="164" fontId="0" fillId="0" borderId="0" xfId="0" applyAlignment="1">
      <alignment vertical="top"/>
    </xf>
    <xf numFmtId="2" fontId="3" fillId="0" borderId="9" xfId="0" applyNumberFormat="1" applyFont="1" applyBorder="1" applyAlignment="1">
      <alignment horizontal="center" vertical="center"/>
    </xf>
    <xf numFmtId="164" fontId="17" fillId="2" borderId="0" xfId="1" applyFont="1" applyFill="1" applyAlignment="1">
      <alignment vertical="center"/>
    </xf>
    <xf numFmtId="172" fontId="4" fillId="3" borderId="25" xfId="0" quotePrefix="1" applyNumberFormat="1" applyFont="1" applyFill="1" applyBorder="1" applyAlignment="1">
      <alignment horizontal="center" vertical="center"/>
    </xf>
    <xf numFmtId="2" fontId="7" fillId="3" borderId="36" xfId="2" applyNumberFormat="1" applyFont="1" applyFill="1" applyBorder="1" applyAlignment="1">
      <alignment horizontal="center" vertical="center"/>
    </xf>
    <xf numFmtId="164" fontId="8" fillId="8" borderId="25" xfId="0" applyFont="1" applyFill="1" applyBorder="1" applyAlignment="1">
      <alignment vertical="center"/>
    </xf>
    <xf numFmtId="49" fontId="7" fillId="3" borderId="22" xfId="2" applyNumberFormat="1" applyFont="1" applyFill="1" applyBorder="1" applyAlignment="1">
      <alignment horizontal="center" vertical="center"/>
    </xf>
    <xf numFmtId="164" fontId="8" fillId="8" borderId="3" xfId="0" applyFont="1" applyFill="1" applyBorder="1" applyAlignment="1">
      <alignment vertical="center"/>
    </xf>
    <xf numFmtId="164" fontId="18" fillId="0" borderId="0" xfId="0" applyFont="1"/>
    <xf numFmtId="164" fontId="10" fillId="0" borderId="0" xfId="0" applyFont="1" applyAlignment="1">
      <alignment horizontal="left" vertical="top"/>
    </xf>
    <xf numFmtId="164" fontId="8" fillId="8" borderId="27" xfId="0" applyFont="1" applyFill="1" applyBorder="1" applyAlignment="1">
      <alignment vertical="center"/>
    </xf>
    <xf numFmtId="1" fontId="7" fillId="3" borderId="31" xfId="0" applyNumberFormat="1" applyFont="1" applyFill="1" applyBorder="1" applyAlignment="1">
      <alignment horizontal="center" vertical="center" wrapText="1"/>
    </xf>
    <xf numFmtId="9" fontId="3" fillId="0" borderId="35" xfId="2" applyFont="1" applyBorder="1" applyAlignment="1">
      <alignment horizontal="center"/>
    </xf>
    <xf numFmtId="164" fontId="3" fillId="0" borderId="9" xfId="0" applyFont="1" applyBorder="1" applyAlignment="1">
      <alignment horizontal="center" wrapText="1"/>
    </xf>
    <xf numFmtId="2" fontId="15" fillId="3" borderId="37" xfId="2" applyNumberFormat="1" applyFont="1" applyFill="1" applyBorder="1" applyAlignment="1">
      <alignment horizontal="center" vertical="center"/>
    </xf>
    <xf numFmtId="49" fontId="7" fillId="3" borderId="23" xfId="2" applyNumberFormat="1" applyFont="1" applyFill="1" applyBorder="1" applyAlignment="1">
      <alignment horizontal="center" vertical="center"/>
    </xf>
    <xf numFmtId="164" fontId="3" fillId="0" borderId="1" xfId="0" applyFont="1" applyBorder="1"/>
    <xf numFmtId="164" fontId="3" fillId="0" borderId="0" xfId="0" applyFont="1" applyAlignment="1">
      <alignment horizontal="left"/>
    </xf>
    <xf numFmtId="168" fontId="7" fillId="3" borderId="37" xfId="2" applyNumberFormat="1" applyFont="1" applyFill="1" applyBorder="1" applyAlignment="1">
      <alignment horizontal="center" vertical="center"/>
    </xf>
    <xf numFmtId="166" fontId="0" fillId="0" borderId="0" xfId="0" applyNumberFormat="1"/>
    <xf numFmtId="164" fontId="1" fillId="0" borderId="0" xfId="1"/>
    <xf numFmtId="164" fontId="3" fillId="0" borderId="25" xfId="0" applyFont="1" applyBorder="1"/>
    <xf numFmtId="2" fontId="4" fillId="3" borderId="20" xfId="0" quotePrefix="1" applyNumberFormat="1" applyFont="1" applyFill="1" applyBorder="1" applyAlignment="1">
      <alignment horizontal="left" vertical="center"/>
    </xf>
    <xf numFmtId="2" fontId="4" fillId="3" borderId="21" xfId="0" quotePrefix="1" applyNumberFormat="1" applyFont="1" applyFill="1" applyBorder="1" applyAlignment="1">
      <alignment horizontal="left" vertical="center"/>
    </xf>
    <xf numFmtId="164" fontId="4" fillId="0" borderId="2" xfId="0" applyFont="1" applyBorder="1" applyAlignment="1">
      <alignment horizontal="left" vertical="center"/>
    </xf>
    <xf numFmtId="164" fontId="11" fillId="3" borderId="38" xfId="0" applyFont="1" applyFill="1" applyBorder="1" applyAlignment="1">
      <alignment horizontal="center"/>
    </xf>
    <xf numFmtId="164" fontId="11" fillId="3" borderId="39" xfId="0" applyFont="1" applyFill="1" applyBorder="1" applyAlignment="1">
      <alignment horizontal="center"/>
    </xf>
    <xf numFmtId="2" fontId="4" fillId="3" borderId="1" xfId="0" quotePrefix="1" applyNumberFormat="1" applyFont="1" applyFill="1" applyBorder="1" applyAlignment="1">
      <alignment horizontal="left" vertical="center"/>
    </xf>
    <xf numFmtId="164" fontId="3" fillId="0" borderId="11" xfId="0" applyFont="1" applyBorder="1" applyAlignment="1">
      <alignment horizontal="center"/>
    </xf>
    <xf numFmtId="49" fontId="2" fillId="2" borderId="20" xfId="0" applyNumberFormat="1" applyFont="1" applyFill="1" applyBorder="1" applyAlignment="1">
      <alignment vertical="center"/>
    </xf>
    <xf numFmtId="164" fontId="19" fillId="0" borderId="0" xfId="0" applyFont="1"/>
    <xf numFmtId="164" fontId="0" fillId="0" borderId="7" xfId="0" applyBorder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164" fontId="8" fillId="10" borderId="40" xfId="0" applyFont="1" applyFill="1" applyBorder="1" applyAlignment="1">
      <alignment horizontal="center" vertical="center" wrapText="1"/>
    </xf>
    <xf numFmtId="164" fontId="3" fillId="0" borderId="2" xfId="0" applyFont="1" applyBorder="1" applyAlignment="1">
      <alignment horizontal="center" vertical="center"/>
    </xf>
    <xf numFmtId="9" fontId="3" fillId="0" borderId="0" xfId="2" applyFont="1" applyAlignment="1">
      <alignment horizontal="center"/>
    </xf>
    <xf numFmtId="164" fontId="0" fillId="0" borderId="21" xfId="0" applyBorder="1" applyAlignment="1">
      <alignment horizontal="left" vertical="center"/>
    </xf>
    <xf numFmtId="164" fontId="3" fillId="0" borderId="27" xfId="0" applyFont="1" applyBorder="1"/>
    <xf numFmtId="164" fontId="2" fillId="0" borderId="10" xfId="0" applyFont="1" applyBorder="1" applyAlignment="1">
      <alignment vertical="center"/>
    </xf>
    <xf numFmtId="9" fontId="3" fillId="0" borderId="35" xfId="0" applyNumberFormat="1" applyFont="1" applyBorder="1" applyAlignment="1">
      <alignment horizontal="center" vertical="center"/>
    </xf>
    <xf numFmtId="164" fontId="16" fillId="3" borderId="33" xfId="0" applyFont="1" applyFill="1" applyBorder="1" applyAlignment="1">
      <alignment horizontal="left" vertical="center" wrapText="1" indent="2"/>
    </xf>
    <xf numFmtId="164" fontId="8" fillId="8" borderId="5" xfId="0" applyFont="1" applyFill="1" applyBorder="1" applyAlignment="1">
      <alignment vertical="center"/>
    </xf>
    <xf numFmtId="164" fontId="11" fillId="3" borderId="41" xfId="0" applyFont="1" applyFill="1" applyBorder="1" applyAlignment="1">
      <alignment horizontal="center"/>
    </xf>
    <xf numFmtId="167" fontId="7" fillId="3" borderId="42" xfId="0" applyNumberFormat="1" applyFont="1" applyFill="1" applyBorder="1" applyAlignment="1">
      <alignment horizontal="center" vertical="center"/>
    </xf>
    <xf numFmtId="2" fontId="7" fillId="3" borderId="43" xfId="2" applyNumberFormat="1" applyFont="1" applyFill="1" applyBorder="1" applyAlignment="1">
      <alignment horizontal="center" vertical="center"/>
    </xf>
    <xf numFmtId="164" fontId="4" fillId="0" borderId="0" xfId="0" applyFont="1" applyAlignment="1">
      <alignment vertical="center"/>
    </xf>
    <xf numFmtId="164" fontId="0" fillId="0" borderId="0" xfId="0" applyAlignment="1">
      <alignment horizontal="center"/>
    </xf>
    <xf numFmtId="164" fontId="16" fillId="3" borderId="44" xfId="0" applyFont="1" applyFill="1" applyBorder="1" applyAlignment="1">
      <alignment horizontal="left" vertical="center" wrapText="1"/>
    </xf>
    <xf numFmtId="164" fontId="8" fillId="8" borderId="20" xfId="0" applyFont="1" applyFill="1" applyBorder="1" applyAlignment="1">
      <alignment horizontal="left" vertical="center"/>
    </xf>
    <xf numFmtId="2" fontId="7" fillId="3" borderId="37" xfId="2" applyNumberFormat="1" applyFont="1" applyFill="1" applyBorder="1" applyAlignment="1">
      <alignment horizontal="center" vertical="center"/>
    </xf>
    <xf numFmtId="164" fontId="8" fillId="10" borderId="45" xfId="0" applyFont="1" applyFill="1" applyBorder="1" applyAlignment="1">
      <alignment horizontal="center" vertical="center" wrapText="1"/>
    </xf>
    <xf numFmtId="2" fontId="7" fillId="3" borderId="46" xfId="0" applyNumberFormat="1" applyFont="1" applyFill="1" applyBorder="1" applyAlignment="1">
      <alignment horizontal="center" vertical="center" wrapText="1"/>
    </xf>
    <xf numFmtId="49" fontId="7" fillId="3" borderId="26" xfId="0" applyNumberFormat="1" applyFont="1" applyFill="1" applyBorder="1" applyAlignment="1">
      <alignment horizontal="centerContinuous" vertical="center"/>
    </xf>
    <xf numFmtId="164" fontId="4" fillId="3" borderId="5" xfId="0" applyFont="1" applyFill="1" applyBorder="1" applyAlignment="1">
      <alignment vertical="center"/>
    </xf>
    <xf numFmtId="164" fontId="0" fillId="0" borderId="0" xfId="0" applyAlignment="1">
      <alignment horizontal="left" vertical="top"/>
    </xf>
    <xf numFmtId="164" fontId="8" fillId="8" borderId="7" xfId="0" applyFont="1" applyFill="1" applyBorder="1" applyAlignment="1">
      <alignment vertical="center"/>
    </xf>
    <xf numFmtId="164" fontId="3" fillId="0" borderId="35" xfId="0" applyFont="1" applyBorder="1"/>
    <xf numFmtId="164" fontId="16" fillId="3" borderId="14" xfId="0" applyFont="1" applyFill="1" applyBorder="1" applyAlignment="1">
      <alignment horizontal="left" vertical="center" wrapText="1" indent="2"/>
    </xf>
    <xf numFmtId="164" fontId="4" fillId="3" borderId="47" xfId="0" applyFont="1" applyFill="1" applyBorder="1" applyAlignment="1">
      <alignment vertical="center"/>
    </xf>
    <xf numFmtId="164" fontId="16" fillId="3" borderId="41" xfId="0" applyFont="1" applyFill="1" applyBorder="1" applyAlignment="1">
      <alignment horizontal="left" vertical="center" wrapText="1"/>
    </xf>
    <xf numFmtId="164" fontId="11" fillId="3" borderId="30" xfId="0" applyFont="1" applyFill="1" applyBorder="1" applyAlignment="1">
      <alignment horizontal="center" wrapText="1"/>
    </xf>
    <xf numFmtId="164" fontId="16" fillId="3" borderId="48" xfId="0" applyFont="1" applyFill="1" applyBorder="1" applyAlignment="1">
      <alignment horizontal="left" vertical="center" wrapText="1"/>
    </xf>
    <xf numFmtId="165" fontId="7" fillId="3" borderId="42" xfId="0" applyNumberFormat="1" applyFont="1" applyFill="1" applyBorder="1" applyAlignment="1">
      <alignment horizontal="center" vertical="center"/>
    </xf>
    <xf numFmtId="164" fontId="11" fillId="3" borderId="49" xfId="0" applyFont="1" applyFill="1" applyBorder="1" applyAlignment="1">
      <alignment horizontal="center"/>
    </xf>
    <xf numFmtId="164" fontId="11" fillId="3" borderId="32" xfId="0" applyFont="1" applyFill="1" applyBorder="1" applyAlignment="1">
      <alignment horizontal="center"/>
    </xf>
    <xf numFmtId="2" fontId="4" fillId="3" borderId="1" xfId="0" quotePrefix="1" applyNumberFormat="1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18" customWidth="1"/>
    <col min="2" max="2" width="37.5234375" style="118" customWidth="1"/>
    <col min="3" max="3" width="23.5234375" style="118" customWidth="1"/>
    <col min="4" max="4" width="24.26171875" style="118" customWidth="1"/>
    <col min="5" max="5" width="21.5234375" style="118" customWidth="1"/>
    <col min="6" max="6" width="22" style="118" customWidth="1"/>
    <col min="7" max="8" width="6" style="118" customWidth="1"/>
    <col min="9" max="16384" width="9" style="118"/>
  </cols>
  <sheetData>
    <row ht="19.5" customHeight="1">
      <c s="213" t="s">
        <v>139</v>
      </c>
      <c s="65"/>
      <c s="65"/>
      <c s="65"/>
      <c s="65"/>
      <c s="65"/>
      <c s="65"/>
      <c s="217"/>
    </row>
    <row ht="18.75" customHeight="1">
      <c s="216"/>
      <c s="61"/>
      <c s="61"/>
      <c s="61"/>
      <c s="61"/>
      <c s="61"/>
      <c s="61"/>
      <c s="178"/>
    </row>
    <row ht="19.5" customHeight="1">
      <c s="216"/>
      <c s="61"/>
      <c s="61"/>
      <c s="61"/>
      <c s="61"/>
      <c s="61"/>
      <c s="61"/>
      <c s="178"/>
    </row>
    <row ht="15" customHeight="1">
      <c s="216"/>
      <c s="61"/>
      <c s="61"/>
      <c s="61"/>
      <c s="61"/>
      <c s="61"/>
      <c s="61"/>
      <c s="178"/>
    </row>
    <row ht="31.5" customHeight="1">
      <c s="216"/>
      <c s="61"/>
      <c s="61"/>
      <c s="61"/>
      <c s="61"/>
      <c s="61"/>
      <c s="61"/>
      <c s="178"/>
    </row>
    <row ht="24.75" customHeight="1">
      <c s="179"/>
      <c s="58"/>
      <c s="58"/>
      <c s="58"/>
      <c s="58"/>
      <c s="58"/>
      <c s="58"/>
      <c s="195"/>
    </row>
    <row>
      <c s="19"/>
      <c s="19"/>
      <c s="19"/>
      <c s="19"/>
      <c s="19"/>
      <c s="19"/>
      <c s="19"/>
      <c s="19"/>
    </row>
    <row ht="48" customHeight="1">
      <c s="19"/>
      <c s="19"/>
      <c s="203" t="s">
        <v>234</v>
      </c>
      <c s="131" t="s">
        <v>346</v>
      </c>
      <c s="131"/>
      <c s="186"/>
      <c s="19"/>
      <c s="19"/>
    </row>
    <row>
      <c s="19"/>
      <c s="139" t="s">
        <v>241</v>
      </c>
      <c s="104">
        <f>_xlfn.IFERROR(AVERAGE('Raw Data 1'!C:C),"")</f>
        <v>4.4512698412698404</v>
      </c>
      <c s="104">
        <f>_xlfn.IFERROR(AVERAGE('Raw Data 2'!C:C),"")</f>
        <v>4.4183355263157917</v>
      </c>
      <c s="104" t="str">
        <f>_xlfn.IFERROR(AVERAGE('Raw Data 3'!C:C),"")</f>
        <v/>
      </c>
      <c s="167" t="str">
        <f>_xlfn.IFERROR(AVERAGE('Raw Data 4'!C:C),"")</f>
        <v/>
      </c>
      <c s="19"/>
      <c s="19"/>
    </row>
    <row>
      <c s="19"/>
      <c s="193" t="s">
        <v>413</v>
      </c>
      <c s="117">
        <f>_xlfn.IFERROR(MAX('Raw Data 1'!C:C),"")</f>
        <v>4.8099999999999996</v>
      </c>
      <c s="117">
        <f>_xlfn.IFERROR(MAX('Raw Data 2'!C:C),"")</f>
        <v>4.79</v>
      </c>
      <c s="117">
        <f>_xlfn.IFERROR(MAX('Raw Data 3'!C:C),"")</f>
        <v>0</v>
      </c>
      <c s="171">
        <f>_xlfn.IFERROR(MAX('Raw Data 4'!C:C),"")</f>
        <v>0</v>
      </c>
      <c s="19"/>
      <c s="19"/>
    </row>
    <row>
      <c s="19"/>
      <c s="193" t="s">
        <v>265</v>
      </c>
      <c s="117">
        <f>_xlfn.IFERROR(MIN('Raw Data 1'!C:C),"")</f>
        <v>3.6269999999999998</v>
      </c>
      <c s="117">
        <f>_xlfn.IFERROR(MIN('Raw Data 2'!C:C),"")</f>
        <v>3.7290000000000001</v>
      </c>
      <c s="117">
        <f>_xlfn.IFERROR(MIN('Raw Data 3'!C:C),"")</f>
        <v>0</v>
      </c>
      <c s="171">
        <f>_xlfn.IFERROR(MIN('Raw Data 4'!C:C),"")</f>
        <v>0</v>
      </c>
      <c s="19"/>
      <c s="19"/>
    </row>
    <row>
      <c s="19"/>
      <c s="210" t="s">
        <v>104</v>
      </c>
      <c s="113">
        <f>_xlfn.IFERROR(_xlfn.STDEV.P('Raw Data 1'!C:C),"")</f>
        <v>0.1912622073165367</v>
      </c>
      <c s="113">
        <f>_xlfn.IFERROR(_xlfn.STDEV.P('Raw Data 2'!C:C),"")</f>
        <v>0.18667294591847236</v>
      </c>
      <c s="113" t="str">
        <f>_xlfn.IFERROR(_xlfn.STDEV.P('Raw Data 3'!C:C),"")</f>
        <v/>
      </c>
      <c s="202" t="str">
        <f>_xlfn.IFERROR(_xlfn.STDEV.P('Raw Data 4'!C:C),"")</f>
        <v/>
      </c>
      <c s="19"/>
      <c s="19"/>
    </row>
    <row ht="5.25" customHeight="1">
      <c s="19"/>
      <c s="19"/>
      <c s="19"/>
      <c s="19"/>
      <c s="19"/>
      <c s="19"/>
      <c s="19"/>
      <c s="19"/>
    </row>
    <row>
      <c s="19"/>
      <c s="139" t="s">
        <v>414</v>
      </c>
      <c s="157">
        <f>_xlfn.IFERROR(AVERAGE('Raw Data 1'!D:D),"")</f>
        <v>85.785228571428675</v>
      </c>
      <c s="138">
        <f>_xlfn.IFERROR(AVERAGE('Raw Data 2'!D:D),"")</f>
        <v>81.945342105263165</v>
      </c>
      <c s="138" t="str">
        <f>_xlfn.IFERROR(AVERAGE('Raw Data 3'!D:D),"")</f>
        <v/>
      </c>
      <c s="197" t="str">
        <f>_xlfn.IFERROR(AVERAGE('Raw Data 4'!D:D),"")</f>
        <v/>
      </c>
      <c s="19"/>
      <c s="19"/>
    </row>
    <row>
      <c s="19"/>
      <c s="137" t="s">
        <v>106</v>
      </c>
      <c s="102">
        <v>0.064000000000000001</v>
      </c>
      <c s="60">
        <v>0</v>
      </c>
      <c s="60"/>
      <c s="103"/>
      <c s="19"/>
      <c s="19"/>
    </row>
    <row>
      <c s="19"/>
      <c s="137" t="s">
        <v>105</v>
      </c>
      <c s="5">
        <v>1</v>
      </c>
      <c s="5">
        <v>0</v>
      </c>
      <c s="5"/>
      <c s="5"/>
      <c s="19"/>
      <c s="19"/>
    </row>
    <row>
      <c s="19"/>
      <c s="137" t="s">
        <v>164</v>
      </c>
      <c s="119">
        <v>4.0149999999999997</v>
      </c>
      <c s="57">
        <v>0</v>
      </c>
      <c s="57"/>
      <c s="109"/>
      <c s="19"/>
      <c s="19"/>
    </row>
    <row>
      <c s="19"/>
      <c s="137" t="s">
        <v>25</v>
      </c>
      <c s="102">
        <v>0</v>
      </c>
      <c s="60">
        <v>0</v>
      </c>
      <c s="60"/>
      <c s="103"/>
      <c s="19"/>
      <c s="19"/>
    </row>
    <row>
      <c s="19"/>
      <c s="137" t="s">
        <v>415</v>
      </c>
      <c s="5">
        <v>0</v>
      </c>
      <c s="5">
        <v>0</v>
      </c>
      <c s="5"/>
      <c s="5"/>
      <c s="19"/>
      <c s="19"/>
    </row>
    <row>
      <c s="19"/>
      <c s="141" t="s">
        <v>75</v>
      </c>
      <c s="119">
        <v>0</v>
      </c>
      <c s="57">
        <v>0</v>
      </c>
      <c s="57"/>
      <c s="109"/>
      <c s="19"/>
      <c s="19"/>
    </row>
    <row>
      <c s="19"/>
      <c s="19"/>
      <c s="19"/>
      <c s="19"/>
      <c s="19"/>
      <c s="19"/>
      <c s="19"/>
      <c s="19"/>
    </row>
    <row>
      <c s="19"/>
      <c s="212" t="s">
        <v>356</v>
      </c>
      <c s="164" t="s">
        <v>345</v>
      </c>
      <c s="134" t="s">
        <v>188</v>
      </c>
      <c s="134"/>
      <c s="204"/>
      <c s="19"/>
      <c s="19"/>
    </row>
    <row>
      <c s="19"/>
      <c s="214" t="s">
        <v>26</v>
      </c>
      <c s="116">
        <f>MAX('Raw Data 1'!A:A) -MIN('Raw Data 1'!A:A)</f>
        <v>62.817</v>
      </c>
      <c s="116">
        <f>MAX('Raw Data 2'!A:A) - MIN('Raw Data 2'!A:A)</f>
        <v>60.594000000000001</v>
      </c>
      <c s="116">
        <f>MAX('Raw Data 3'!A:A) - MIN('Raw Data 3'!A:A)</f>
        <v>0</v>
      </c>
      <c s="215">
        <f>MAX('Raw Data 4'!A:A) - MIN('Raw Data 4'!A:A)</f>
        <v>0</v>
      </c>
      <c s="19"/>
      <c s="19"/>
    </row>
    <row>
      <c s="19"/>
      <c s="214" t="s">
        <v>387</v>
      </c>
      <c s="115">
        <f>_xlfn.IFERROR(COUNT('Raw Data 1'!B:B),"")</f>
        <v>315</v>
      </c>
      <c s="115">
        <f>_xlfn.IFERROR(COUNT('Raw Data 2'!B:B),"")</f>
        <v>304</v>
      </c>
      <c s="115">
        <f>_xlfn.IFERROR(COUNT('Raw Data 3'!B:B),"")</f>
        <v>0</v>
      </c>
      <c s="196">
        <f>_xlfn.IFERROR(COUNT('Raw Data 4'!B:B),"")</f>
        <v>0</v>
      </c>
      <c s="19"/>
      <c s="19"/>
    </row>
    <row>
      <c s="19"/>
      <c s="135" t="s">
        <v>163</v>
      </c>
      <c s="67">
        <f t="array" ref="C25">_xlfn.IFERROR(MAX('Raw Data 1'!B:B)/MAX('Raw Data 1'!A:A),"")</f>
        <v>4.998651157624133</v>
      </c>
      <c s="67">
        <f>_xlfn.IFERROR(MAX('Raw Data 2'!B:B)/MAX('Raw Data 2'!A:A),"")</f>
        <v>5.0024683231857825</v>
      </c>
      <c s="67" t="str">
        <f>_xlfn.IFERROR(MAX('Raw Data 3'!B:B)/MAX('Raw Data 3'!A:A),"")</f>
        <v/>
      </c>
      <c s="132" t="str">
        <f>_xlfn.IFERROR(MAX('Raw Data 4'!B:B)/MAX('Raw Data 4'!A:A),"")</f>
        <v/>
      </c>
      <c s="19"/>
      <c s="19"/>
    </row>
    <row ht="15" customHeight="1">
      <c s="19"/>
      <c s="200" t="s">
        <v>175</v>
      </c>
      <c s="205" t="s">
        <v>344</v>
      </c>
      <c s="112"/>
      <c s="112"/>
      <c s="112"/>
      <c s="19"/>
      <c s="19"/>
    </row>
    <row ht="15" customHeight="1">
      <c s="19"/>
      <c s="135" t="s">
        <v>431</v>
      </c>
      <c s="67">
        <v>4.1680000000000001</v>
      </c>
      <c s="67">
        <v>4.4180000000000001</v>
      </c>
      <c s="67" t="str">
        <f>_xlfn.IFERROR(MAX('Raw Data 3'!B:B)/MAX('Raw Data 3'!A:A),"")</f>
        <v/>
      </c>
      <c s="132" t="str">
        <f>_xlfn.IFERROR(MAX('Raw Data 4'!B:B)/MAX('Raw Data 4'!A:A),"")</f>
        <v/>
      </c>
      <c s="19"/>
      <c s="19"/>
    </row>
    <row ht="15" customHeight="1">
      <c s="19"/>
      <c s="137" t="s">
        <v>285</v>
      </c>
      <c s="102"/>
      <c s="60"/>
      <c s="60"/>
      <c s="103"/>
      <c s="19"/>
      <c s="19"/>
    </row>
    <row ht="15" customHeight="1">
      <c s="19"/>
      <c s="137" t="s">
        <v>256</v>
      </c>
      <c s="5"/>
      <c s="5"/>
      <c s="5"/>
      <c s="5"/>
      <c s="19"/>
      <c s="19"/>
    </row>
    <row ht="15" customHeight="1">
      <c s="19"/>
      <c s="141" t="s">
        <v>34</v>
      </c>
      <c s="119"/>
      <c s="57"/>
      <c s="57"/>
      <c s="109"/>
      <c s="19"/>
      <c s="19"/>
    </row>
    <row ht="15" customHeight="1">
      <c s="19"/>
      <c s="141" t="s">
        <v>286</v>
      </c>
      <c s="119"/>
      <c s="57"/>
      <c s="57"/>
      <c s="109"/>
      <c s="19"/>
      <c s="19"/>
    </row>
    <row ht="15" customHeight="1">
      <c s="19"/>
      <c s="141" t="s">
        <v>205</v>
      </c>
      <c s="119"/>
      <c s="57"/>
      <c s="57"/>
      <c s="109"/>
      <c s="19"/>
      <c s="19"/>
    </row>
    <row ht="15" customHeight="1">
      <c s="19"/>
      <c s="141" t="s">
        <v>369</v>
      </c>
      <c s="159"/>
      <c s="126"/>
      <c s="126"/>
      <c s="168"/>
      <c s="19"/>
      <c s="19"/>
    </row>
    <row ht="15" customHeight="1">
      <c s="19"/>
      <c s="141" t="s">
        <v>130</v>
      </c>
      <c s="159"/>
      <c s="126"/>
      <c s="126"/>
      <c s="168"/>
      <c s="19"/>
      <c s="19"/>
    </row>
    <row ht="15" customHeight="1">
      <c s="19"/>
      <c s="141" t="s">
        <v>402</v>
      </c>
      <c s="159"/>
      <c s="126"/>
      <c s="126"/>
      <c s="168"/>
      <c s="19"/>
      <c s="19"/>
    </row>
    <row>
      <c s="19"/>
      <c s="19"/>
      <c s="19"/>
      <c s="19"/>
      <c s="19"/>
      <c s="19"/>
      <c s="19"/>
      <c s="19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5" bestFit="1" customWidth="1"/>
    <col min="2" max="2" width="15.5234375" style="15" customWidth="1"/>
    <col min="3" max="6" width="9" style="15"/>
    <col min="7" max="7" width="12.26171875" style="15" bestFit="1" customWidth="1"/>
    <col min="8" max="12" width="9" style="15"/>
    <col min="13" max="13" width="22.5234375" style="15" bestFit="1" customWidth="1"/>
    <col min="14" max="17" width="9.26171875" style="15" bestFit="1" customWidth="1"/>
    <col min="18" max="18" width="9" style="15"/>
    <col min="19" max="19" width="22.5234375" style="15" customWidth="1"/>
    <col min="20" max="24" width="9" style="15"/>
    <col min="25" max="25" width="23" style="15" bestFit="1" customWidth="1"/>
    <col min="26" max="29" width="15.26171875" style="15" bestFit="1" customWidth="1"/>
    <col min="30" max="16384" width="9" style="15"/>
  </cols>
  <sheetData>
    <row ht="14.4">
      <c s="68" t="s">
        <v>388</v>
      </c>
      <c s="31"/>
      <c s="31"/>
      <c s="31"/>
      <c s="70"/>
      <c r="G1" s="68" t="s">
        <v>191</v>
      </c>
      <c s="31"/>
      <c s="31"/>
      <c s="31"/>
      <c s="70"/>
      <c r="M1" s="68" t="s">
        <v>108</v>
      </c>
      <c s="31"/>
      <c s="31"/>
      <c s="31"/>
      <c s="70"/>
      <c r="S1" s="68" t="s">
        <v>326</v>
      </c>
      <c s="31"/>
      <c s="31"/>
      <c s="31"/>
      <c s="70"/>
      <c r="Y1" s="68" t="s">
        <v>78</v>
      </c>
      <c s="31"/>
      <c s="31"/>
      <c s="31"/>
      <c s="70"/>
    </row>
    <row>
      <c s="48"/>
      <c r="E2" s="34"/>
      <c r="G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M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Y2" s="48"/>
      <c s="47" t="str">
        <f>'Game Scorecard'!$B$5</f>
        <v>Channel A</v>
      </c>
      <c s="47" t="str">
        <f>'Game Scorecard'!$C$5</f>
        <v>Channel B</v>
      </c>
      <c s="47" t="str">
        <f>'Game Scorecard'!$D$5</f>
        <v/>
      </c>
      <c s="129" t="str">
        <f>'Game Scorecard'!$E$5</f>
        <v/>
      </c>
    </row>
    <row>
      <c s="15" t="s">
        <v>55</v>
      </c>
      <c s="15" t="s">
        <v>279</v>
      </c>
      <c r="E3" s="34"/>
      <c r="G3" s="48" t="s">
        <v>109</v>
      </c>
      <c s="30">
        <f>'Video MOS'!B7</f>
        <v>4.4512698412698404</v>
      </c>
      <c s="30">
        <f>'Video MOS'!C7</f>
        <v>4.4183355263157917</v>
      </c>
      <c s="30" t="str">
        <f>'Video MOS'!D7</f>
        <v/>
      </c>
      <c s="105" t="str">
        <f>'Video MOS'!E7</f>
        <v/>
      </c>
      <c r="M3" s="48" t="s">
        <v>50</v>
      </c>
      <c s="30">
        <f>'Game Scorecard'!B12</f>
        <v>85.785228571428675</v>
      </c>
      <c s="30">
        <f>'Game Scorecard'!C12</f>
        <v>81.945342105263165</v>
      </c>
      <c s="30" t="str">
        <f>'Game Scorecard'!D12</f>
        <v/>
      </c>
      <c s="105" t="str">
        <f>'Game Scorecard'!E12</f>
        <v/>
      </c>
      <c r="S3" s="48" t="s">
        <v>389</v>
      </c>
      <c s="30">
        <f>'Game Scorecard'!B13</f>
        <v>30.598342857142878</v>
      </c>
      <c s="30">
        <f>'Game Scorecard'!C13</f>
        <v>26.446519736842099</v>
      </c>
      <c s="30" t="str">
        <f>'Game Scorecard'!D13</f>
        <v/>
      </c>
      <c s="105" t="str">
        <f>'Game Scorecard'!E13</f>
        <v/>
      </c>
      <c r="Y3" s="48" t="s">
        <v>417</v>
      </c>
      <c s="56">
        <f>'Game Scorecard'!B16</f>
        <v>0</v>
      </c>
      <c s="56">
        <f>'Game Scorecard'!C16</f>
        <v>0</v>
      </c>
      <c s="56" t="str">
        <f>'Game Scorecard'!D16</f>
        <v/>
      </c>
      <c s="151" t="str">
        <f>'Game Scorecard'!E16</f>
        <v/>
      </c>
    </row>
    <row>
      <c s="15" t="s">
        <v>359</v>
      </c>
      <c s="15" t="s">
        <v>174</v>
      </c>
      <c r="E4" s="34"/>
      <c r="G4" s="48" t="s">
        <v>216</v>
      </c>
      <c s="4">
        <f>COUNT('Raw Data 1'!$D:$D)</f>
        <v>315</v>
      </c>
      <c s="4">
        <f>COUNT('Raw Data 2'!$D:$D)</f>
        <v>304</v>
      </c>
      <c s="4">
        <f>COUNT('Raw Data 3'!$D:$D)</f>
        <v>0</v>
      </c>
      <c s="110">
        <f>COUNT('Raw Data 4'!$D:$D)</f>
        <v>0</v>
      </c>
      <c r="M4" s="48" t="s">
        <v>216</v>
      </c>
      <c s="4">
        <f>COUNT('Raw Data 1'!$D:$D)</f>
        <v>315</v>
      </c>
      <c s="4">
        <f>COUNT('Raw Data 2'!$D:$D)</f>
        <v>304</v>
      </c>
      <c s="4">
        <f>COUNT('Raw Data 3'!$D:$D)</f>
        <v>0</v>
      </c>
      <c s="110">
        <f>COUNT('Raw Data 4'!$D:$D)</f>
        <v>0</v>
      </c>
      <c r="S4" s="48" t="s">
        <v>216</v>
      </c>
      <c s="4">
        <f>COUNT('Raw Data 1'!$E:$E)</f>
        <v>315</v>
      </c>
      <c s="4">
        <f>COUNT('Raw Data 2'!$E:$E)</f>
        <v>304</v>
      </c>
      <c s="4">
        <f>COUNT('Raw Data 3'!$E:$E)</f>
        <v>0</v>
      </c>
      <c s="110">
        <f>COUNT('Raw Data 4'!$E:$E)</f>
        <v>0</v>
      </c>
      <c r="Y4" s="48" t="s">
        <v>390</v>
      </c>
      <c s="56">
        <f>'Game Scorecard'!B22</f>
        <v>0.064000000000000001</v>
      </c>
      <c s="56">
        <f>'Game Scorecard'!C22</f>
        <v>0</v>
      </c>
      <c s="56" t="str">
        <f>'Game Scorecard'!D22</f>
        <v/>
      </c>
      <c s="151" t="str">
        <f>'Game Scorecard'!E22</f>
        <v/>
      </c>
    </row>
    <row>
      <c s="15" t="s">
        <v>192</v>
      </c>
      <c s="15" t="s">
        <v>149</v>
      </c>
      <c r="E5" s="34"/>
      <c r="G5" s="48"/>
      <c r="K5" s="34"/>
      <c r="M5" s="48"/>
      <c r="Q5" s="34"/>
      <c r="S5" s="48"/>
      <c r="W5" s="34"/>
      <c r="Y5" s="48"/>
      <c s="47"/>
      <c s="47"/>
      <c s="47"/>
      <c s="129"/>
    </row>
    <row>
      <c s="15" t="s">
        <v>193</v>
      </c>
      <c s="15" t="s">
        <v>254</v>
      </c>
      <c r="E6" s="34"/>
      <c r="G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M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Y6" s="181"/>
      <c s="106" t="str">
        <f>CONCATENATE("Operation Mode - ", 'Game Scorecard'!$B$5)</f>
        <v>Operation Mode - Channel A</v>
      </c>
      <c s="106" t="str">
        <f>CONCATENATE("Operation Mode - ", 'Game Scorecard'!$C$5)</f>
        <v>Operation Mode - Channel B</v>
      </c>
      <c s="106" t="str">
        <f>CONCATENATE("Operation Mode - ", 'Game Scorecard'!$D$5)</f>
        <v xml:space="preserve">Operation Mode - </v>
      </c>
      <c s="166" t="str">
        <f>CONCATENATE("Operation Mode - ", 'Game Scorecard'!$E$5)</f>
        <v xml:space="preserve">Operation Mode - </v>
      </c>
    </row>
    <row>
      <c s="48"/>
      <c r="E7" s="34"/>
      <c r="G7" s="48" t="s">
        <v>243</v>
      </c>
      <c s="25">
        <f>COUNTIF('Raw Data 1'!$C:$C,"&gt;=4.8")/$H$4</f>
        <v>3.1746031746031746E-03</v>
      </c>
      <c s="25">
        <f>COUNTIF('Raw Data 2'!$C:$C,"&gt;=4.8")/$I$4</f>
        <v>0</v>
      </c>
      <c s="25" t="e">
        <f>COUNTIF('Raw Data 3'!$C:$C,"&gt;=4.8")/$J$4</f>
        <v>#DIV/0!</v>
      </c>
      <c s="63" t="e">
        <f>COUNTIF('Raw Data 4'!$C:$C,"&gt;=4.8")/$K$4</f>
        <v>#DIV/0!</v>
      </c>
      <c r="M7" s="48" t="s">
        <v>141</v>
      </c>
      <c s="25">
        <f>COUNTIF('Raw Data 1'!$D:$D,"&lt;15")/$N$4</f>
        <v>0</v>
      </c>
      <c s="25">
        <f>COUNTIF('Raw Data 2'!$D:$D,"&lt;15")/$O$4</f>
        <v>0</v>
      </c>
      <c s="25" t="e">
        <f>COUNTIF('Raw Data 3'!$D:$D,"&lt;15")/$P$4</f>
        <v>#DIV/0!</v>
      </c>
      <c s="63" t="e">
        <f>COUNTIF('Raw Data 4'!$D:$D,"&lt;15")/$Q$4</f>
        <v>#DIV/0!</v>
      </c>
      <c r="S7" s="48" t="s">
        <v>141</v>
      </c>
      <c s="25">
        <f>COUNTIF('Raw Data 1'!$E:$E,"&lt;15")/$T$4</f>
        <v>0.092063492063492069</v>
      </c>
      <c s="25">
        <f>COUNTIF('Raw Data 2'!$E:$E,"&lt;15")/$U$4</f>
        <v>0.10197368421052631</v>
      </c>
      <c s="25" t="e">
        <f>COUNTIF('Raw Data 3'!$E:$E,"&lt;15")/$V$4</f>
        <v>#DIV/0!</v>
      </c>
      <c s="63" t="e">
        <f>COUNTIF('Raw Data 4'!$E:$E,"&lt;15")/$W$4</f>
        <v>#DIV/0!</v>
      </c>
      <c r="Y7" s="48" t="s">
        <v>360</v>
      </c>
      <c s="56">
        <f t="shared" si="0" ref="Z7:AC8">Z3</f>
        <v>0</v>
      </c>
      <c s="56">
        <f t="shared" si="0"/>
        <v>0</v>
      </c>
      <c s="56" t="str">
        <f t="shared" si="0"/>
        <v/>
      </c>
      <c s="151" t="str">
        <f t="shared" si="0"/>
        <v/>
      </c>
    </row>
    <row>
      <c s="48" t="s">
        <v>391</v>
      </c>
      <c r="E8" s="34"/>
      <c r="G8" s="48" t="s">
        <v>2</v>
      </c>
      <c s="25">
        <f>COUNTIF('Raw Data 1'!$C:$C,"&lt;4.8")/$H$4</f>
        <v>0.99682539682539684</v>
      </c>
      <c s="25">
        <f>COUNTIF('Raw Data 2'!$C:$C,"&lt;4.8")/$I$4</f>
        <v>1</v>
      </c>
      <c s="25" t="e">
        <f>COUNTIF('Raw Data 3'!$C:$C,"&lt;4.8")/$J$4</f>
        <v>#DIV/0!</v>
      </c>
      <c s="63" t="e">
        <f>COUNTIF('Raw Data 4'!$C:$C,"&lt;4.8")/$K$4</f>
        <v>#DIV/0!</v>
      </c>
      <c r="M8" s="48" t="s">
        <v>244</v>
      </c>
      <c s="25">
        <f>COUNTIF('Raw Data 1'!$D:$D,"&lt;30")/$N$4</f>
        <v>0</v>
      </c>
      <c s="25">
        <f>COUNTIF('Raw Data 2'!$D:$D,"&lt;30")/$O$4</f>
        <v>0</v>
      </c>
      <c s="25" t="e">
        <f>COUNTIF('Raw Data 3'!$D:$D,"&lt;30")/$P$4</f>
        <v>#DIV/0!</v>
      </c>
      <c s="63" t="e">
        <f>COUNTIF('Raw Data 4'!$D:$D,"&lt;30")/$Q$4</f>
        <v>#DIV/0!</v>
      </c>
      <c r="S8" s="48" t="s">
        <v>244</v>
      </c>
      <c s="25">
        <f>COUNTIF('Raw Data 1'!$E:$E,"&lt;30")/$T$4</f>
        <v>0.38730158730158731</v>
      </c>
      <c s="25">
        <f>COUNTIF('Raw Data 2'!$E:$E,"&lt;30")/$U$4</f>
        <v>0.64802631578947367</v>
      </c>
      <c s="25" t="e">
        <f>COUNTIF('Raw Data 3'!$E:$E,"&lt;30")/$V$4</f>
        <v>#DIV/0!</v>
      </c>
      <c s="63" t="e">
        <f>COUNTIF('Raw Data 4'!$E:$E,"&lt;30")/$W$4</f>
        <v>#DIV/0!</v>
      </c>
      <c r="Y8" s="48" t="s">
        <v>245</v>
      </c>
      <c s="56">
        <f t="shared" si="0"/>
        <v>0.064000000000000001</v>
      </c>
      <c s="56">
        <f t="shared" si="0"/>
        <v>0</v>
      </c>
      <c s="56" t="str">
        <f t="shared" si="0"/>
        <v/>
      </c>
      <c s="151" t="str">
        <f t="shared" si="0"/>
        <v/>
      </c>
    </row>
    <row ht="12.6" thickBot="1">
      <c s="48" t="s">
        <v>418</v>
      </c>
      <c r="E9" s="34"/>
      <c r="G9" s="48" t="s">
        <v>327</v>
      </c>
      <c s="25">
        <f>COUNTIF('Raw Data 1'!$C:$C,"&lt;4.7")/$H$4</f>
        <v>0.91746031746031742</v>
      </c>
      <c s="25">
        <f>COUNTIF('Raw Data 2'!$C:$C,"&lt;4.7")/$I$4</f>
        <v>0.97039473684210531</v>
      </c>
      <c s="25" t="e">
        <f>COUNTIF('Raw Data 3'!$C:$C,"&lt;4.7")/$J$4</f>
        <v>#DIV/0!</v>
      </c>
      <c s="63" t="e">
        <f>COUNTIF('Raw Data 4'!$C:$C,"&lt;4.7")/$K$4</f>
        <v>#DIV/0!</v>
      </c>
      <c r="M9" s="48" t="s">
        <v>246</v>
      </c>
      <c s="25">
        <f>COUNTIF('Raw Data 1'!$D:$D,"&lt;45")/$N$4</f>
        <v>0</v>
      </c>
      <c s="25">
        <f>COUNTIF('Raw Data 2'!$D:$D,"&lt;45")/$O$4</f>
        <v>0</v>
      </c>
      <c s="25" t="e">
        <f>COUNTIF('Raw Data 3'!$D:$D,"&lt;45")/$P$4</f>
        <v>#DIV/0!</v>
      </c>
      <c s="63" t="e">
        <f>COUNTIF('Raw Data 4'!$D:$D,"&lt;45")/$Q$4</f>
        <v>#DIV/0!</v>
      </c>
      <c r="S9" s="48" t="s">
        <v>246</v>
      </c>
      <c s="25">
        <f>COUNTIF('Raw Data 1'!$E:$E,"&lt;45")/$T$4</f>
        <v>0.93015873015873018</v>
      </c>
      <c s="25">
        <f>COUNTIF('Raw Data 2'!$E:$E,"&lt;45")/$U$4</f>
        <v>0.98684210526315785</v>
      </c>
      <c s="25" t="e">
        <f>COUNTIF('Raw Data 3'!$E:$E,"&lt;45")/$V$4</f>
        <v>#DIV/0!</v>
      </c>
      <c s="63" t="e">
        <f>COUNTIF('Raw Data 4'!$E:$E,"&lt;45")/$W$4</f>
        <v>#DIV/0!</v>
      </c>
      <c r="Y9" s="123" t="s">
        <v>247</v>
      </c>
      <c s="121">
        <f t="shared" si="1" ref="Z9:AC9">1-SUM(Z7:Z8)</f>
        <v>0.93599999999999994</v>
      </c>
      <c s="121">
        <f t="shared" si="1"/>
        <v>1</v>
      </c>
      <c s="121">
        <f t="shared" si="1"/>
        <v>1</v>
      </c>
      <c s="165">
        <f t="shared" si="1"/>
        <v>1</v>
      </c>
    </row>
    <row>
      <c s="15" t="s">
        <v>419</v>
      </c>
      <c r="E10" s="34"/>
      <c r="G10" s="48" t="s">
        <v>217</v>
      </c>
      <c s="25">
        <f>COUNTIF('Raw Data 1'!$C:$C,"&lt;4.6")/$H$4</f>
        <v>0.78730158730158728</v>
      </c>
      <c s="25">
        <f>COUNTIF('Raw Data 2'!$C:$C,"&lt;4.6")/$I$4</f>
        <v>0.83223684210526316</v>
      </c>
      <c s="25" t="e">
        <f>COUNTIF('Raw Data 3'!$C:$C,"&lt;4.6")/$J$4</f>
        <v>#DIV/0!</v>
      </c>
      <c s="63" t="e">
        <f>COUNTIF('Raw Data 4'!$C:$C,"&lt;4.6")/$K$4</f>
        <v>#DIV/0!</v>
      </c>
      <c r="M10" s="48" t="s">
        <v>361</v>
      </c>
      <c s="25">
        <f>COUNTIF('Raw Data 1'!$D:$D,"&lt;60")/$N$4</f>
        <v>0</v>
      </c>
      <c s="25" t="e">
        <f>COUNTIF('Raw Data 2'!#REF!,"&lt;60")/$O$4</f>
        <v>#REF!</v>
      </c>
      <c s="25" t="e">
        <f>COUNTIF('Raw Data 3'!$D:$D,"&lt;60")/$P$4</f>
        <v>#DIV/0!</v>
      </c>
      <c s="63" t="e">
        <f>COUNTIF('Raw Data 4'!$D:$D,"&lt;60")/$Q$4</f>
        <v>#DIV/0!</v>
      </c>
      <c r="S10" s="48" t="s">
        <v>361</v>
      </c>
      <c s="25">
        <f>COUNTIF('Raw Data 1'!$E:$E,"&lt;60")/$T$4</f>
        <v>1</v>
      </c>
      <c s="25">
        <f>COUNTIF('Raw Data 2'!$E:$E,"&lt;60")/$U$4</f>
        <v>1</v>
      </c>
      <c s="25" t="e">
        <f>COUNTIF('Raw Data 3'!$E:$E,"&lt;60")/$V$4</f>
        <v>#DIV/0!</v>
      </c>
      <c s="63" t="e">
        <f>COUNTIF('Raw Data 4'!$E:$E,"&lt;60")/$W$4</f>
        <v>#DIV/0!</v>
      </c>
    </row>
    <row>
      <c r="E11" s="34"/>
      <c r="G11" s="48" t="s">
        <v>110</v>
      </c>
      <c s="25">
        <f>COUNTIF('Raw Data 1'!$C:$C,"&lt;4.5")/$H$4</f>
        <v>0.59047619047619049</v>
      </c>
      <c s="25">
        <f>COUNTIF('Raw Data 2'!$C:$C,"&lt;4.5")/$I$4</f>
        <v>0.625</v>
      </c>
      <c s="25" t="e">
        <f>COUNTIF('Raw Data 3'!$C:$C,"&lt;4.5")/$J$4</f>
        <v>#DIV/0!</v>
      </c>
      <c s="63" t="e">
        <f>COUNTIF('Raw Data 4'!$C:$C,"&lt;4.5")/$K$4</f>
        <v>#DIV/0!</v>
      </c>
      <c r="M11" s="48" t="s">
        <v>166</v>
      </c>
      <c s="25">
        <f>COUNTIF('Raw Data 1'!$D:$D,"&gt;=60")/$N$4</f>
        <v>1</v>
      </c>
      <c s="25">
        <f>COUNTIF('Raw Data 2'!$D:$D,"&gt;=60")/$O$4</f>
        <v>1</v>
      </c>
      <c s="25" t="e">
        <f>COUNTIF('Raw Data 3'!$D:$D,"&gt;=60")/$P$4</f>
        <v>#DIV/0!</v>
      </c>
      <c s="63" t="e">
        <f>COUNTIF('Raw Data 4'!$D:$D,"&gt;=60")/$Q$4</f>
        <v>#DIV/0!</v>
      </c>
      <c r="S11" s="48" t="s">
        <v>166</v>
      </c>
      <c s="25">
        <f>COUNTIF('Raw Data 1'!$E:$E,"&gt;=60")/$T$4</f>
        <v>0</v>
      </c>
      <c s="25">
        <f>COUNTIF('Raw Data 2'!$E:$E,"&gt;=60")/$U$4</f>
        <v>0</v>
      </c>
      <c s="25" t="e">
        <f>COUNTIF('Raw Data 3'!$E:$E,"&gt;=60")/$V$4</f>
        <v>#DIV/0!</v>
      </c>
      <c s="63" t="e">
        <f>COUNTIF('Raw Data 4'!$E:$E,"&gt;=60")/$W$4</f>
        <v>#DIV/0!</v>
      </c>
    </row>
    <row>
      <c s="15" t="s">
        <v>3</v>
      </c>
      <c r="E12" s="34"/>
      <c r="G12" s="48" t="s">
        <v>420</v>
      </c>
      <c s="25">
        <f>COUNTIF('Raw Data 1'!$C:$C,"&lt;4.4")/$H$4</f>
        <v>0.35238095238095241</v>
      </c>
      <c s="25">
        <f>COUNTIF('Raw Data 2'!$C:$C,"&lt;4.4")/$I$4</f>
        <v>0.41447368421052633</v>
      </c>
      <c s="25" t="e">
        <f>COUNTIF('Raw Data 3'!$C:$C,"&lt;4.4")/$J$4</f>
        <v>#DIV/0!</v>
      </c>
      <c s="63" t="e">
        <f>COUNTIF('Raw Data 4'!$C:$C,"&lt;4.4")/$K$4</f>
        <v>#DIV/0!</v>
      </c>
      <c r="M12" s="48"/>
      <c r="Q12" s="34"/>
      <c r="S12" s="48"/>
      <c r="W12" s="34"/>
    </row>
    <row>
      <c s="15" t="s">
        <v>418</v>
      </c>
      <c r="E13" s="34"/>
      <c r="G13" s="48" t="s">
        <v>299</v>
      </c>
      <c s="25">
        <f>COUNTIF('Raw Data 1'!$C:$C,"&lt;4.3")/$H$4</f>
        <v>0.13333333333333333</v>
      </c>
      <c s="25">
        <f>COUNTIF('Raw Data 2'!$C:$C,"&lt;4.3")/$I$4</f>
        <v>0.23355263157894737</v>
      </c>
      <c s="25" t="e">
        <f>COUNTIF('Raw Data 3'!$C:$C,"&lt;4.3")/$J$4</f>
        <v>#DIV/0!</v>
      </c>
      <c s="63" t="e">
        <f>COUNTIF('Raw Data 4'!$C:$C,"&lt;4.3")/$K$4</f>
        <v>#DIV/0!</v>
      </c>
      <c r="M13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13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</row>
    <row ht="24.6">
      <c s="15" t="s">
        <v>142</v>
      </c>
      <c r="E14" s="34"/>
      <c r="G14" s="48" t="s">
        <v>194</v>
      </c>
      <c s="25">
        <f>COUNTIF('Raw Data 1'!$C:$C,"&lt;4.2")/$H$4</f>
        <v>0.079365079365079361</v>
      </c>
      <c s="25">
        <f>COUNTIF('Raw Data 2'!$C:$C,"&lt;4.2")/$I$4</f>
        <v>0.13157894736842105</v>
      </c>
      <c s="25" t="e">
        <f>COUNTIF('Raw Data 3'!$C:$C,"&lt;4.2")/$J$4</f>
        <v>#DIV/0!</v>
      </c>
      <c s="63" t="e">
        <f>COUNTIF('Raw Data 4'!$C:$C,"&lt;4.2")/$K$4</f>
        <v>#DIV/0!</v>
      </c>
      <c r="M14" s="94" t="s">
        <v>328</v>
      </c>
      <c s="25">
        <f t="shared" si="2" ref="N14:Q14">N7</f>
        <v>0</v>
      </c>
      <c s="25">
        <f t="shared" si="2"/>
        <v>0</v>
      </c>
      <c s="25" t="e">
        <f t="shared" si="2"/>
        <v>#DIV/0!</v>
      </c>
      <c s="63" t="e">
        <f t="shared" si="2"/>
        <v>#DIV/0!</v>
      </c>
      <c r="S14" s="94" t="s">
        <v>328</v>
      </c>
      <c s="25">
        <f t="shared" si="3" ref="T14:W14">T7</f>
        <v>0.092063492063492069</v>
      </c>
      <c s="25">
        <f t="shared" si="3"/>
        <v>0.10197368421052631</v>
      </c>
      <c s="25" t="e">
        <f t="shared" si="3"/>
        <v>#DIV/0!</v>
      </c>
      <c s="63" t="e">
        <f t="shared" si="3"/>
        <v>#DIV/0!</v>
      </c>
    </row>
    <row ht="24.6">
      <c s="15" t="s">
        <v>143</v>
      </c>
      <c r="E15" s="34"/>
      <c r="G15" s="48" t="s">
        <v>79</v>
      </c>
      <c s="25">
        <f>COUNTIF('Raw Data 1'!$C:$C,"&lt;4.1")/$H$4</f>
        <v>0.050793650793650794</v>
      </c>
      <c s="25">
        <f>COUNTIF('Raw Data 2'!$C:$C,"&lt;4.1")/$I$4</f>
        <v>0.049342105263157895</v>
      </c>
      <c s="25" t="e">
        <f>COUNTIF('Raw Data 3'!$C:$C,"&lt;4.1")/$J$4</f>
        <v>#DIV/0!</v>
      </c>
      <c s="63" t="e">
        <f>COUNTIF('Raw Data 4'!$C:$C,"&lt;4.1")/$K$4</f>
        <v>#DIV/0!</v>
      </c>
      <c r="M15" s="94" t="s">
        <v>51</v>
      </c>
      <c s="25">
        <f t="shared" si="4" ref="N15:Q17">N8-N7</f>
        <v>0</v>
      </c>
      <c s="25">
        <f t="shared" si="4"/>
        <v>0</v>
      </c>
      <c s="25" t="e">
        <f t="shared" si="4"/>
        <v>#DIV/0!</v>
      </c>
      <c s="63" t="e">
        <f t="shared" si="4"/>
        <v>#DIV/0!</v>
      </c>
      <c r="S15" s="94" t="s">
        <v>51</v>
      </c>
      <c s="25">
        <f t="shared" si="5" ref="T15:W17">T8-T7</f>
        <v>0.29523809523809524</v>
      </c>
      <c s="25">
        <f t="shared" si="5"/>
        <v>0.54605263157894735</v>
      </c>
      <c s="25" t="e">
        <f t="shared" si="5"/>
        <v>#DIV/0!</v>
      </c>
      <c s="63" t="e">
        <f t="shared" si="5"/>
        <v>#DIV/0!</v>
      </c>
    </row>
    <row ht="24.6">
      <c s="15" t="s">
        <v>419</v>
      </c>
      <c r="E16" s="34"/>
      <c r="G16" s="48" t="s">
        <v>421</v>
      </c>
      <c s="25">
        <f>COUNTIF('Raw Data 1'!$C:$C,"&lt;4.0")/$H$4</f>
        <v>0.022222222222222223</v>
      </c>
      <c s="25">
        <f>COUNTIF('Raw Data 2'!$C:$C,"&lt;4.0")/$I$4</f>
        <v>0.026315789473684209</v>
      </c>
      <c s="25" t="e">
        <f>COUNTIF('Raw Data 3'!$C:$C,"&lt;4.0")/$J$4</f>
        <v>#DIV/0!</v>
      </c>
      <c s="63" t="e">
        <f>COUNTIF('Raw Data 4'!$C:$C,"&lt;4.0")/$K$4</f>
        <v>#DIV/0!</v>
      </c>
      <c r="M16" s="94" t="s">
        <v>329</v>
      </c>
      <c s="25">
        <f t="shared" si="4"/>
        <v>0</v>
      </c>
      <c s="25">
        <f t="shared" si="4"/>
        <v>0</v>
      </c>
      <c s="25" t="e">
        <f t="shared" si="4"/>
        <v>#DIV/0!</v>
      </c>
      <c s="63" t="e">
        <f t="shared" si="4"/>
        <v>#DIV/0!</v>
      </c>
      <c r="S16" s="94" t="s">
        <v>329</v>
      </c>
      <c s="25">
        <f t="shared" si="5"/>
        <v>0.54285714285714293</v>
      </c>
      <c s="25">
        <f t="shared" si="5"/>
        <v>0.33881578947368418</v>
      </c>
      <c s="25" t="e">
        <f t="shared" si="5"/>
        <v>#DIV/0!</v>
      </c>
      <c s="63" t="e">
        <f t="shared" si="5"/>
        <v>#DIV/0!</v>
      </c>
    </row>
    <row ht="24.6">
      <c r="E17" s="34"/>
      <c r="G17" s="48" t="s">
        <v>330</v>
      </c>
      <c s="25">
        <f>COUNTIF('Raw Data 1'!$C:$C,"&lt;3.9")/$H$4</f>
        <v>0.019047619047619049</v>
      </c>
      <c s="25">
        <f>COUNTIF('Raw Data 2'!$C:$C,"&lt;3.9")/$I$4</f>
        <v>0.013157894736842105</v>
      </c>
      <c s="25" t="e">
        <f>COUNTIF('Raw Data 3'!$C:$C,"&lt;3.9")/$J$4</f>
        <v>#DIV/0!</v>
      </c>
      <c s="63" t="e">
        <f>COUNTIF('Raw Data 4'!$C:$C,"&lt;3.9")/$K$4</f>
        <v>#DIV/0!</v>
      </c>
      <c r="M17" s="94" t="s">
        <v>144</v>
      </c>
      <c s="25">
        <f t="shared" si="4"/>
        <v>0</v>
      </c>
      <c s="25" t="e">
        <f t="shared" si="4"/>
        <v>#REF!</v>
      </c>
      <c s="25" t="e">
        <f t="shared" si="4"/>
        <v>#DIV/0!</v>
      </c>
      <c s="63" t="e">
        <f t="shared" si="4"/>
        <v>#DIV/0!</v>
      </c>
      <c r="S17" s="94" t="s">
        <v>144</v>
      </c>
      <c s="25">
        <f t="shared" si="5"/>
        <v>0.069841269841269815</v>
      </c>
      <c s="25">
        <f t="shared" si="5"/>
        <v>0.013157894736842146</v>
      </c>
      <c s="25" t="e">
        <f t="shared" si="5"/>
        <v>#DIV/0!</v>
      </c>
      <c s="63" t="e">
        <f t="shared" si="5"/>
        <v>#DIV/0!</v>
      </c>
    </row>
    <row ht="24.6">
      <c s="15" t="s">
        <v>80</v>
      </c>
      <c r="E18" s="34"/>
      <c r="G18" s="48" t="s">
        <v>218</v>
      </c>
      <c s="25">
        <f>COUNTIF('Raw Data 1'!$C:$C,"&lt;3.8")/$H$4</f>
        <v>0.012698412698412698</v>
      </c>
      <c s="25">
        <f>COUNTIF('Raw Data 2'!$C:$C,"&lt;3.8")/$I$4</f>
        <v>3.2894736842105261E-03</v>
      </c>
      <c s="25" t="e">
        <f>COUNTIF('Raw Data 3'!$C:$C,"&lt;3.8")/$J$4</f>
        <v>#DIV/0!</v>
      </c>
      <c s="63" t="e">
        <f>COUNTIF('Raw Data 4'!$C:$C,"&lt;3.8")/$K$4</f>
        <v>#DIV/0!</v>
      </c>
      <c r="M18" s="94" t="s">
        <v>248</v>
      </c>
      <c s="25">
        <f t="shared" si="6" ref="N18:Q18">N11</f>
        <v>1</v>
      </c>
      <c s="25">
        <f t="shared" si="6"/>
        <v>1</v>
      </c>
      <c s="25" t="e">
        <f t="shared" si="6"/>
        <v>#DIV/0!</v>
      </c>
      <c s="63" t="e">
        <f t="shared" si="6"/>
        <v>#DIV/0!</v>
      </c>
      <c r="S18" s="94" t="s">
        <v>248</v>
      </c>
      <c s="25">
        <f t="shared" si="7" ref="T18:W18">T11</f>
        <v>0</v>
      </c>
      <c s="25">
        <f t="shared" si="7"/>
        <v>0</v>
      </c>
      <c s="25" t="e">
        <f t="shared" si="7"/>
        <v>#DIV/0!</v>
      </c>
      <c s="63" t="e">
        <f t="shared" si="7"/>
        <v>#DIV/0!</v>
      </c>
    </row>
    <row>
      <c s="15" t="s">
        <v>219</v>
      </c>
      <c r="E19" s="34"/>
      <c r="G19" s="48" t="s">
        <v>111</v>
      </c>
      <c s="25">
        <f>COUNTIF('Raw Data 1'!$C:$C,"&lt;3.7")/$H$4</f>
        <v>6.3492063492063492E-03</v>
      </c>
      <c s="25">
        <f>COUNTIF('Raw Data 2'!$C:$C,"&lt;3.7")/$I$4</f>
        <v>0</v>
      </c>
      <c s="25" t="e">
        <f>COUNTIF('Raw Data 3'!$C:$C,"&lt;3.7")/$J$4</f>
        <v>#DIV/0!</v>
      </c>
      <c s="63" t="e">
        <f>COUNTIF('Raw Data 4'!$C:$C,"&lt;3.7")/$K$4</f>
        <v>#DIV/0!</v>
      </c>
      <c r="M19" s="144"/>
      <c s="25"/>
      <c s="25"/>
      <c s="25"/>
      <c s="63"/>
      <c r="S19" s="144"/>
      <c s="25"/>
      <c s="25"/>
      <c s="25"/>
      <c s="63"/>
    </row>
    <row>
      <c s="15" t="s">
        <v>52</v>
      </c>
      <c r="E20" s="34"/>
      <c r="G20" s="48" t="s">
        <v>4</v>
      </c>
      <c s="25">
        <f>COUNTIF('Raw Data 1'!$C:$C,"&lt;3.6")/$H$4</f>
        <v>0</v>
      </c>
      <c s="25">
        <f>COUNTIF('Raw Data 2'!$C:$C,"&lt;3.6")/$I$4</f>
        <v>0</v>
      </c>
      <c s="25" t="e">
        <f>COUNTIF('Raw Data 3'!$C:$C,"&lt;3.6")/$J$4</f>
        <v>#DIV/0!</v>
      </c>
      <c s="63" t="e">
        <f>COUNTIF('Raw Data 4'!$C:$C,"&lt;3.6")/$K$4</f>
        <v>#DIV/0!</v>
      </c>
      <c r="M20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20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</row>
    <row ht="24.6">
      <c s="15" t="s">
        <v>81</v>
      </c>
      <c r="E21" s="34"/>
      <c r="G21" s="48" t="s">
        <v>300</v>
      </c>
      <c s="25">
        <f>COUNTIF('Raw Data 1'!$C:$C,"&lt;3.5")/$H$4</f>
        <v>0</v>
      </c>
      <c s="25">
        <f>COUNTIF('Raw Data 2'!$C:$C,"&lt;3.5")/$I$4</f>
        <v>0</v>
      </c>
      <c s="25" t="e">
        <f>COUNTIF('Raw Data 3'!$C:$C,"&lt;3.5")/$J$4</f>
        <v>#DIV/0!</v>
      </c>
      <c s="63" t="e">
        <f>COUNTIF('Raw Data 4'!$C:$C,"&lt;3.5")/$K$4</f>
        <v>#DIV/0!</v>
      </c>
      <c r="M21" s="94" t="s">
        <v>328</v>
      </c>
      <c s="45" t="str">
        <f>_xlfn.IFERROR(_xlfn.AVERAGEIFS('Raw Data 1'!$C:$C,'Raw Data 1'!$D:$D,"&lt;15"),"")</f>
        <v/>
      </c>
      <c s="45" t="str">
        <f>_xlfn.IFERROR(_xlfn.AVERAGEIFS('Raw Data 2'!$C:$C,'Raw Data 1'!$D:$D,"&lt;15"),"")</f>
        <v/>
      </c>
      <c s="45" t="str">
        <f>_xlfn.IFERROR(_xlfn.AVERAGEIFS('Raw Data 3'!$C:$C,'Raw Data 3'!$D:$D,"&lt;15"),"")</f>
        <v/>
      </c>
      <c s="154" t="str">
        <f>_xlfn.IFERROR(_xlfn.AVERAGEIFS('Raw Data 4'!$C:$C,'Raw Data 4'!$D:$D,"&lt;15"),"")</f>
        <v/>
      </c>
      <c r="S21" s="94" t="s">
        <v>328</v>
      </c>
      <c s="45">
        <f>_xlfn.IFERROR(_xlfn.AVERAGEIFS('Raw Data 1'!$C:$C,'Raw Data 1'!$E:$E,"&lt;15"),"")</f>
        <v>4.3712068965517261</v>
      </c>
      <c s="45">
        <f>_xlfn.IFERROR(_xlfn.AVERAGEIFS('Raw Data 2'!$C:$C,'Raw Data 2'!$E:$E,"&lt;15"),"")</f>
        <v>4.3815483870967737</v>
      </c>
      <c s="45" t="str">
        <f>_xlfn.IFERROR(_xlfn.AVERAGEIFS('Raw Data 3'!$C:$C,'Raw Data 3'!$E:$E,"&lt;15"),"")</f>
        <v/>
      </c>
      <c s="154" t="str">
        <f>_xlfn.IFERROR(_xlfn.AVERAGEIFS('Raw Data 4'!$C:$C,'Raw Data 4'!$E:$E,"&lt;15"),"")</f>
        <v/>
      </c>
    </row>
    <row ht="24.9" thickBot="1">
      <c s="15" t="s">
        <v>53</v>
      </c>
      <c s="114"/>
      <c s="114"/>
      <c s="114"/>
      <c s="209"/>
      <c r="G22" s="48" t="s">
        <v>195</v>
      </c>
      <c s="25">
        <f>COUNTIF('Raw Data 1'!$C:$C,"&lt;3.4")/$H$4</f>
        <v>0</v>
      </c>
      <c s="25">
        <f>COUNTIF('Raw Data 2'!$C:$C,"&lt;3.4")/$I$4</f>
        <v>0</v>
      </c>
      <c s="25" t="e">
        <f>COUNTIF('Raw Data 3'!$C:$C,"&lt;3.4")/$J$4</f>
        <v>#DIV/0!</v>
      </c>
      <c s="63" t="e">
        <f>COUNTIF('Raw Data 4'!$C:$C,"&lt;3.4")/$K$4</f>
        <v>#DIV/0!</v>
      </c>
      <c r="M22" s="94" t="s">
        <v>51</v>
      </c>
      <c s="45" t="str">
        <f>_xlfn.IFERROR(_xlfn.AVERAGEIFS('Raw Data 1'!$C:$C,'Raw Data 1'!$D:$D,"&gt;=15",'Raw Data 1'!$D:$D,"&lt;30"),"")</f>
        <v/>
      </c>
      <c s="45" t="str">
        <f>_xlfn.IFERROR(_xlfn.AVERAGEIFS('Raw Data 2'!$C:$C,'Raw Data 2'!$D:$D,"&gt;=15",'Raw Data 2'!$D:$D,"&lt;30"),"")</f>
        <v/>
      </c>
      <c s="45" t="str">
        <f>_xlfn.IFERROR(_xlfn.AVERAGEIFS('Raw Data 3'!$C:$C,'Raw Data 3'!$D:$D,"&gt;=15",'Raw Data 3'!$D:$D,"&lt;30"),"")</f>
        <v/>
      </c>
      <c s="154" t="str">
        <f>_xlfn.IFERROR(_xlfn.AVERAGEIFS('Raw Data 4'!$C:$C,'Raw Data 4'!$D:$D,"&gt;=15",'Raw Data 4'!$D:$D,"&lt;30"),"")</f>
        <v/>
      </c>
      <c r="S22" s="94" t="s">
        <v>51</v>
      </c>
      <c s="45">
        <f>_xlfn.IFERROR(_xlfn.AVERAGEIFS('Raw Data 1'!$C:$C,'Raw Data 1'!$E:$E,"&gt;=15",'Raw Data 1'!$E:$E,"&lt;30"),"")</f>
        <v>4.4258172043010768</v>
      </c>
      <c s="45">
        <f>_xlfn.IFERROR(_xlfn.AVERAGEIFS('Raw Data 2'!$C:$C,'Raw Data 2'!$E:$E,"&gt;=15",'Raw Data 2'!$E:$E,"&lt;30"),"")</f>
        <v>4.4322168674698785</v>
      </c>
      <c s="45" t="str">
        <f>_xlfn.IFERROR(_xlfn.AVERAGEIFS('Raw Data 3'!$C:$C,'Raw Data 3'!$E:$E,"&gt;=15",'Raw Data 3'!$E:$E,"&lt;30"),"")</f>
        <v/>
      </c>
      <c s="154" t="str">
        <f>_xlfn.IFERROR(_xlfn.AVERAGEIFS('Raw Data 4'!$C:$C,'Raw Data 4'!$E:$E,"&gt;=15",'Raw Data 4'!$E:$E,"&lt;30"),"")</f>
        <v/>
      </c>
    </row>
    <row ht="24.6">
      <c r="G23" s="48" t="s">
        <v>82</v>
      </c>
      <c s="25">
        <f>COUNTIF('Raw Data 1'!$C:$C,"&lt;3.3")/$H$4</f>
        <v>0</v>
      </c>
      <c s="25">
        <f>COUNTIF('Raw Data 2'!$C:$C,"&lt;3.3")/$I$4</f>
        <v>0</v>
      </c>
      <c s="25" t="e">
        <f>COUNTIF('Raw Data 3'!$C:$C,"&lt;3.3")/$J$4</f>
        <v>#DIV/0!</v>
      </c>
      <c s="63" t="e">
        <f>COUNTIF('Raw Data 4'!$C:$C,"&lt;3.3")/$K$4</f>
        <v>#DIV/0!</v>
      </c>
      <c r="M23" s="94" t="s">
        <v>329</v>
      </c>
      <c s="45" t="str">
        <f>_xlfn.IFERROR(_xlfn.AVERAGEIFS('Raw Data 1'!$C:$C,'Raw Data 1'!$D:$D,"&gt;=30",'Raw Data 1'!$D:$D,"&lt;45"),"")</f>
        <v/>
      </c>
      <c s="45" t="str">
        <f>_xlfn.IFERROR(_xlfn.AVERAGEIFS('Raw Data 2'!$C:$C,'Raw Data 2'!$D:$D,"&gt;=30",'Raw Data 2'!$D:$D,"&lt;45"),"")</f>
        <v/>
      </c>
      <c s="45" t="str">
        <f>_xlfn.IFERROR(_xlfn.AVERAGEIFS('Raw Data 3'!$C:$C,'Raw Data 3'!$D:$D,"&gt;=30",'Raw Data 3'!$D:$D,"&lt;45"),"")</f>
        <v/>
      </c>
      <c s="154" t="str">
        <f>_xlfn.IFERROR(_xlfn.AVERAGEIFS('Raw Data 4'!$C:$C,'Raw Data 4'!$D:$D,"&gt;=30",'Raw Data 4'!$D:$D,"&lt;45"),"")</f>
        <v/>
      </c>
      <c r="S23" s="94" t="s">
        <v>329</v>
      </c>
      <c s="45">
        <f>_xlfn.IFERROR(_xlfn.AVERAGEIFS('Raw Data 1'!$C:$C,'Raw Data 1'!$E:$E,"&gt;=30",'Raw Data 1'!$E:$E,"&lt;45"),"")</f>
        <v>4.481970760233918</v>
      </c>
      <c s="45">
        <f>_xlfn.IFERROR(_xlfn.AVERAGEIFS('Raw Data 2'!$C:$C,'Raw Data 2'!$E:$E,"&gt;=30",'Raw Data 2'!$E:$E,"&lt;45"),"")</f>
        <v>4.4116019417475734</v>
      </c>
      <c s="45" t="str">
        <f>_xlfn.IFERROR(_xlfn.AVERAGEIFS('Raw Data 3'!$C:$C,'Raw Data 3'!$E:$E,"&gt;=30",'Raw Data 3'!$E:$E,"&lt;45"),"")</f>
        <v/>
      </c>
      <c s="154" t="str">
        <f>_xlfn.IFERROR(_xlfn.AVERAGEIFS('Raw Data 4'!$C:$C,'Raw Data 4'!$E:$E,"&gt;=30",'Raw Data 4'!$E:$E,"&lt;45"),"")</f>
        <v/>
      </c>
    </row>
    <row ht="24.6">
      <c r="G24" s="48" t="s">
        <v>422</v>
      </c>
      <c s="25">
        <f>COUNTIF('Raw Data 1'!$C:$C,"&lt;3.2")/$H$4</f>
        <v>0</v>
      </c>
      <c s="25">
        <f>COUNTIF('Raw Data 2'!$C:$C,"&lt;3.2")/$I$4</f>
        <v>0</v>
      </c>
      <c s="25" t="e">
        <f>COUNTIF('Raw Data 3'!$C:$C,"&lt;3.2")/$J$4</f>
        <v>#DIV/0!</v>
      </c>
      <c s="63" t="e">
        <f>COUNTIF('Raw Data 4'!$C:$C,"&lt;3.2")/$K$4</f>
        <v>#DIV/0!</v>
      </c>
      <c r="M24" s="94" t="s">
        <v>144</v>
      </c>
      <c s="45" t="str">
        <f>_xlfn.IFERROR(_xlfn.AVERAGEIFS('Raw Data 1'!$C:$C,'Raw Data 1'!$D:$D,"&gt;=45",'Raw Data 1'!$D:$D,"&lt;60"),"")</f>
        <v/>
      </c>
      <c s="45" t="str">
        <f>_xlfn.IFERROR(_xlfn.AVERAGEIFS('Raw Data 2'!$C:$C,'Raw Data 2'!$D:$D,"&gt;=45",'Raw Data 2'!$D:$D,"&lt;60"),"")</f>
        <v/>
      </c>
      <c s="45" t="str">
        <f>_xlfn.IFERROR(_xlfn.AVERAGEIFS('Raw Data 3'!$C:$C,'Raw Data 3'!$D:$D,"&gt;=45",'Raw Data 3'!$D:$D,"&lt;60"),"")</f>
        <v/>
      </c>
      <c s="154" t="str">
        <f>_xlfn.IFERROR(_xlfn.AVERAGEIFS('Raw Data 4'!$C:$C,'Raw Data 4'!$D:$D,"&gt;=45",'Raw Data 4'!$D:$D,"&lt;60"),"")</f>
        <v/>
      </c>
      <c r="S24" s="94" t="s">
        <v>144</v>
      </c>
      <c s="45">
        <f>_xlfn.IFERROR(_xlfn.AVERAGEIFS('Raw Data 1'!$C:$C,'Raw Data 1'!$E:$E,"&gt;=45",'Raw Data 1'!$E:$E,"&lt;60"),"")</f>
        <v>4.4257727272727285</v>
      </c>
      <c s="45">
        <f>_xlfn.IFERROR(_xlfn.AVERAGEIFS('Raw Data 2'!$C:$C,'Raw Data 2'!$E:$E,"&gt;=45",'Raw Data 2'!$E:$E,"&lt;60"),"")</f>
        <v>4.3007499999999999</v>
      </c>
      <c s="45" t="str">
        <f>_xlfn.IFERROR(_xlfn.AVERAGEIFS('Raw Data 3'!$C:$C,'Raw Data 3'!$E:$E,"&gt;=45",'Raw Data 3'!$E:$E,"&lt;60"),"")</f>
        <v/>
      </c>
      <c s="154" t="str">
        <f>_xlfn.IFERROR(_xlfn.AVERAGEIFS('Raw Data 4'!$C:$C,'Raw Data 4'!$E:$E,"&gt;=45",'Raw Data 4'!$E:$E,"&lt;60"),"")</f>
        <v/>
      </c>
    </row>
    <row ht="24.9" thickBot="1">
      <c r="G25" s="48" t="s">
        <v>301</v>
      </c>
      <c s="25">
        <f>COUNTIF('Raw Data 1'!$C:$C,"&lt;3.1")/$H$4</f>
        <v>0</v>
      </c>
      <c s="25">
        <f>COUNTIF('Raw Data 2'!$C:$C,"&lt;3.1")/$I$4</f>
        <v>0</v>
      </c>
      <c s="25" t="e">
        <f>COUNTIF('Raw Data 3'!$C:$C,"&lt;3.1")/$J$4</f>
        <v>#DIV/0!</v>
      </c>
      <c s="63" t="e">
        <f>COUNTIF('Raw Data 4'!$C:$C,"&lt;3.1")/$K$4</f>
        <v>#DIV/0!</v>
      </c>
      <c r="M25" s="150" t="s">
        <v>248</v>
      </c>
      <c s="66">
        <f>_xlfn.IFERROR(_xlfn.AVERAGEIFS('Raw Data 1'!$C:$C,'Raw Data 1'!$D:$D,"&gt;=60"),"")</f>
        <v>4.4512698412698404</v>
      </c>
      <c s="66">
        <f>_xlfn.IFERROR(_xlfn.AVERAGEIFS('Raw Data 2'!$C:$C,'Raw Data 2'!$D:$D,"&gt;=60"),"")</f>
        <v>4.4183355263157917</v>
      </c>
      <c s="66" t="str">
        <f>_xlfn.IFERROR(_xlfn.AVERAGEIFS('Raw Data 3'!$C:$C,'Raw Data 3'!$D:$D,"&gt;=60"),"")</f>
        <v/>
      </c>
      <c s="152" t="str">
        <f>_xlfn.IFERROR(_xlfn.AVERAGEIFS('Raw Data 4'!$C:$C,'Raw Data 4'!$D:$D,"&gt;=60"),"")</f>
        <v/>
      </c>
      <c r="S25" s="150" t="s">
        <v>248</v>
      </c>
      <c s="66" t="str">
        <f>_xlfn.IFERROR(_xlfn.AVERAGEIFS('Raw Data 1'!$C:$C,'Raw Data 1'!$E:$E,"&gt;=60"),"")</f>
        <v/>
      </c>
      <c s="66" t="str">
        <f>_xlfn.IFERROR(_xlfn.AVERAGEIFS('Raw Data 2'!$C:$C,'Raw Data 2'!$E:$E,"&gt;=60"),"")</f>
        <v/>
      </c>
      <c s="66" t="str">
        <f>_xlfn.IFERROR(_xlfn.AVERAGEIFS('Raw Data 3'!$C:$C,'Raw Data 3'!$E:$E,"&gt;=60"),"")</f>
        <v/>
      </c>
      <c s="152" t="str">
        <f>_xlfn.IFERROR(_xlfn.AVERAGEIFS('Raw Data 4'!$C:$C,'Raw Data 4'!$E:$E,"&gt;=60"),"")</f>
        <v/>
      </c>
    </row>
    <row>
      <c r="G26" s="48" t="s">
        <v>196</v>
      </c>
      <c s="25">
        <f>COUNTIF('Raw Data 1'!$C:$C,"&lt;3.0")/$H$4</f>
        <v>0</v>
      </c>
      <c s="25">
        <f>COUNTIF('Raw Data 2'!$C:$C,"&lt;3.0")/$I$4</f>
        <v>0</v>
      </c>
      <c s="25" t="e">
        <f>COUNTIF('Raw Data 3'!$C:$C,"&lt;3.0")/$J$4</f>
        <v>#DIV/0!</v>
      </c>
      <c s="63" t="e">
        <f>COUNTIF('Raw Data 4'!$C:$C,"&lt;3.0")/$K$4</f>
        <v>#DIV/0!</v>
      </c>
    </row>
    <row>
      <c r="G27" s="48" t="s">
        <v>112</v>
      </c>
      <c s="25">
        <f>COUNTIF('Raw Data 1'!$C:$C,"&lt;2.9")/$H$4</f>
        <v>0</v>
      </c>
      <c s="25">
        <f>COUNTIF('Raw Data 2'!$C:$C,"&lt;2.9")/$I$4</f>
        <v>0</v>
      </c>
      <c s="25" t="e">
        <f>COUNTIF('Raw Data 3'!$C:$C,"&lt;2.9")/$J$4</f>
        <v>#DIV/0!</v>
      </c>
      <c s="63" t="e">
        <f>COUNTIF('Raw Data 4'!$C:$C,"&lt;2.9")/$K$4</f>
        <v>#DIV/0!</v>
      </c>
    </row>
    <row>
      <c r="G28" s="48" t="s">
        <v>5</v>
      </c>
      <c s="25">
        <f>COUNTIF('Raw Data 1'!$C:$C,"&lt;2.8")/$H$4</f>
        <v>0</v>
      </c>
      <c s="25">
        <f>COUNTIF('Raw Data 2'!$C:$C,"&lt;2.8")/$I$4</f>
        <v>0</v>
      </c>
      <c s="25" t="e">
        <f>COUNTIF('Raw Data 3'!$C:$C,"&lt;2.8")/$J$4</f>
        <v>#DIV/0!</v>
      </c>
      <c s="63" t="e">
        <f>COUNTIF('Raw Data 4'!$C:$C,"&lt;2.8")/$K$4</f>
        <v>#DIV/0!</v>
      </c>
    </row>
    <row>
      <c r="G29" s="48" t="s">
        <v>331</v>
      </c>
      <c s="25">
        <f>COUNTIF('Raw Data 1'!$C:$C,"&lt;2.7")/$H$4</f>
        <v>0</v>
      </c>
      <c s="25">
        <f>COUNTIF('Raw Data 2'!$C:$C,"&lt;2.7")/$I$4</f>
        <v>0</v>
      </c>
      <c s="25" t="e">
        <f>COUNTIF('Raw Data 3'!$C:$C,"&lt;2.7")/$J$4</f>
        <v>#DIV/0!</v>
      </c>
      <c s="63" t="e">
        <f>COUNTIF('Raw Data 4'!$C:$C,"&lt;2.7")/$K$4</f>
        <v>#DIV/0!</v>
      </c>
    </row>
    <row>
      <c r="G30" s="48" t="s">
        <v>220</v>
      </c>
      <c s="25">
        <f>COUNTIF('Raw Data 1'!$C:$C,"&lt;2.6")/$H$4</f>
        <v>0</v>
      </c>
      <c s="25">
        <f>COUNTIF('Raw Data 2'!$C:$C,"&lt;2.6")/$I$4</f>
        <v>0</v>
      </c>
      <c s="25" t="e">
        <f>COUNTIF('Raw Data 3'!$C:$C,"&lt;2.6")/$J$4</f>
        <v>#DIV/0!</v>
      </c>
      <c s="63" t="e">
        <f>COUNTIF('Raw Data 4'!$C:$C,"&lt;2.6")/$K$4</f>
        <v>#DIV/0!</v>
      </c>
    </row>
    <row>
      <c r="G31" s="48" t="s">
        <v>83</v>
      </c>
      <c s="25">
        <f>COUNTIF('Raw Data 1'!$C:$C,"&lt;2.5")/$H$4</f>
        <v>0</v>
      </c>
      <c s="25">
        <f>COUNTIF('Raw Data 2'!$C:$C,"&lt;2.5")/$I$4</f>
        <v>0</v>
      </c>
      <c s="25" t="e">
        <f>COUNTIF('Raw Data 3'!$C:$C,"&lt;2.5")/$J$4</f>
        <v>#DIV/0!</v>
      </c>
      <c s="63" t="e">
        <f>COUNTIF('Raw Data 4'!$C:$C,"&lt;2.5")/$K$4</f>
        <v>#DIV/0!</v>
      </c>
    </row>
    <row>
      <c r="G32" s="48" t="s">
        <v>423</v>
      </c>
      <c s="25">
        <f>COUNTIF('Raw Data 1'!$C:$C,"&lt;2.4")/$H$4</f>
        <v>0</v>
      </c>
      <c s="25">
        <f>COUNTIF('Raw Data 2'!$C:$C,"&lt;2.4")/$I$4</f>
        <v>0</v>
      </c>
      <c s="25" t="e">
        <f>COUNTIF('Raw Data 3'!$C:$C,"&lt;2.4")/$J$4</f>
        <v>#DIV/0!</v>
      </c>
      <c s="63" t="e">
        <f>COUNTIF('Raw Data 4'!$C:$C,"&lt;2.4")/$K$4</f>
        <v>#DIV/0!</v>
      </c>
    </row>
    <row>
      <c r="G33" s="48" t="s">
        <v>302</v>
      </c>
      <c s="25">
        <f>COUNTIF('Raw Data 1'!$C:$C,"&lt;2.3")/$H$4</f>
        <v>0</v>
      </c>
      <c s="25">
        <f>COUNTIF('Raw Data 2'!$C:$C,"&lt;2.3")/$I$4</f>
        <v>0</v>
      </c>
      <c s="25" t="e">
        <f>COUNTIF('Raw Data 3'!$C:$C,"&lt;2.3")/$J$4</f>
        <v>#DIV/0!</v>
      </c>
      <c s="63" t="e">
        <f>COUNTIF('Raw Data 4'!$C:$C,"&lt;2.3")/$K$4</f>
        <v>#DIV/0!</v>
      </c>
    </row>
    <row>
      <c r="G34" s="48" t="s">
        <v>197</v>
      </c>
      <c s="25">
        <f>COUNTIF('Raw Data 1'!$C:$C,"&lt;2.2")/$H$4</f>
        <v>0</v>
      </c>
      <c s="25">
        <f>COUNTIF('Raw Data 2'!$C:$C,"&lt;2.2")/$I$4</f>
        <v>0</v>
      </c>
      <c s="25" t="e">
        <f>COUNTIF('Raw Data 3'!$C:$C,"&lt;2.2")/$J$4</f>
        <v>#DIV/0!</v>
      </c>
      <c s="63" t="e">
        <f>COUNTIF('Raw Data 4'!$C:$C,"&lt;2.2")/$K$4</f>
        <v>#DIV/0!</v>
      </c>
    </row>
    <row>
      <c r="G35" s="48" t="s">
        <v>84</v>
      </c>
      <c s="25">
        <f>COUNTIF('Raw Data 1'!$C:$C,"&lt;2.1")/$H$4</f>
        <v>0</v>
      </c>
      <c s="25">
        <f>COUNTIF('Raw Data 2'!$C:$C,"&lt;2.1")/$I$4</f>
        <v>0</v>
      </c>
      <c s="25" t="e">
        <f>COUNTIF('Raw Data 3'!$C:$C,"&lt;2.1")/$J$4</f>
        <v>#DIV/0!</v>
      </c>
      <c s="63" t="e">
        <f>COUNTIF('Raw Data 4'!$C:$C,"&lt;2.1")/$K$4</f>
        <v>#DIV/0!</v>
      </c>
    </row>
    <row>
      <c r="G36" s="48" t="s">
        <v>303</v>
      </c>
      <c s="25">
        <f>COUNTIF('Raw Data 1'!$C:$C,"&lt;2.0")/$H$4</f>
        <v>0</v>
      </c>
      <c s="25">
        <f>COUNTIF('Raw Data 2'!$C:$C,"&lt;2.0")/$I$4</f>
        <v>0</v>
      </c>
      <c s="25" t="e">
        <f>COUNTIF('Raw Data 3'!$C:$C,"&lt;2.0")/$J$4</f>
        <v>#DIV/0!</v>
      </c>
      <c s="63" t="e">
        <f>COUNTIF('Raw Data 4'!$C:$C,"&lt;2.0")/$K$4</f>
        <v>#DIV/0!</v>
      </c>
    </row>
    <row>
      <c r="G37" s="48"/>
      <c r="K37" s="34"/>
    </row>
    <row>
      <c r="G38" s="48"/>
      <c s="15" t="str">
        <f>'Game Scorecard'!B5</f>
        <v>Channel A</v>
      </c>
      <c s="15" t="str">
        <f>'Game Scorecard'!C5</f>
        <v>Channel B</v>
      </c>
      <c s="15" t="str">
        <f>'Game Scorecard'!D5</f>
        <v/>
      </c>
      <c s="34" t="str">
        <f>'Game Scorecard'!E5</f>
        <v/>
      </c>
    </row>
    <row>
      <c r="G39" s="48" t="s">
        <v>243</v>
      </c>
      <c s="25">
        <f t="shared" si="8" ref="H39:K39">H7</f>
        <v>3.1746031746031746E-03</v>
      </c>
      <c s="25">
        <f t="shared" si="8"/>
        <v>0</v>
      </c>
      <c s="25" t="e">
        <f t="shared" si="8"/>
        <v>#DIV/0!</v>
      </c>
      <c s="63" t="e">
        <f t="shared" si="8"/>
        <v>#DIV/0!</v>
      </c>
    </row>
    <row>
      <c r="G40" s="48" t="s">
        <v>249</v>
      </c>
      <c s="25">
        <f t="shared" si="9" ref="H40:K67">H8-H9</f>
        <v>0.079365079365079416</v>
      </c>
      <c s="25">
        <f t="shared" si="9"/>
        <v>0.02960526315789469</v>
      </c>
      <c s="25" t="e">
        <f t="shared" si="9"/>
        <v>#DIV/0!</v>
      </c>
      <c s="63" t="e">
        <f t="shared" si="9"/>
        <v>#DIV/0!</v>
      </c>
    </row>
    <row>
      <c r="G41" s="48" t="s">
        <v>167</v>
      </c>
      <c s="25">
        <f t="shared" si="9"/>
        <v>0.13015873015873014</v>
      </c>
      <c s="25">
        <f t="shared" si="9"/>
        <v>0.13815789473684215</v>
      </c>
      <c s="25" t="e">
        <f t="shared" si="9"/>
        <v>#DIV/0!</v>
      </c>
      <c s="63" t="e">
        <f t="shared" si="9"/>
        <v>#DIV/0!</v>
      </c>
    </row>
    <row>
      <c r="G42" s="48" t="s">
        <v>85</v>
      </c>
      <c s="25">
        <f t="shared" si="9"/>
        <v>0.19682539682539679</v>
      </c>
      <c s="25">
        <f t="shared" si="9"/>
        <v>0.20723684210526316</v>
      </c>
      <c s="25" t="e">
        <f t="shared" si="9"/>
        <v>#DIV/0!</v>
      </c>
      <c s="63" t="e">
        <f t="shared" si="9"/>
        <v>#DIV/0!</v>
      </c>
    </row>
    <row>
      <c r="G43" s="48" t="s">
        <v>6</v>
      </c>
      <c s="25">
        <f t="shared" si="9"/>
        <v>0.23809523809523808</v>
      </c>
      <c s="25">
        <f t="shared" si="9"/>
        <v>0.21052631578947367</v>
      </c>
      <c s="25" t="e">
        <f t="shared" si="9"/>
        <v>#DIV/0!</v>
      </c>
      <c s="63" t="e">
        <f t="shared" si="9"/>
        <v>#DIV/0!</v>
      </c>
    </row>
    <row>
      <c r="G44" s="48" t="s">
        <v>362</v>
      </c>
      <c s="25">
        <f t="shared" si="9"/>
        <v>0.21904761904761907</v>
      </c>
      <c s="25">
        <f t="shared" si="9"/>
        <v>0.18092105263157895</v>
      </c>
      <c s="25" t="e">
        <f t="shared" si="9"/>
        <v>#DIV/0!</v>
      </c>
      <c s="63" t="e">
        <f t="shared" si="9"/>
        <v>#DIV/0!</v>
      </c>
    </row>
    <row>
      <c r="G45" s="48" t="s">
        <v>268</v>
      </c>
      <c s="25">
        <f t="shared" si="9"/>
        <v>0.053968253968253971</v>
      </c>
      <c s="25">
        <f t="shared" si="9"/>
        <v>0.10197368421052633</v>
      </c>
      <c s="25" t="e">
        <f t="shared" si="9"/>
        <v>#DIV/0!</v>
      </c>
      <c s="63" t="e">
        <f t="shared" si="9"/>
        <v>#DIV/0!</v>
      </c>
    </row>
    <row>
      <c r="G46" s="48" t="s">
        <v>221</v>
      </c>
      <c s="25">
        <f t="shared" si="9"/>
        <v>0.028571428571428567</v>
      </c>
      <c s="25">
        <f t="shared" si="9"/>
        <v>0.08223684210526315</v>
      </c>
      <c s="25" t="e">
        <f t="shared" si="9"/>
        <v>#DIV/0!</v>
      </c>
      <c s="63" t="e">
        <f t="shared" si="9"/>
        <v>#DIV/0!</v>
      </c>
    </row>
    <row>
      <c r="G47" s="48" t="s">
        <v>145</v>
      </c>
      <c s="25">
        <f t="shared" si="9"/>
        <v>0.028571428571428571</v>
      </c>
      <c s="25">
        <f t="shared" si="9"/>
        <v>0.023026315789473686</v>
      </c>
      <c s="25" t="e">
        <f t="shared" si="9"/>
        <v>#DIV/0!</v>
      </c>
      <c s="63" t="e">
        <f t="shared" si="9"/>
        <v>#DIV/0!</v>
      </c>
    </row>
    <row>
      <c r="G48" s="48" t="s">
        <v>304</v>
      </c>
      <c s="25">
        <f t="shared" si="9"/>
        <v>3.1746031746031737E-03</v>
      </c>
      <c s="25">
        <f t="shared" si="9"/>
        <v>0.013157894736842105</v>
      </c>
      <c s="25" t="e">
        <f t="shared" si="9"/>
        <v>#DIV/0!</v>
      </c>
      <c s="63" t="e">
        <f t="shared" si="9"/>
        <v>#DIV/0!</v>
      </c>
    </row>
    <row>
      <c r="G49" s="48" t="s">
        <v>269</v>
      </c>
      <c s="25">
        <f t="shared" si="9"/>
        <v>6.3492063492063509E-03</v>
      </c>
      <c s="25">
        <f t="shared" si="9"/>
        <v>9.8684210526315784E-03</v>
      </c>
      <c s="25" t="e">
        <f t="shared" si="9"/>
        <v>#DIV/0!</v>
      </c>
      <c s="63" t="e">
        <f t="shared" si="9"/>
        <v>#DIV/0!</v>
      </c>
    </row>
    <row>
      <c r="G50" s="48" t="s">
        <v>198</v>
      </c>
      <c s="25">
        <f t="shared" si="9"/>
        <v>6.3492063492063492E-03</v>
      </c>
      <c s="25">
        <f t="shared" si="9"/>
        <v>3.2894736842105261E-03</v>
      </c>
      <c s="25" t="e">
        <f t="shared" si="9"/>
        <v>#DIV/0!</v>
      </c>
      <c s="63" t="e">
        <f t="shared" si="9"/>
        <v>#DIV/0!</v>
      </c>
    </row>
    <row>
      <c r="G51" s="48" t="s">
        <v>113</v>
      </c>
      <c s="25">
        <f t="shared" si="9"/>
        <v>6.3492063492063492E-03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2" s="48" t="s">
        <v>30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3" s="48" t="s">
        <v>392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4" s="48" t="s">
        <v>305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5" s="48" t="s">
        <v>250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6" s="48" t="s">
        <v>168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7" s="48" t="s">
        <v>86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8" s="48" t="s">
        <v>270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59" s="48" t="s">
        <v>222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0" s="48" t="s">
        <v>146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1" s="48" t="s">
        <v>54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2" s="48" t="s">
        <v>424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3" s="48" t="s">
        <v>363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4" s="48" t="s">
        <v>271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5" s="48" t="s">
        <v>199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6" s="48" t="s">
        <v>114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>
      <c r="G67" s="48" t="s">
        <v>31</v>
      </c>
      <c s="25">
        <f t="shared" si="9"/>
        <v>0</v>
      </c>
      <c s="25">
        <f t="shared" si="9"/>
        <v>0</v>
      </c>
      <c s="25" t="e">
        <f t="shared" si="9"/>
        <v>#DIV/0!</v>
      </c>
      <c s="63" t="e">
        <f t="shared" si="9"/>
        <v>#DIV/0!</v>
      </c>
    </row>
    <row ht="12.6" thickBot="1">
      <c r="G68" s="123" t="s">
        <v>425</v>
      </c>
      <c s="120">
        <f t="shared" si="10" ref="H68:K68">H36</f>
        <v>0</v>
      </c>
      <c s="120">
        <f t="shared" si="10"/>
        <v>0</v>
      </c>
      <c s="120" t="e">
        <f t="shared" si="10"/>
        <v>#DIV/0!</v>
      </c>
      <c s="192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316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4" customWidth="1"/>
    <col min="2" max="2" width="11" style="20" customWidth="1"/>
    <col min="3" max="3" width="11" style="96" customWidth="1"/>
    <col min="4" max="4" width="12" style="96" customWidth="1"/>
    <col min="5" max="5" width="12" style="97" customWidth="1"/>
    <col min="6" max="6" width="14" style="98" customWidth="1"/>
    <col min="7" max="7" width="13.5234375" style="98" customWidth="1"/>
    <col min="8" max="8" width="16.5234375" style="98" hidden="1" customWidth="1"/>
    <col min="9" max="9" width="15" style="80" customWidth="1"/>
    <col min="10" max="10" width="14" style="80" customWidth="1"/>
    <col min="11" max="11" width="26" style="86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54" t="s">
        <v>213</v>
      </c>
      <c s="20" t="s">
        <v>132</v>
      </c>
      <c s="54" t="s">
        <v>170</v>
      </c>
      <c s="96" t="s">
        <v>20</v>
      </c>
      <c s="91" t="s">
        <v>347</v>
      </c>
      <c s="20" t="s">
        <v>360</v>
      </c>
      <c s="20" t="s">
        <v>411</v>
      </c>
      <c s="20" t="s">
        <v>180</v>
      </c>
      <c s="80" t="s">
        <v>317</v>
      </c>
      <c s="80" t="s">
        <v>398</v>
      </c>
      <c s="86" t="s">
        <v>44</v>
      </c>
      <c r="P1" s="20"/>
      <c s="20"/>
      <c s="32" t="s">
        <v>318</v>
      </c>
      <c s="32" t="s">
        <v>280</v>
      </c>
      <c s="32" t="s">
        <v>102</v>
      </c>
      <c s="32" t="s">
        <v>57</v>
      </c>
      <c s="32" t="s">
        <v>235</v>
      </c>
      <c s="32" t="s">
        <v>56</v>
      </c>
      <c s="32" t="s">
        <v>204</v>
      </c>
      <c s="32" t="s">
        <v>178</v>
      </c>
      <c s="32" t="s">
        <v>9</v>
      </c>
      <c s="32" t="s">
        <v>236</v>
      </c>
      <c s="32" t="s">
        <v>8</v>
      </c>
      <c s="32" t="s">
        <v>440</v>
      </c>
      <c s="32" t="s">
        <v>21</v>
      </c>
      <c s="32" t="s">
        <v>366</v>
      </c>
      <c s="32" t="s">
        <v>378</v>
      </c>
      <c s="32" t="s">
        <v>70</v>
      </c>
      <c s="32" t="s">
        <v>295</v>
      </c>
      <c s="32" t="s">
        <v>22</v>
      </c>
      <c s="32" t="s">
        <v>296</v>
      </c>
      <c s="32" t="s">
        <v>23</v>
      </c>
      <c s="32" t="s">
        <v>379</v>
      </c>
      <c s="32" t="s">
        <v>177</v>
      </c>
      <c s="32" t="s">
        <v>297</v>
      </c>
      <c s="32" t="s">
        <v>160</v>
      </c>
      <c s="32" t="s">
        <v>45</v>
      </c>
      <c s="32" t="s">
        <v>412</v>
      </c>
      <c s="32" t="s">
        <v>214</v>
      </c>
      <c s="32" t="s">
        <v>319</v>
      </c>
      <c s="32" t="s">
        <v>215</v>
      </c>
      <c s="32" t="s">
        <v>348</v>
      </c>
      <c s="32" t="s">
        <v>380</v>
      </c>
      <c s="32" t="s">
        <v>161</v>
      </c>
    </row>
    <row>
      <c s="54">
        <v>0.20000000000000001</v>
      </c>
      <c s="20">
        <v>1</v>
      </c>
      <c s="96">
        <v>4.4139999999999997</v>
      </c>
      <c s="96">
        <v>82.691999999999993</v>
      </c>
      <c s="91">
        <v>50.584000000000003</v>
      </c>
      <c s="20">
        <v>0</v>
      </c>
      <c s="20">
        <v>0</v>
      </c>
      <c/>
      <c r="K2" s="130">
        <v>45509.033349108795</v>
      </c>
      <c r="R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0.41099999999999998</v>
      </c>
      <c s="20">
        <v>2</v>
      </c>
      <c s="96">
        <v>4.2850000000000001</v>
      </c>
      <c s="96">
        <v>84.879000000000005</v>
      </c>
      <c s="91">
        <v>33.646000000000001</v>
      </c>
      <c s="20">
        <v>0</v>
      </c>
      <c s="20">
        <v>0</v>
      </c>
      <c/>
      <c r="K3" s="130">
        <v>45509.033351550926</v>
      </c>
      <c r="R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0.60699999999999998</v>
      </c>
      <c s="20">
        <v>3</v>
      </c>
      <c s="96">
        <v>4.6849999999999996</v>
      </c>
      <c s="96">
        <v>85.296000000000006</v>
      </c>
      <c s="91">
        <v>28.905999999999999</v>
      </c>
      <c s="20">
        <v>0</v>
      </c>
      <c s="20">
        <v>0</v>
      </c>
      <c/>
      <c r="K4" s="130">
        <v>45509.033353819446</v>
      </c>
      <c r="R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0.81000000000000005</v>
      </c>
      <c s="20">
        <v>4</v>
      </c>
      <c s="96">
        <v>4.1630000000000003</v>
      </c>
      <c s="96">
        <v>86.113</v>
      </c>
      <c s="91">
        <v>30.401</v>
      </c>
      <c s="20">
        <v>0</v>
      </c>
      <c s="20">
        <v>0</v>
      </c>
      <c/>
      <c r="K5" s="130">
        <v>45509.033356157408</v>
      </c>
      <c r="R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1.0149999999999999</v>
      </c>
      <c s="20">
        <v>5</v>
      </c>
      <c s="96">
        <v>4.391</v>
      </c>
      <c s="96">
        <v>86.272999999999996</v>
      </c>
      <c s="91">
        <v>22.387</v>
      </c>
      <c s="20">
        <v>0</v>
      </c>
      <c s="20">
        <v>0</v>
      </c>
      <c/>
      <c r="K6" s="130">
        <v>45509.033358541667</v>
      </c>
      <c r="R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1.21</v>
      </c>
      <c s="20">
        <v>6</v>
      </c>
      <c s="96">
        <v>4.391</v>
      </c>
      <c s="96">
        <v>87.593000000000004</v>
      </c>
      <c s="91">
        <v>36.616999999999997</v>
      </c>
      <c s="20">
        <v>0</v>
      </c>
      <c s="20">
        <v>0</v>
      </c>
      <c/>
      <c r="K7" s="130">
        <v>45509.033360787034</v>
      </c>
      <c r="R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1.397</v>
      </c>
      <c s="20">
        <v>7</v>
      </c>
      <c s="96">
        <v>4.4749999999999996</v>
      </c>
      <c s="96">
        <v>84.709999999999994</v>
      </c>
      <c s="91">
        <v>38.756</v>
      </c>
      <c s="20">
        <v>0</v>
      </c>
      <c s="20">
        <v>0</v>
      </c>
      <c/>
      <c r="K8" s="130">
        <v>45509.033362951392</v>
      </c>
      <c r="R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1.595</v>
      </c>
      <c s="20">
        <v>8</v>
      </c>
      <c s="96">
        <v>4.2539999999999996</v>
      </c>
      <c s="96">
        <v>84.608999999999995</v>
      </c>
      <c s="91">
        <v>38.909999999999997</v>
      </c>
      <c s="20">
        <v>0</v>
      </c>
      <c s="20">
        <v>0</v>
      </c>
      <c/>
      <c r="K9" s="130">
        <v>45509.033365254632</v>
      </c>
      <c r="R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1.7989999999999999</v>
      </c>
      <c s="20">
        <v>9</v>
      </c>
      <c s="96">
        <v>4.4500000000000002</v>
      </c>
      <c s="96">
        <v>84.881</v>
      </c>
      <c s="91">
        <v>42.563000000000002</v>
      </c>
      <c s="20">
        <v>0</v>
      </c>
      <c s="20">
        <v>0</v>
      </c>
      <c/>
      <c r="K10" s="130">
        <v>45509.033367615739</v>
      </c>
      <c r="R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2.0089999999999999</v>
      </c>
      <c s="20">
        <v>10</v>
      </c>
      <c s="96">
        <v>4.2469999999999999</v>
      </c>
      <c s="96">
        <v>84.573999999999998</v>
      </c>
      <c s="91">
        <v>31.071999999999999</v>
      </c>
      <c s="20">
        <v>0</v>
      </c>
      <c s="20">
        <v>0</v>
      </c>
      <c/>
      <c r="K11" s="130">
        <v>45509.033370046294</v>
      </c>
      <c r="R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2.2029999999999998</v>
      </c>
      <c s="20">
        <v>11</v>
      </c>
      <c s="96">
        <v>4.3700000000000001</v>
      </c>
      <c s="96">
        <v>84.069999999999993</v>
      </c>
      <c s="91">
        <v>42.923999999999999</v>
      </c>
      <c s="20">
        <v>0</v>
      </c>
      <c s="20">
        <v>0</v>
      </c>
      <c/>
      <c r="K12" s="130">
        <v>45509.033372291669</v>
      </c>
      <c r="R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2.4609999999999999</v>
      </c>
      <c s="20">
        <v>12</v>
      </c>
      <c s="96">
        <v>4.5039999999999996</v>
      </c>
      <c s="96">
        <v>84.135000000000005</v>
      </c>
      <c s="91">
        <v>31.109999999999999</v>
      </c>
      <c s="20">
        <v>0</v>
      </c>
      <c s="20">
        <v>0</v>
      </c>
      <c/>
      <c r="K13" s="130">
        <v>45509.033375277781</v>
      </c>
      <c r="R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2.6560000000000001</v>
      </c>
      <c s="20">
        <v>13</v>
      </c>
      <c s="96">
        <v>4.633</v>
      </c>
      <c s="96">
        <v>84.632999999999996</v>
      </c>
      <c s="91">
        <v>27.809999999999999</v>
      </c>
      <c s="20">
        <v>0</v>
      </c>
      <c s="20">
        <v>0</v>
      </c>
      <c/>
      <c r="K14" s="130">
        <v>45509.033377523148</v>
      </c>
      <c r="R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2.827</v>
      </c>
      <c s="20">
        <v>14</v>
      </c>
      <c s="96">
        <v>4.5910000000000002</v>
      </c>
      <c s="96">
        <v>84.632999999999996</v>
      </c>
      <c s="91">
        <v>0</v>
      </c>
      <c s="20">
        <v>0</v>
      </c>
      <c s="20">
        <v>0</v>
      </c>
      <c/>
      <c r="K15" s="130">
        <v>45509.033379513887</v>
      </c>
      <c r="R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3.0390000000000001</v>
      </c>
      <c s="20">
        <v>15</v>
      </c>
      <c s="96">
        <v>4.5919999999999996</v>
      </c>
      <c s="96">
        <v>89.552999999999997</v>
      </c>
      <c s="91">
        <v>46.853000000000002</v>
      </c>
      <c s="20">
        <v>0</v>
      </c>
      <c s="20">
        <v>0</v>
      </c>
      <c/>
      <c r="K16" s="130">
        <v>45509.033381967594</v>
      </c>
      <c r="R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3.2149999999999999</v>
      </c>
      <c s="20">
        <v>16</v>
      </c>
      <c s="96">
        <v>4.399</v>
      </c>
      <c s="96">
        <v>89.573999999999998</v>
      </c>
      <c s="91">
        <v>42.563000000000002</v>
      </c>
      <c s="20">
        <v>0</v>
      </c>
      <c s="20">
        <v>0</v>
      </c>
      <c/>
      <c r="K17" s="130">
        <v>45509.03338400463</v>
      </c>
      <c r="R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3.3999999999999999</v>
      </c>
      <c s="20">
        <v>17</v>
      </c>
      <c s="96">
        <v>4.4960000000000004</v>
      </c>
      <c s="96">
        <v>89.111000000000004</v>
      </c>
      <c s="91">
        <v>52.305999999999997</v>
      </c>
      <c s="20">
        <v>0</v>
      </c>
      <c s="20">
        <v>0</v>
      </c>
      <c/>
      <c r="K18" s="130">
        <v>45509.033386145835</v>
      </c>
      <c r="R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3.605</v>
      </c>
      <c s="20">
        <v>18</v>
      </c>
      <c s="96">
        <v>4.5209999999999999</v>
      </c>
      <c s="96">
        <v>89.382999999999996</v>
      </c>
      <c s="91">
        <v>34.737000000000002</v>
      </c>
      <c s="20">
        <v>0</v>
      </c>
      <c s="20">
        <v>0</v>
      </c>
      <c/>
      <c r="K19" s="130">
        <v>45509.033388518517</v>
      </c>
      <c r="R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3.8050000000000002</v>
      </c>
      <c s="20">
        <v>19</v>
      </c>
      <c s="96">
        <v>4.4960000000000004</v>
      </c>
      <c s="96">
        <v>89.421999999999997</v>
      </c>
      <c s="91">
        <v>36.206000000000003</v>
      </c>
      <c s="20">
        <v>0</v>
      </c>
      <c s="20">
        <v>0</v>
      </c>
      <c/>
      <c r="K20" s="130">
        <v>45509.033390833334</v>
      </c>
      <c r="R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4.0199999999999996</v>
      </c>
      <c s="20">
        <v>20</v>
      </c>
      <c s="96">
        <v>4.6299999999999999</v>
      </c>
      <c s="96">
        <v>89.424999999999997</v>
      </c>
      <c s="91">
        <v>24.859000000000002</v>
      </c>
      <c s="20">
        <v>0</v>
      </c>
      <c s="20">
        <v>0</v>
      </c>
      <c/>
      <c r="K21" s="130">
        <v>45509.033393310187</v>
      </c>
      <c r="R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4.2060000000000004</v>
      </c>
      <c s="20">
        <v>21</v>
      </c>
      <c s="96">
        <v>4.5910000000000002</v>
      </c>
      <c s="96">
        <v>87.492000000000004</v>
      </c>
      <c s="91">
        <v>45.781999999999996</v>
      </c>
      <c s="20">
        <v>0</v>
      </c>
      <c s="20">
        <v>0</v>
      </c>
      <c/>
      <c r="K22" s="130">
        <v>45509.03339546296</v>
      </c>
      <c r="R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4.4029999999999996</v>
      </c>
      <c s="20">
        <v>22</v>
      </c>
      <c s="96">
        <v>4.7190000000000003</v>
      </c>
      <c s="96">
        <v>88.765000000000001</v>
      </c>
      <c s="91">
        <v>48.162999999999997</v>
      </c>
      <c s="20">
        <v>0</v>
      </c>
      <c s="20">
        <v>0</v>
      </c>
      <c/>
      <c r="K23" s="130">
        <v>45509.033397754632</v>
      </c>
      <c r="R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4.609</v>
      </c>
      <c s="20">
        <v>23</v>
      </c>
      <c s="96">
        <v>4.7240000000000002</v>
      </c>
      <c s="96">
        <v>87.778999999999996</v>
      </c>
      <c s="91">
        <v>36.554000000000002</v>
      </c>
      <c s="20">
        <v>0</v>
      </c>
      <c s="20">
        <v>0</v>
      </c>
      <c/>
      <c r="K24" s="130">
        <v>45509.033400138891</v>
      </c>
      <c r="R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4.8209999999999997</v>
      </c>
      <c s="20">
        <v>24</v>
      </c>
      <c s="96">
        <v>4.7300000000000004</v>
      </c>
      <c s="96">
        <v>87.698999999999998</v>
      </c>
      <c s="91">
        <v>44.087000000000003</v>
      </c>
      <c s="20">
        <v>0</v>
      </c>
      <c s="20">
        <v>0</v>
      </c>
      <c/>
      <c r="K25" s="130">
        <v>45509.033402592591</v>
      </c>
      <c r="R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5.0090000000000003</v>
      </c>
      <c s="20">
        <v>25</v>
      </c>
      <c s="96">
        <v>4.766</v>
      </c>
      <c s="96">
        <v>86.442999999999998</v>
      </c>
      <c s="91">
        <v>41.829999999999998</v>
      </c>
      <c s="20">
        <v>0</v>
      </c>
      <c s="20">
        <v>0</v>
      </c>
      <c/>
      <c r="K26" s="130">
        <v>45509.033404756941</v>
      </c>
      <c r="R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5.21</v>
      </c>
      <c s="20">
        <v>26</v>
      </c>
      <c s="96">
        <v>4.5519999999999996</v>
      </c>
      <c s="96">
        <v>87.245999999999995</v>
      </c>
      <c s="91">
        <v>39.008000000000003</v>
      </c>
      <c s="20">
        <v>0</v>
      </c>
      <c s="20">
        <v>0</v>
      </c>
      <c/>
      <c r="K27" s="130">
        <v>45509.03340709491</v>
      </c>
      <c r="R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5.4109999999999996</v>
      </c>
      <c s="20">
        <v>27</v>
      </c>
      <c s="96">
        <v>4.7629999999999999</v>
      </c>
      <c s="96">
        <v>86.748000000000005</v>
      </c>
      <c s="91">
        <v>36.402000000000001</v>
      </c>
      <c s="20">
        <v>0</v>
      </c>
      <c s="20">
        <v>0</v>
      </c>
      <c/>
      <c r="K28" s="130">
        <v>45509.033409421296</v>
      </c>
      <c r="R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5.6159999999999997</v>
      </c>
      <c s="20">
        <v>28</v>
      </c>
      <c s="96">
        <v>4.7160000000000002</v>
      </c>
      <c s="96">
        <v>83.212000000000003</v>
      </c>
      <c s="91">
        <v>44.009999999999998</v>
      </c>
      <c s="20">
        <v>0</v>
      </c>
      <c s="20">
        <v>0</v>
      </c>
      <c/>
      <c r="K29" s="130">
        <v>45509.033411793978</v>
      </c>
      <c r="R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5.7999999999999998</v>
      </c>
      <c s="20">
        <v>29</v>
      </c>
      <c s="96">
        <v>4.6319999999999997</v>
      </c>
      <c s="96">
        <v>87.120000000000005</v>
      </c>
      <c s="91">
        <v>45.18</v>
      </c>
      <c s="20">
        <v>0</v>
      </c>
      <c s="20">
        <v>0</v>
      </c>
      <c/>
      <c r="K30" s="130">
        <v>45509.033413923615</v>
      </c>
      <c r="R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6.0099999999999998</v>
      </c>
      <c s="20">
        <v>30</v>
      </c>
      <c s="96">
        <v>4.4630000000000001</v>
      </c>
      <c s="96">
        <v>87.524000000000001</v>
      </c>
      <c s="91">
        <v>28.599</v>
      </c>
      <c s="20">
        <v>0</v>
      </c>
      <c s="20">
        <v>0</v>
      </c>
      <c/>
      <c r="K31" s="130">
        <v>45509.03341635417</v>
      </c>
      <c r="R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6.2060000000000004</v>
      </c>
      <c s="20">
        <v>31</v>
      </c>
      <c s="96">
        <v>4.5750000000000002</v>
      </c>
      <c s="96">
        <v>84.757999999999996</v>
      </c>
      <c s="97">
        <v>44.503999999999998</v>
      </c>
      <c s="98">
        <v>0</v>
      </c>
      <c s="98">
        <v>0</v>
      </c>
      <c/>
      <c r="K32" s="130">
        <v>45509.033418622683</v>
      </c>
      <c r="R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6.4279999999999999</v>
      </c>
      <c s="20">
        <v>32</v>
      </c>
      <c s="96">
        <v>4.5499999999999998</v>
      </c>
      <c s="96">
        <v>83.918999999999997</v>
      </c>
      <c s="97">
        <v>38.244999999999997</v>
      </c>
      <c s="98">
        <v>0</v>
      </c>
      <c s="98">
        <v>0</v>
      </c>
      <c/>
      <c r="K33" s="130">
        <v>45509.033421192129</v>
      </c>
      <c r="R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6.665</v>
      </c>
      <c s="20">
        <v>33</v>
      </c>
      <c s="96">
        <v>4.5410000000000004</v>
      </c>
      <c s="96">
        <v>83.501000000000005</v>
      </c>
      <c s="97">
        <v>55.43</v>
      </c>
      <c s="98">
        <v>0</v>
      </c>
      <c s="98">
        <v>0</v>
      </c>
      <c/>
      <c r="K34" s="130">
        <v>45509.033423935187</v>
      </c>
      <c r="R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6.8819999999999997</v>
      </c>
      <c s="20">
        <v>34</v>
      </c>
      <c s="96">
        <v>4.4210000000000003</v>
      </c>
      <c s="96">
        <v>85.126000000000005</v>
      </c>
      <c s="97">
        <v>46.652999999999999</v>
      </c>
      <c s="98">
        <v>0</v>
      </c>
      <c s="98">
        <v>0</v>
      </c>
      <c/>
      <c r="K35" s="130">
        <v>45509.03342644676</v>
      </c>
      <c r="R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7.0940000000000003</v>
      </c>
      <c s="20">
        <v>35</v>
      </c>
      <c s="96">
        <v>4.5170000000000003</v>
      </c>
      <c s="96">
        <v>85.488</v>
      </c>
      <c s="97">
        <v>39.695999999999998</v>
      </c>
      <c s="98">
        <v>0</v>
      </c>
      <c s="98">
        <v>0</v>
      </c>
      <c/>
      <c r="K36" s="130">
        <v>45509.03342890046</v>
      </c>
      <c r="R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7.2560000000000002</v>
      </c>
      <c s="20">
        <v>36</v>
      </c>
      <c s="96">
        <v>4.4779999999999998</v>
      </c>
      <c s="96">
        <v>83.849000000000004</v>
      </c>
      <c s="97">
        <v>41.329999999999998</v>
      </c>
      <c s="98">
        <v>0</v>
      </c>
      <c s="98">
        <v>0</v>
      </c>
      <c/>
      <c r="K37" s="130">
        <v>45509.033430763891</v>
      </c>
      <c r="R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7.4610000000000003</v>
      </c>
      <c s="20">
        <v>37</v>
      </c>
      <c s="96">
        <v>4.4370000000000003</v>
      </c>
      <c s="96">
        <v>82.387</v>
      </c>
      <c s="97">
        <v>43.158000000000001</v>
      </c>
      <c s="98">
        <v>0</v>
      </c>
      <c s="98">
        <v>0</v>
      </c>
      <c/>
      <c r="K38" s="130">
        <v>45509.033433136574</v>
      </c>
      <c r="R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7.6900000000000004</v>
      </c>
      <c s="20">
        <v>38</v>
      </c>
      <c s="96">
        <v>4.3449999999999998</v>
      </c>
      <c s="96">
        <v>82.203000000000003</v>
      </c>
      <c s="97">
        <v>31.920999999999999</v>
      </c>
      <c s="98">
        <v>0</v>
      </c>
      <c s="98">
        <v>0</v>
      </c>
      <c/>
      <c r="K39" s="130">
        <v>45509.033435787038</v>
      </c>
      <c r="R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7.8799999999999999</v>
      </c>
      <c s="20">
        <v>39</v>
      </c>
      <c s="96">
        <v>4.4509999999999996</v>
      </c>
      <c s="96">
        <v>82.113</v>
      </c>
      <c s="97">
        <v>24.712</v>
      </c>
      <c s="98">
        <v>0</v>
      </c>
      <c s="98">
        <v>0</v>
      </c>
      <c/>
      <c r="K40" s="130">
        <v>45509.033437997685</v>
      </c>
      <c r="R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8.0269999999999992</v>
      </c>
      <c s="20">
        <v>40</v>
      </c>
      <c s="96">
        <v>4.5339999999999998</v>
      </c>
      <c s="96">
        <v>81.897999999999996</v>
      </c>
      <c s="97">
        <v>23.071999999999999</v>
      </c>
      <c s="98">
        <v>0</v>
      </c>
      <c s="98">
        <v>0</v>
      </c>
      <c/>
      <c r="K41" s="130">
        <v>45509.033439699073</v>
      </c>
      <c r="R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8.2249999999999996</v>
      </c>
      <c s="20">
        <v>41</v>
      </c>
      <c s="96">
        <v>4.423</v>
      </c>
      <c s="96">
        <v>82.186999999999998</v>
      </c>
      <c s="97">
        <v>17.186</v>
      </c>
      <c s="98">
        <v>0</v>
      </c>
      <c s="98">
        <v>0</v>
      </c>
      <c/>
      <c r="K42" s="130">
        <v>45509.033441990738</v>
      </c>
      <c r="R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8.4220000000000006</v>
      </c>
      <c s="20">
        <v>42</v>
      </c>
      <c s="96">
        <v>4.423</v>
      </c>
      <c s="96">
        <v>82.186999999999998</v>
      </c>
      <c s="97">
        <v>0</v>
      </c>
      <c s="98">
        <v>0</v>
      </c>
      <c s="98">
        <v>0</v>
      </c>
      <c/>
      <c r="K43" s="130">
        <v>45509.033444259258</v>
      </c>
      <c r="R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8.6189999999999998</v>
      </c>
      <c s="20">
        <v>43</v>
      </c>
      <c s="96">
        <v>4.3259999999999996</v>
      </c>
      <c s="96">
        <v>83.546999999999997</v>
      </c>
      <c s="97">
        <v>42.546999999999997</v>
      </c>
      <c s="98">
        <v>0</v>
      </c>
      <c s="98">
        <v>0</v>
      </c>
      <c/>
      <c r="K44" s="130">
        <v>45509.03344655093</v>
      </c>
      <c r="R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8.8010000000000002</v>
      </c>
      <c s="20">
        <v>44</v>
      </c>
      <c s="96">
        <v>4.4249999999999998</v>
      </c>
      <c s="96">
        <v>84.432000000000002</v>
      </c>
      <c s="97">
        <v>33.381999999999998</v>
      </c>
      <c s="98">
        <v>0</v>
      </c>
      <c s="98">
        <v>0</v>
      </c>
      <c/>
      <c r="K45" s="130">
        <v>45509.033448657407</v>
      </c>
      <c r="R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9.0079999999999991</v>
      </c>
      <c s="20">
        <v>45</v>
      </c>
      <c s="96">
        <v>4.577</v>
      </c>
      <c s="96">
        <v>85.075000000000003</v>
      </c>
      <c s="97">
        <v>44.564999999999998</v>
      </c>
      <c s="98">
        <v>0</v>
      </c>
      <c s="98">
        <v>0</v>
      </c>
      <c/>
      <c r="K46" s="130">
        <v>45509.033451053241</v>
      </c>
      <c r="R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9.1980000000000004</v>
      </c>
      <c s="20">
        <v>46</v>
      </c>
      <c s="96">
        <v>4.5439999999999996</v>
      </c>
      <c s="96">
        <v>85.102999999999994</v>
      </c>
      <c s="97">
        <v>49.201000000000001</v>
      </c>
      <c s="98">
        <v>0</v>
      </c>
      <c s="98">
        <v>0</v>
      </c>
      <c/>
      <c r="K47" s="130">
        <v>45509.033453252312</v>
      </c>
      <c r="R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9.3979999999999997</v>
      </c>
      <c s="20">
        <v>47</v>
      </c>
      <c s="96">
        <v>4.0819999999999999</v>
      </c>
      <c s="96">
        <v>85.116</v>
      </c>
      <c s="97">
        <v>50.054000000000002</v>
      </c>
      <c s="98">
        <v>0</v>
      </c>
      <c s="98">
        <v>0</v>
      </c>
      <c/>
      <c r="K48" s="130">
        <v>45509.033455567129</v>
      </c>
      <c r="R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9.6080000000000005</v>
      </c>
      <c s="20">
        <v>48</v>
      </c>
      <c s="96">
        <v>4.2050000000000001</v>
      </c>
      <c s="96">
        <v>82.751999999999995</v>
      </c>
      <c s="97">
        <v>45.323</v>
      </c>
      <c s="98">
        <v>0</v>
      </c>
      <c s="98">
        <v>0</v>
      </c>
      <c/>
      <c r="K49" s="130">
        <v>45509.033457997684</v>
      </c>
      <c r="R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9.8369999999999997</v>
      </c>
      <c s="20">
        <v>49</v>
      </c>
      <c s="96">
        <v>4.3689999999999998</v>
      </c>
      <c s="96">
        <v>81.795000000000002</v>
      </c>
      <c s="97">
        <v>40.588000000000001</v>
      </c>
      <c s="98">
        <v>0</v>
      </c>
      <c s="98">
        <v>0</v>
      </c>
      <c/>
      <c r="K50" s="130">
        <v>45509.033460648148</v>
      </c>
      <c r="R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10.013</v>
      </c>
      <c s="20">
        <v>50</v>
      </c>
      <c s="96">
        <v>4.4249999999999998</v>
      </c>
      <c s="96">
        <v>83.096999999999994</v>
      </c>
      <c s="97">
        <v>35.509999999999998</v>
      </c>
      <c s="98">
        <v>0</v>
      </c>
      <c s="98">
        <v>0</v>
      </c>
      <c/>
      <c r="K51" s="130">
        <v>45509.033462685184</v>
      </c>
      <c r="R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10.234</v>
      </c>
      <c s="20">
        <v>51</v>
      </c>
      <c s="96">
        <v>4.3719999999999999</v>
      </c>
      <c s="96">
        <v>84.025000000000006</v>
      </c>
      <c s="97">
        <v>28.055</v>
      </c>
      <c s="98">
        <v>0</v>
      </c>
      <c s="98">
        <v>0</v>
      </c>
      <c/>
      <c r="K52" s="130">
        <v>45509.033465243054</v>
      </c>
      <c r="R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10.423999999999999</v>
      </c>
      <c s="20">
        <v>52</v>
      </c>
      <c s="96">
        <v>4.5579999999999998</v>
      </c>
      <c s="96">
        <v>85.379000000000005</v>
      </c>
      <c s="97">
        <v>40.628</v>
      </c>
      <c s="98">
        <v>0</v>
      </c>
      <c s="98">
        <v>0</v>
      </c>
      <c/>
      <c r="K53" s="130">
        <v>45509.033467430556</v>
      </c>
      <c r="R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10.619999999999999</v>
      </c>
      <c s="20">
        <v>53</v>
      </c>
      <c s="96">
        <v>4.4610000000000003</v>
      </c>
      <c s="96">
        <v>86.219999999999999</v>
      </c>
      <c s="97">
        <v>32.216999999999999</v>
      </c>
      <c s="98">
        <v>0</v>
      </c>
      <c s="98">
        <v>0</v>
      </c>
      <c/>
      <c r="K54" s="130">
        <v>45509.033469710645</v>
      </c>
      <c r="R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10.824999999999999</v>
      </c>
      <c s="20">
        <v>54</v>
      </c>
      <c s="96">
        <v>4.5839999999999996</v>
      </c>
      <c s="96">
        <v>86.484999999999999</v>
      </c>
      <c s="97">
        <v>31.943000000000001</v>
      </c>
      <c s="98">
        <v>0</v>
      </c>
      <c s="98">
        <v>0</v>
      </c>
      <c/>
      <c r="K55" s="130">
        <v>45509.033472083334</v>
      </c>
      <c r="R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11.018000000000001</v>
      </c>
      <c s="20">
        <v>55</v>
      </c>
      <c s="96">
        <v>4.4870000000000001</v>
      </c>
      <c s="96">
        <v>86.495000000000005</v>
      </c>
      <c s="97">
        <v>31.212</v>
      </c>
      <c s="98">
        <v>0</v>
      </c>
      <c s="98">
        <v>0</v>
      </c>
      <c/>
      <c r="K56" s="130">
        <v>45509.033474317126</v>
      </c>
      <c r="R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11.218</v>
      </c>
      <c s="20">
        <v>56</v>
      </c>
      <c s="96">
        <v>4.5810000000000004</v>
      </c>
      <c s="96">
        <v>87.004999999999995</v>
      </c>
      <c s="97">
        <v>36.122</v>
      </c>
      <c s="98">
        <v>0</v>
      </c>
      <c s="98">
        <v>0</v>
      </c>
      <c/>
      <c r="K57" s="130">
        <v>45509.033476631943</v>
      </c>
      <c r="R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11.404999999999999</v>
      </c>
      <c s="20">
        <v>57</v>
      </c>
      <c s="96">
        <v>4.5979999999999999</v>
      </c>
      <c s="96">
        <v>86.826999999999998</v>
      </c>
      <c s="97">
        <v>30.957000000000001</v>
      </c>
      <c s="98">
        <v>0</v>
      </c>
      <c s="98">
        <v>0</v>
      </c>
      <c/>
      <c r="K58" s="130">
        <v>45509.033478796293</v>
      </c>
      <c r="R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11.619</v>
      </c>
      <c s="20">
        <v>58</v>
      </c>
      <c s="96">
        <v>4.577</v>
      </c>
      <c s="96">
        <v>85.457999999999998</v>
      </c>
      <c s="97">
        <v>37.582999999999998</v>
      </c>
      <c s="98">
        <v>0</v>
      </c>
      <c s="98">
        <v>0</v>
      </c>
      <c/>
      <c r="K59" s="130">
        <v>45509.033481273145</v>
      </c>
      <c r="R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11.811999999999999</v>
      </c>
      <c s="20">
        <v>59</v>
      </c>
      <c s="96">
        <v>4.5129999999999999</v>
      </c>
      <c s="96">
        <v>86.028999999999996</v>
      </c>
      <c s="97">
        <v>26.442</v>
      </c>
      <c s="98">
        <v>0</v>
      </c>
      <c s="98">
        <v>0</v>
      </c>
      <c/>
      <c r="K60" s="130">
        <v>45509.033483495368</v>
      </c>
      <c r="R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12</v>
      </c>
      <c s="20">
        <v>60</v>
      </c>
      <c s="96">
        <v>4.4809999999999999</v>
      </c>
      <c s="96">
        <v>86.033000000000001</v>
      </c>
      <c s="97">
        <v>31.347999999999999</v>
      </c>
      <c s="98">
        <v>0</v>
      </c>
      <c s="98">
        <v>0</v>
      </c>
      <c/>
      <c r="K61" s="130">
        <v>45509.03348568287</v>
      </c>
      <c r="R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12.212999999999999</v>
      </c>
      <c s="20">
        <v>61</v>
      </c>
      <c s="96">
        <v>4.6180000000000003</v>
      </c>
      <c s="96">
        <v>85.644000000000005</v>
      </c>
      <c s="97">
        <v>31.957999999999998</v>
      </c>
      <c s="98">
        <v>0</v>
      </c>
      <c s="98">
        <v>0</v>
      </c>
      <c/>
      <c r="K62" s="130">
        <v>45509.033488148147</v>
      </c>
      <c r="R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12.414</v>
      </c>
      <c s="20">
        <v>62</v>
      </c>
      <c s="96">
        <v>4.601</v>
      </c>
      <c s="96">
        <v>85.506</v>
      </c>
      <c s="97">
        <v>34.423999999999999</v>
      </c>
      <c s="98">
        <v>0</v>
      </c>
      <c s="98">
        <v>0</v>
      </c>
      <c/>
      <c r="K63" s="130">
        <v>45509.03349047454</v>
      </c>
      <c r="R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12.611000000000001</v>
      </c>
      <c s="20">
        <v>63</v>
      </c>
      <c s="96">
        <v>4.4800000000000004</v>
      </c>
      <c s="96">
        <v>84.861000000000004</v>
      </c>
      <c s="97">
        <v>34.084000000000003</v>
      </c>
      <c s="98">
        <v>0</v>
      </c>
      <c s="98">
        <v>0</v>
      </c>
      <c/>
      <c r="K64" s="130">
        <v>45509.033492754628</v>
      </c>
      <c r="R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12.816000000000001</v>
      </c>
      <c s="20">
        <v>64</v>
      </c>
      <c s="96">
        <v>4.4610000000000003</v>
      </c>
      <c s="96">
        <v>84.972999999999999</v>
      </c>
      <c s="97">
        <v>36.530000000000001</v>
      </c>
      <c s="98">
        <v>0</v>
      </c>
      <c s="98">
        <v>0</v>
      </c>
      <c/>
      <c r="K65" s="130">
        <v>45509.033495127318</v>
      </c>
      <c r="R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13.032999999999999</v>
      </c>
      <c s="20">
        <v>65</v>
      </c>
      <c s="96">
        <v>4.4729999999999999</v>
      </c>
      <c s="96">
        <v>84.802000000000007</v>
      </c>
      <c s="97">
        <v>33.798999999999999</v>
      </c>
      <c s="98">
        <v>0</v>
      </c>
      <c s="98">
        <v>0</v>
      </c>
      <c/>
      <c r="K66" s="130">
        <v>45509.033497638891</v>
      </c>
      <c r="R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13.226000000000001</v>
      </c>
      <c s="20">
        <v>66</v>
      </c>
      <c s="96">
        <v>4.2279999999999998</v>
      </c>
      <c s="96">
        <v>85.361000000000004</v>
      </c>
      <c s="97">
        <v>32.798000000000002</v>
      </c>
      <c s="98">
        <v>0</v>
      </c>
      <c s="98">
        <v>0</v>
      </c>
      <c/>
      <c r="K67" s="130">
        <v>45509.033499872683</v>
      </c>
      <c r="R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13.403</v>
      </c>
      <c s="20">
        <v>67</v>
      </c>
      <c s="96">
        <v>4.2300000000000004</v>
      </c>
      <c s="96">
        <v>85.156999999999996</v>
      </c>
      <c s="97">
        <v>30.942</v>
      </c>
      <c s="98">
        <v>0</v>
      </c>
      <c s="98">
        <v>0</v>
      </c>
      <c/>
      <c r="K68" s="130">
        <v>45509.033501921294</v>
      </c>
      <c r="R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13.612</v>
      </c>
      <c s="20">
        <v>68</v>
      </c>
      <c s="96">
        <v>4.3380000000000001</v>
      </c>
      <c s="96">
        <v>84.644000000000005</v>
      </c>
      <c s="97">
        <v>31.338999999999999</v>
      </c>
      <c s="98">
        <v>0</v>
      </c>
      <c s="98">
        <v>0</v>
      </c>
      <c/>
      <c r="K69" s="130">
        <v>45509.033504340281</v>
      </c>
      <c r="R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13.821999999999999</v>
      </c>
      <c s="20">
        <v>69</v>
      </c>
      <c s="96">
        <v>4.423</v>
      </c>
      <c s="96">
        <v>84.994</v>
      </c>
      <c s="97">
        <v>33.566000000000003</v>
      </c>
      <c s="98">
        <v>0</v>
      </c>
      <c s="98">
        <v>0</v>
      </c>
      <c/>
      <c r="K70" s="130">
        <v>45509.033506770837</v>
      </c>
      <c r="R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13.994999999999999</v>
      </c>
      <c s="20">
        <v>70</v>
      </c>
      <c s="96">
        <v>4.4260000000000002</v>
      </c>
      <c s="96">
        <v>85.198999999999998</v>
      </c>
      <c s="97">
        <v>26.245999999999999</v>
      </c>
      <c s="98">
        <v>0</v>
      </c>
      <c s="98">
        <v>0</v>
      </c>
      <c/>
      <c r="K71" s="130">
        <v>45509.033508773151</v>
      </c>
      <c r="R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14.212</v>
      </c>
      <c s="20">
        <v>71</v>
      </c>
      <c s="96">
        <v>4.6200000000000001</v>
      </c>
      <c s="96">
        <v>85.421999999999997</v>
      </c>
      <c s="97">
        <v>24.859000000000002</v>
      </c>
      <c s="98">
        <v>0</v>
      </c>
      <c s="98">
        <v>0</v>
      </c>
      <c/>
      <c r="K72" s="130">
        <v>45509.033511284724</v>
      </c>
      <c r="R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14.407</v>
      </c>
      <c s="20">
        <v>72</v>
      </c>
      <c s="96">
        <v>4.4480000000000004</v>
      </c>
      <c s="96">
        <v>85.150999999999996</v>
      </c>
      <c s="97">
        <v>28.263000000000002</v>
      </c>
      <c s="98">
        <v>0</v>
      </c>
      <c s="98">
        <v>0</v>
      </c>
      <c/>
      <c r="K73" s="130">
        <v>45509.033513541668</v>
      </c>
      <c r="R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14.603</v>
      </c>
      <c s="20">
        <v>73</v>
      </c>
      <c s="96">
        <v>4.6029999999999998</v>
      </c>
      <c s="96">
        <v>85.353999999999999</v>
      </c>
      <c s="97">
        <v>27.878</v>
      </c>
      <c s="98">
        <v>0</v>
      </c>
      <c s="98">
        <v>0</v>
      </c>
      <c/>
      <c r="K74" s="130">
        <v>45509.033515798612</v>
      </c>
      <c r="R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14.794</v>
      </c>
      <c s="20">
        <v>74</v>
      </c>
      <c s="96">
        <v>4.593</v>
      </c>
      <c s="96">
        <v>85.751000000000005</v>
      </c>
      <c s="97">
        <v>34.802</v>
      </c>
      <c s="98">
        <v>0</v>
      </c>
      <c s="98">
        <v>0</v>
      </c>
      <c/>
      <c r="K75" s="130">
        <v>45509.033518020835</v>
      </c>
      <c r="R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14.994</v>
      </c>
      <c s="20">
        <v>75</v>
      </c>
      <c s="96">
        <v>4.6219999999999999</v>
      </c>
      <c s="96">
        <v>84.271000000000001</v>
      </c>
      <c s="97">
        <v>33.713000000000001</v>
      </c>
      <c s="98">
        <v>0</v>
      </c>
      <c s="98">
        <v>0</v>
      </c>
      <c/>
      <c r="K76" s="130">
        <v>45509.033520335652</v>
      </c>
      <c r="R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15.224</v>
      </c>
      <c s="20">
        <v>76</v>
      </c>
      <c s="96">
        <v>4.6040000000000001</v>
      </c>
      <c s="96">
        <v>84.742999999999995</v>
      </c>
      <c s="97">
        <v>26.036999999999999</v>
      </c>
      <c s="98">
        <v>0</v>
      </c>
      <c s="98">
        <v>0</v>
      </c>
      <c/>
      <c r="K77" s="130">
        <v>45509.033522997684</v>
      </c>
      <c r="R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15.417999999999999</v>
      </c>
      <c s="20">
        <v>77</v>
      </c>
      <c s="96">
        <v>4.484</v>
      </c>
      <c s="96">
        <v>83.073999999999998</v>
      </c>
      <c s="97">
        <v>42.139000000000003</v>
      </c>
      <c s="98">
        <v>0</v>
      </c>
      <c s="98">
        <v>0</v>
      </c>
      <c/>
      <c r="K78" s="130">
        <v>45509.033525231484</v>
      </c>
      <c r="R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15.593999999999999</v>
      </c>
      <c s="20">
        <v>78</v>
      </c>
      <c s="96">
        <v>4.6070000000000002</v>
      </c>
      <c s="96">
        <v>83.631</v>
      </c>
      <c s="97">
        <v>23.164999999999999</v>
      </c>
      <c s="98">
        <v>0</v>
      </c>
      <c s="98">
        <v>0</v>
      </c>
      <c/>
      <c r="K79" s="130">
        <v>45509.033527280095</v>
      </c>
      <c r="R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15.792999999999999</v>
      </c>
      <c s="20">
        <v>79</v>
      </c>
      <c s="96">
        <v>4.7030000000000003</v>
      </c>
      <c s="96">
        <v>83.561000000000007</v>
      </c>
      <c s="97">
        <v>25.553000000000001</v>
      </c>
      <c s="98">
        <v>0</v>
      </c>
      <c s="98">
        <v>0</v>
      </c>
      <c/>
      <c r="K80" s="130">
        <v>45509.033529583336</v>
      </c>
      <c r="R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16.012</v>
      </c>
      <c s="20">
        <v>80</v>
      </c>
      <c s="96">
        <v>4.7130000000000001</v>
      </c>
      <c s="96">
        <v>81.988</v>
      </c>
      <c s="97">
        <v>38.979999999999997</v>
      </c>
      <c s="98">
        <v>0</v>
      </c>
      <c s="98">
        <v>0</v>
      </c>
      <c/>
      <c r="K81" s="130">
        <v>45509.033532118054</v>
      </c>
      <c r="R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16.202999999999999</v>
      </c>
      <c s="20">
        <v>81</v>
      </c>
      <c s="96">
        <v>4.758</v>
      </c>
      <c s="96">
        <v>83.356999999999999</v>
      </c>
      <c s="97">
        <v>37.960000000000001</v>
      </c>
      <c s="98">
        <v>0</v>
      </c>
      <c s="98">
        <v>0</v>
      </c>
      <c/>
      <c r="K82" s="130">
        <v>45509.033534328701</v>
      </c>
      <c r="R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16.419</v>
      </c>
      <c s="20">
        <v>82</v>
      </c>
      <c s="96">
        <v>4.7569999999999997</v>
      </c>
      <c s="96">
        <v>82.397999999999996</v>
      </c>
      <c s="97">
        <v>31.815000000000001</v>
      </c>
      <c s="98">
        <v>0</v>
      </c>
      <c s="98">
        <v>0</v>
      </c>
      <c/>
      <c r="K83" s="130">
        <v>45509.033536817129</v>
      </c>
      <c r="R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16.611000000000001</v>
      </c>
      <c s="20">
        <v>83</v>
      </c>
      <c s="96">
        <v>4.6459999999999999</v>
      </c>
      <c s="96">
        <v>81.989999999999995</v>
      </c>
      <c s="97">
        <v>34.506</v>
      </c>
      <c s="98">
        <v>0</v>
      </c>
      <c s="98">
        <v>0</v>
      </c>
      <c/>
      <c r="K84" s="130">
        <v>45509.033539050928</v>
      </c>
      <c r="R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16.818000000000001</v>
      </c>
      <c s="20">
        <v>84</v>
      </c>
      <c s="96">
        <v>4.226</v>
      </c>
      <c s="96">
        <v>82.290000000000006</v>
      </c>
      <c s="97">
        <v>28.747</v>
      </c>
      <c s="98">
        <v>0</v>
      </c>
      <c s="98">
        <v>0</v>
      </c>
      <c/>
      <c r="K85" s="130">
        <v>45509.033541446763</v>
      </c>
      <c r="R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17</v>
      </c>
      <c s="20">
        <v>85</v>
      </c>
      <c s="96">
        <v>4.0289999999999999</v>
      </c>
      <c s="96">
        <v>82.668000000000006</v>
      </c>
      <c s="97">
        <v>19.771000000000001</v>
      </c>
      <c s="98">
        <v>0</v>
      </c>
      <c s="98">
        <v>0</v>
      </c>
      <c/>
      <c r="K86" s="130">
        <v>45509.033543541664</v>
      </c>
      <c r="R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17.216000000000001</v>
      </c>
      <c s="20">
        <v>86</v>
      </c>
      <c s="96">
        <v>4.5899999999999999</v>
      </c>
      <c s="96">
        <v>83.730000000000004</v>
      </c>
      <c s="97">
        <v>35.860999999999997</v>
      </c>
      <c s="98">
        <v>0</v>
      </c>
      <c s="98">
        <v>0</v>
      </c>
      <c/>
      <c r="K87" s="130">
        <v>45509.033546053244</v>
      </c>
      <c r="R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17.398</v>
      </c>
      <c s="20">
        <v>87</v>
      </c>
      <c s="96">
        <v>4.6470000000000002</v>
      </c>
      <c s="96">
        <v>84.253</v>
      </c>
      <c s="97">
        <v>34.665999999999997</v>
      </c>
      <c s="98">
        <v>0</v>
      </c>
      <c s="98">
        <v>0</v>
      </c>
      <c/>
      <c r="K88" s="130">
        <v>45509.033548159721</v>
      </c>
      <c r="R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17.611999999999998</v>
      </c>
      <c s="20">
        <v>88</v>
      </c>
      <c s="96">
        <v>4.6580000000000004</v>
      </c>
      <c s="96">
        <v>85.304000000000002</v>
      </c>
      <c s="97">
        <v>35.932000000000002</v>
      </c>
      <c s="98">
        <v>0</v>
      </c>
      <c s="98">
        <v>0</v>
      </c>
      <c/>
      <c r="K89" s="130">
        <v>45509.033550636574</v>
      </c>
      <c r="R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17.805</v>
      </c>
      <c s="20">
        <v>89</v>
      </c>
      <c s="96">
        <v>4.8099999999999996</v>
      </c>
      <c s="96">
        <v>88.545000000000002</v>
      </c>
      <c s="97">
        <v>35.789000000000001</v>
      </c>
      <c s="98">
        <v>0</v>
      </c>
      <c s="98">
        <v>0</v>
      </c>
      <c/>
      <c r="K90" s="130">
        <v>45509.033552870373</v>
      </c>
      <c r="R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18.018000000000001</v>
      </c>
      <c s="20">
        <v>90</v>
      </c>
      <c s="96">
        <v>3.6269999999999998</v>
      </c>
      <c s="96">
        <v>88.286000000000001</v>
      </c>
      <c s="97">
        <v>30.411000000000001</v>
      </c>
      <c s="98">
        <v>0</v>
      </c>
      <c s="98">
        <v>0</v>
      </c>
      <c/>
      <c r="K91" s="130">
        <v>45509.033555335649</v>
      </c>
      <c r="R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18.210999999999999</v>
      </c>
      <c s="20">
        <v>91</v>
      </c>
      <c s="96">
        <v>3.6269999999999998</v>
      </c>
      <c s="96">
        <v>87.620999999999995</v>
      </c>
      <c s="97">
        <v>25.780000000000001</v>
      </c>
      <c s="98">
        <v>0</v>
      </c>
      <c s="98">
        <v>0</v>
      </c>
      <c/>
      <c r="K92" s="130">
        <v>45509.033557569448</v>
      </c>
      <c r="R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18.399000000000001</v>
      </c>
      <c s="20">
        <v>92</v>
      </c>
      <c s="96">
        <v>4.4829999999999997</v>
      </c>
      <c s="96">
        <v>87.835999999999999</v>
      </c>
      <c s="97">
        <v>27.640000000000001</v>
      </c>
      <c s="98">
        <v>0</v>
      </c>
      <c s="98">
        <v>0</v>
      </c>
      <c/>
      <c r="K93" s="130">
        <v>45509.033559745367</v>
      </c>
      <c r="R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18.600999999999999</v>
      </c>
      <c s="20">
        <v>93</v>
      </c>
      <c s="96">
        <v>4.5090000000000003</v>
      </c>
      <c s="96">
        <v>87.942999999999998</v>
      </c>
      <c s="97">
        <v>25.587</v>
      </c>
      <c s="98">
        <v>0</v>
      </c>
      <c s="98">
        <v>0</v>
      </c>
      <c/>
      <c r="K94" s="130">
        <v>45509.033562083336</v>
      </c>
      <c r="R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18.808</v>
      </c>
      <c s="20">
        <v>94</v>
      </c>
      <c s="96">
        <v>4.4829999999999997</v>
      </c>
      <c s="96">
        <v>88.424999999999997</v>
      </c>
      <c s="97">
        <v>28.608000000000001</v>
      </c>
      <c s="98">
        <v>0</v>
      </c>
      <c s="98">
        <v>0</v>
      </c>
      <c/>
      <c r="K95" s="130">
        <v>45509.033564479163</v>
      </c>
      <c r="R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19.004999999999999</v>
      </c>
      <c s="20">
        <v>95</v>
      </c>
      <c s="96">
        <v>4.5110000000000001</v>
      </c>
      <c s="96">
        <v>88.483000000000004</v>
      </c>
      <c s="97">
        <v>27.786000000000001</v>
      </c>
      <c s="98">
        <v>0</v>
      </c>
      <c s="98">
        <v>0</v>
      </c>
      <c/>
      <c r="K96" s="130">
        <v>45509.033566759259</v>
      </c>
      <c r="R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19.213999999999999</v>
      </c>
      <c s="20">
        <v>96</v>
      </c>
      <c s="96">
        <v>4.3079999999999998</v>
      </c>
      <c s="96">
        <v>88.385999999999996</v>
      </c>
      <c s="97">
        <v>25.41</v>
      </c>
      <c s="98">
        <v>0</v>
      </c>
      <c s="98">
        <v>0</v>
      </c>
      <c/>
      <c r="K97" s="130">
        <v>45509.033569178238</v>
      </c>
      <c r="R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19.405000000000001</v>
      </c>
      <c s="20">
        <v>97</v>
      </c>
      <c s="96">
        <v>4.4589999999999996</v>
      </c>
      <c s="96">
        <v>87.319000000000003</v>
      </c>
      <c s="97">
        <v>28.719000000000001</v>
      </c>
      <c s="98">
        <v>0</v>
      </c>
      <c s="98">
        <v>0</v>
      </c>
      <c/>
      <c r="K98" s="130">
        <v>45509.033571388885</v>
      </c>
      <c r="R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19.600999999999999</v>
      </c>
      <c s="20">
        <v>98</v>
      </c>
      <c s="96">
        <v>4.3819999999999997</v>
      </c>
      <c s="96">
        <v>87.552999999999997</v>
      </c>
      <c s="97">
        <v>25.806999999999999</v>
      </c>
      <c s="98">
        <v>0</v>
      </c>
      <c s="98">
        <v>0</v>
      </c>
      <c/>
      <c r="K99" s="130">
        <v>45509.033573657405</v>
      </c>
      <c r="R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19.806999999999999</v>
      </c>
      <c s="20">
        <v>99</v>
      </c>
      <c s="96">
        <v>4.3179999999999996</v>
      </c>
      <c s="96">
        <v>88.754000000000005</v>
      </c>
      <c s="97">
        <v>27.891999999999999</v>
      </c>
      <c s="98">
        <v>0</v>
      </c>
      <c s="98">
        <v>0</v>
      </c>
      <c/>
      <c r="K100" s="130">
        <v>45509.033576041664</v>
      </c>
      <c r="R1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20.015000000000001</v>
      </c>
      <c s="20">
        <v>100</v>
      </c>
      <c s="96">
        <v>4.3959999999999999</v>
      </c>
      <c s="96">
        <v>88.361999999999995</v>
      </c>
      <c s="97">
        <v>30.055</v>
      </c>
      <c s="98">
        <v>0</v>
      </c>
      <c s="98">
        <v>0</v>
      </c>
      <c/>
      <c r="K101" s="130">
        <v>45509.033578449074</v>
      </c>
      <c r="R1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20.201000000000001</v>
      </c>
      <c s="20">
        <v>101</v>
      </c>
      <c s="96">
        <v>4.1600000000000001</v>
      </c>
      <c s="96">
        <v>86.572000000000003</v>
      </c>
      <c s="97">
        <v>33.186999999999998</v>
      </c>
      <c s="98">
        <v>0</v>
      </c>
      <c s="98">
        <v>0</v>
      </c>
      <c/>
      <c r="K102" s="130">
        <v>45509.033580601848</v>
      </c>
      <c r="R1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20.417999999999999</v>
      </c>
      <c s="20">
        <v>102</v>
      </c>
      <c s="96">
        <v>4.0309999999999997</v>
      </c>
      <c s="96">
        <v>86.602999999999994</v>
      </c>
      <c s="97">
        <v>18.048999999999999</v>
      </c>
      <c s="98">
        <v>0</v>
      </c>
      <c s="98">
        <v>0</v>
      </c>
      <c/>
      <c r="K103" s="130">
        <v>45509.033583113429</v>
      </c>
      <c r="R1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20.593</v>
      </c>
      <c s="20">
        <v>103</v>
      </c>
      <c s="96">
        <v>3.8839999999999999</v>
      </c>
      <c s="96">
        <v>87.409999999999997</v>
      </c>
      <c s="97">
        <v>26.062999999999999</v>
      </c>
      <c s="98">
        <v>0</v>
      </c>
      <c s="98">
        <v>0</v>
      </c>
      <c/>
      <c r="K104" s="130">
        <v>45509.033585138888</v>
      </c>
      <c r="R1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20.812999999999999</v>
      </c>
      <c s="20">
        <v>104</v>
      </c>
      <c s="96">
        <v>3.875</v>
      </c>
      <c s="96">
        <v>86.841999999999999</v>
      </c>
      <c s="97">
        <v>20.544</v>
      </c>
      <c s="98">
        <v>0</v>
      </c>
      <c s="98">
        <v>0</v>
      </c>
      <c/>
      <c r="K105" s="130">
        <v>45509.033587685182</v>
      </c>
      <c r="R1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21.010999999999999</v>
      </c>
      <c s="20">
        <v>105</v>
      </c>
      <c s="96">
        <v>4.1200000000000001</v>
      </c>
      <c s="96">
        <v>84.484999999999999</v>
      </c>
      <c s="97">
        <v>35.539000000000001</v>
      </c>
      <c s="98">
        <v>0</v>
      </c>
      <c s="98">
        <v>0</v>
      </c>
      <c/>
      <c r="K106" s="130">
        <v>45509.033589976854</v>
      </c>
      <c r="R1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21.215</v>
      </c>
      <c s="20">
        <v>106</v>
      </c>
      <c s="96">
        <v>4.1079999999999997</v>
      </c>
      <c s="96">
        <v>85.066999999999993</v>
      </c>
      <c s="97">
        <v>22.111999999999998</v>
      </c>
      <c s="98">
        <v>0</v>
      </c>
      <c s="98">
        <v>0</v>
      </c>
      <c/>
      <c r="K107" s="130">
        <v>45509.033592337961</v>
      </c>
      <c r="R1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21.395</v>
      </c>
      <c s="20">
        <v>107</v>
      </c>
      <c s="96">
        <v>4.149</v>
      </c>
      <c s="96">
        <v>83.373999999999995</v>
      </c>
      <c s="97">
        <v>31.978000000000002</v>
      </c>
      <c s="98">
        <v>0</v>
      </c>
      <c s="98">
        <v>0</v>
      </c>
      <c/>
      <c r="K108" s="130">
        <v>45509.033594421293</v>
      </c>
      <c r="R1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21.605</v>
      </c>
      <c s="20">
        <v>108</v>
      </c>
      <c s="96">
        <v>4.2809999999999997</v>
      </c>
      <c s="96">
        <v>84.635999999999996</v>
      </c>
      <c s="97">
        <v>20.635000000000002</v>
      </c>
      <c s="98">
        <v>0</v>
      </c>
      <c s="98">
        <v>0</v>
      </c>
      <c/>
      <c r="K109" s="130">
        <v>45509.033596851848</v>
      </c>
      <c r="R1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21.794</v>
      </c>
      <c s="20">
        <v>109</v>
      </c>
      <c s="96">
        <v>4.2839999999999998</v>
      </c>
      <c s="96">
        <v>84.822000000000003</v>
      </c>
      <c s="97">
        <v>32.631999999999998</v>
      </c>
      <c s="98">
        <v>0</v>
      </c>
      <c s="98">
        <v>0</v>
      </c>
      <c/>
      <c r="K110" s="130">
        <v>45509.033599039351</v>
      </c>
      <c r="R1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22.010999999999999</v>
      </c>
      <c s="20">
        <v>110</v>
      </c>
      <c s="96">
        <v>4.3780000000000001</v>
      </c>
      <c s="96">
        <v>86.004999999999995</v>
      </c>
      <c s="97">
        <v>22.550999999999998</v>
      </c>
      <c s="98">
        <v>0</v>
      </c>
      <c s="98">
        <v>0</v>
      </c>
      <c/>
      <c r="K111" s="130">
        <v>45509.033601550924</v>
      </c>
      <c r="R1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22.199999999999999</v>
      </c>
      <c s="20">
        <v>111</v>
      </c>
      <c s="96">
        <v>4.2930000000000001</v>
      </c>
      <c s="96">
        <v>85.293999999999997</v>
      </c>
      <c s="97">
        <v>36.762</v>
      </c>
      <c s="98">
        <v>0</v>
      </c>
      <c s="98">
        <v>0</v>
      </c>
      <c/>
      <c r="K112" s="130">
        <v>45509.03360372685</v>
      </c>
      <c r="R1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22.417999999999999</v>
      </c>
      <c s="20">
        <v>112</v>
      </c>
      <c s="96">
        <v>4.4249999999999998</v>
      </c>
      <c s="96">
        <v>86.542000000000002</v>
      </c>
      <c s="97">
        <v>29.140999999999998</v>
      </c>
      <c s="98">
        <v>0</v>
      </c>
      <c s="98">
        <v>0</v>
      </c>
      <c/>
      <c r="K113" s="130">
        <v>45509.033606261575</v>
      </c>
      <c r="R1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22.608000000000001</v>
      </c>
      <c s="20">
        <v>113</v>
      </c>
      <c s="96">
        <v>4.133</v>
      </c>
      <c s="96">
        <v>90.283000000000001</v>
      </c>
      <c s="97">
        <v>40.069000000000003</v>
      </c>
      <c s="98">
        <v>0</v>
      </c>
      <c s="98">
        <v>0</v>
      </c>
      <c/>
      <c r="K114" s="130">
        <v>45509.033608460646</v>
      </c>
      <c r="R1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22.795000000000002</v>
      </c>
      <c s="20">
        <v>114</v>
      </c>
      <c s="96">
        <v>4.048</v>
      </c>
      <c s="96">
        <v>92.247</v>
      </c>
      <c s="97">
        <v>28.367999999999999</v>
      </c>
      <c s="98">
        <v>0</v>
      </c>
      <c s="98">
        <v>0</v>
      </c>
      <c/>
      <c r="K115" s="130">
        <v>45509.033610613427</v>
      </c>
      <c r="R1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23.015000000000001</v>
      </c>
      <c s="20">
        <v>115</v>
      </c>
      <c s="96">
        <v>4.1769999999999996</v>
      </c>
      <c s="96">
        <v>90.682000000000002</v>
      </c>
      <c s="97">
        <v>56.283000000000001</v>
      </c>
      <c s="98">
        <v>0</v>
      </c>
      <c s="98">
        <v>0</v>
      </c>
      <c/>
      <c r="K116" s="130">
        <v>45509.033613171297</v>
      </c>
      <c r="R1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23.202999999999999</v>
      </c>
      <c s="20">
        <v>116</v>
      </c>
      <c s="96">
        <v>4.3209999999999997</v>
      </c>
      <c s="96">
        <v>90.981999999999999</v>
      </c>
      <c s="97">
        <v>20.771000000000001</v>
      </c>
      <c s="98">
        <v>0</v>
      </c>
      <c s="98">
        <v>0</v>
      </c>
      <c/>
      <c r="K117" s="130">
        <v>45509.033615347224</v>
      </c>
      <c r="R1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23.396000000000001</v>
      </c>
      <c s="20">
        <v>117</v>
      </c>
      <c s="96">
        <v>4.4210000000000003</v>
      </c>
      <c s="96">
        <v>90.597999999999999</v>
      </c>
      <c s="97">
        <v>19.681999999999999</v>
      </c>
      <c s="98">
        <v>0</v>
      </c>
      <c s="98">
        <v>0</v>
      </c>
      <c/>
      <c r="K118" s="130">
        <v>45509.033617581015</v>
      </c>
      <c r="R1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23.594000000000001</v>
      </c>
      <c s="20">
        <v>118</v>
      </c>
      <c s="96">
        <v>4.452</v>
      </c>
      <c s="96">
        <v>92.629000000000005</v>
      </c>
      <c s="97">
        <v>38.326999999999998</v>
      </c>
      <c s="98">
        <v>0</v>
      </c>
      <c s="98">
        <v>0</v>
      </c>
      <c/>
      <c r="K119" s="130">
        <v>45509.033619861111</v>
      </c>
      <c r="R1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23.812999999999999</v>
      </c>
      <c s="20">
        <v>119</v>
      </c>
      <c s="96">
        <v>4.5919999999999996</v>
      </c>
      <c s="96">
        <v>92.171000000000006</v>
      </c>
      <c s="97">
        <v>38.771000000000001</v>
      </c>
      <c s="98">
        <v>0</v>
      </c>
      <c s="98">
        <v>0</v>
      </c>
      <c/>
      <c r="K120" s="130">
        <v>45509.033622407405</v>
      </c>
      <c r="R1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24.021000000000001</v>
      </c>
      <c s="20">
        <v>120</v>
      </c>
      <c s="96">
        <v>4.609</v>
      </c>
      <c s="96">
        <v>86.781000000000006</v>
      </c>
      <c s="97">
        <v>41.728999999999999</v>
      </c>
      <c s="98">
        <v>0</v>
      </c>
      <c s="98">
        <v>0</v>
      </c>
      <c/>
      <c r="K121" s="130">
        <v>45509.03362480324</v>
      </c>
      <c r="R1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24.196999999999999</v>
      </c>
      <c s="20">
        <v>121</v>
      </c>
      <c s="96">
        <v>4.6669999999999998</v>
      </c>
      <c s="96">
        <v>88.477000000000004</v>
      </c>
      <c s="97">
        <v>22.280000000000001</v>
      </c>
      <c s="98">
        <v>0</v>
      </c>
      <c s="98">
        <v>0</v>
      </c>
      <c/>
      <c r="K122" s="130">
        <v>45509.033626851851</v>
      </c>
      <c r="R1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24.414000000000001</v>
      </c>
      <c s="20">
        <v>122</v>
      </c>
      <c s="96">
        <v>4.718</v>
      </c>
      <c s="96">
        <v>89.688000000000002</v>
      </c>
      <c s="97">
        <v>36.009999999999998</v>
      </c>
      <c s="98">
        <v>0</v>
      </c>
      <c s="98">
        <v>0</v>
      </c>
      <c/>
      <c r="K123" s="130">
        <v>45509.033629363425</v>
      </c>
      <c r="R1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24.606999999999999</v>
      </c>
      <c s="20">
        <v>123</v>
      </c>
      <c s="96">
        <v>4.6749999999999998</v>
      </c>
      <c s="96">
        <v>89.846999999999994</v>
      </c>
      <c s="97">
        <v>27.303999999999998</v>
      </c>
      <c s="98">
        <v>0</v>
      </c>
      <c s="98">
        <v>0</v>
      </c>
      <c/>
      <c r="K124" s="130">
        <v>45509.033631597224</v>
      </c>
      <c r="R1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24.815999999999999</v>
      </c>
      <c s="20">
        <v>124</v>
      </c>
      <c s="96">
        <v>4.7199999999999998</v>
      </c>
      <c s="96">
        <v>89.557000000000002</v>
      </c>
      <c s="97">
        <v>36.802</v>
      </c>
      <c s="98">
        <v>0</v>
      </c>
      <c s="98">
        <v>0</v>
      </c>
      <c/>
      <c r="K125" s="130">
        <v>45509.033634016203</v>
      </c>
      <c r="R1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25.018999999999998</v>
      </c>
      <c s="20">
        <v>125</v>
      </c>
      <c s="96">
        <v>4.6660000000000004</v>
      </c>
      <c s="96">
        <v>88.644000000000005</v>
      </c>
      <c s="97">
        <v>34.146999999999998</v>
      </c>
      <c s="98">
        <v>0</v>
      </c>
      <c s="98">
        <v>0</v>
      </c>
      <c/>
      <c r="K126" s="130">
        <v>45509.033636365741</v>
      </c>
      <c r="R1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25.212</v>
      </c>
      <c s="20">
        <v>126</v>
      </c>
      <c s="96">
        <v>4.6210000000000004</v>
      </c>
      <c s="96">
        <v>86.596999999999994</v>
      </c>
      <c s="97">
        <v>40.277000000000001</v>
      </c>
      <c s="98">
        <v>0</v>
      </c>
      <c s="98">
        <v>0</v>
      </c>
      <c/>
      <c r="K127" s="130">
        <v>45509.033638587964</v>
      </c>
      <c r="R1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25.411000000000001</v>
      </c>
      <c s="20">
        <v>127</v>
      </c>
      <c s="96">
        <v>4.6909999999999998</v>
      </c>
      <c s="96">
        <v>84.022000000000006</v>
      </c>
      <c s="97">
        <v>30.370999999999999</v>
      </c>
      <c s="98">
        <v>0</v>
      </c>
      <c s="98">
        <v>0</v>
      </c>
      <c/>
      <c r="K128" s="130">
        <v>45509.03364090278</v>
      </c>
      <c r="R1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25.600999999999999</v>
      </c>
      <c s="20">
        <v>128</v>
      </c>
      <c s="96">
        <v>4.5810000000000004</v>
      </c>
      <c s="96">
        <v>83.638999999999996</v>
      </c>
      <c s="97">
        <v>40.786999999999999</v>
      </c>
      <c s="98">
        <v>0</v>
      </c>
      <c s="98">
        <v>0</v>
      </c>
      <c/>
      <c r="K129" s="130">
        <v>45509.033643090275</v>
      </c>
      <c r="R1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25.797000000000001</v>
      </c>
      <c s="20">
        <v>129</v>
      </c>
      <c s="96">
        <v>4.6440000000000001</v>
      </c>
      <c s="96">
        <v>84.662999999999997</v>
      </c>
      <c s="97">
        <v>32.244</v>
      </c>
      <c s="98">
        <v>0</v>
      </c>
      <c s="98">
        <v>0</v>
      </c>
      <c/>
      <c r="K130" s="130">
        <v>45509.033645370371</v>
      </c>
      <c r="R1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26.006</v>
      </c>
      <c s="20">
        <v>130</v>
      </c>
      <c s="96">
        <v>4.4930000000000003</v>
      </c>
      <c s="96">
        <v>85.530000000000001</v>
      </c>
      <c s="97">
        <v>30.332000000000001</v>
      </c>
      <c s="98">
        <v>0</v>
      </c>
      <c s="98">
        <v>0</v>
      </c>
      <c/>
      <c r="K131" s="130">
        <v>45509.033647789351</v>
      </c>
      <c r="R1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26.221</v>
      </c>
      <c s="20">
        <v>131</v>
      </c>
      <c s="96">
        <v>4.5659999999999998</v>
      </c>
      <c s="96">
        <v>87.233000000000004</v>
      </c>
      <c s="97">
        <v>23.221</v>
      </c>
      <c s="98">
        <v>0</v>
      </c>
      <c s="98">
        <v>0</v>
      </c>
      <c/>
      <c r="K132" s="130">
        <v>45509.033650266203</v>
      </c>
      <c r="R1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26.419</v>
      </c>
      <c s="20">
        <v>132</v>
      </c>
      <c s="96">
        <v>4.3570000000000002</v>
      </c>
      <c s="96">
        <v>87.671999999999997</v>
      </c>
      <c s="97">
        <v>14.847</v>
      </c>
      <c s="98">
        <v>0</v>
      </c>
      <c s="98">
        <v>0</v>
      </c>
      <c/>
      <c r="K133" s="130">
        <v>45509.033652569444</v>
      </c>
      <c r="R1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26.614000000000001</v>
      </c>
      <c s="20">
        <v>133</v>
      </c>
      <c s="96">
        <v>4.141</v>
      </c>
      <c s="96">
        <v>82.469999999999999</v>
      </c>
      <c s="97">
        <v>44.137</v>
      </c>
      <c s="98">
        <v>0</v>
      </c>
      <c s="98">
        <v>0</v>
      </c>
      <c/>
      <c r="K134" s="130">
        <v>45509.033654826388</v>
      </c>
      <c r="R1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26.792999999999999</v>
      </c>
      <c s="20">
        <v>134</v>
      </c>
      <c s="96">
        <v>4.3890000000000002</v>
      </c>
      <c s="96">
        <v>82.469999999999999</v>
      </c>
      <c s="97">
        <v>0</v>
      </c>
      <c s="98">
        <v>0</v>
      </c>
      <c s="98">
        <v>0</v>
      </c>
      <c/>
      <c r="K135" s="130">
        <v>45509.033656898151</v>
      </c>
      <c r="R1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27.013999999999999</v>
      </c>
      <c s="20">
        <v>135</v>
      </c>
      <c s="96">
        <v>3.9790000000000001</v>
      </c>
      <c s="96">
        <v>82.469999999999999</v>
      </c>
      <c s="97">
        <v>0</v>
      </c>
      <c s="98">
        <v>0</v>
      </c>
      <c s="98">
        <v>0</v>
      </c>
      <c/>
      <c r="K136" s="130">
        <v>45509.033659456021</v>
      </c>
      <c r="R1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27.202999999999999</v>
      </c>
      <c s="20">
        <v>136</v>
      </c>
      <c s="96">
        <v>4.008</v>
      </c>
      <c s="96">
        <v>83.903999999999996</v>
      </c>
      <c s="97">
        <v>38.527999999999999</v>
      </c>
      <c s="98">
        <v>0</v>
      </c>
      <c s="98">
        <v>0</v>
      </c>
      <c/>
      <c r="K137" s="130">
        <v>45509.033661643516</v>
      </c>
      <c r="R1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27.420999999999999</v>
      </c>
      <c s="20">
        <v>137</v>
      </c>
      <c s="96">
        <v>4.4509999999999996</v>
      </c>
      <c s="96">
        <v>84.122</v>
      </c>
      <c s="97">
        <v>24.327000000000002</v>
      </c>
      <c s="98">
        <v>0</v>
      </c>
      <c s="98">
        <v>0</v>
      </c>
      <c/>
      <c r="K138" s="130">
        <v>45509.033664166665</v>
      </c>
      <c r="R1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27.606999999999999</v>
      </c>
      <c s="20">
        <v>138</v>
      </c>
      <c s="96">
        <v>4.1660000000000004</v>
      </c>
      <c s="96">
        <v>83.754000000000005</v>
      </c>
      <c s="97">
        <v>25.442</v>
      </c>
      <c s="98">
        <v>0</v>
      </c>
      <c s="98">
        <v>0</v>
      </c>
      <c/>
      <c r="K139" s="130">
        <v>45509.033666319447</v>
      </c>
      <c r="R1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27.808</v>
      </c>
      <c s="20">
        <v>139</v>
      </c>
      <c s="96">
        <v>4.4059999999999997</v>
      </c>
      <c s="96">
        <v>83.513999999999996</v>
      </c>
      <c s="97">
        <v>23.965</v>
      </c>
      <c s="98">
        <v>0</v>
      </c>
      <c s="98">
        <v>0</v>
      </c>
      <c/>
      <c r="K140" s="130">
        <v>45509.033668645832</v>
      </c>
      <c r="R1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27.995999999999999</v>
      </c>
      <c s="20">
        <v>140</v>
      </c>
      <c s="96">
        <v>4.4829999999999997</v>
      </c>
      <c s="96">
        <v>83.819999999999993</v>
      </c>
      <c s="97">
        <v>28.853999999999999</v>
      </c>
      <c s="98">
        <v>0</v>
      </c>
      <c s="98">
        <v>0</v>
      </c>
      <c/>
      <c r="K141" s="130">
        <v>45509.033670821758</v>
      </c>
      <c r="R1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28.199999999999999</v>
      </c>
      <c s="20">
        <v>141</v>
      </c>
      <c s="96">
        <v>4.3860000000000001</v>
      </c>
      <c s="96">
        <v>84.238</v>
      </c>
      <c s="97">
        <v>28.702999999999999</v>
      </c>
      <c s="98">
        <v>0</v>
      </c>
      <c s="98">
        <v>0</v>
      </c>
      <c/>
      <c r="K142" s="130">
        <v>45509.033673182872</v>
      </c>
      <c r="R1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28.405000000000001</v>
      </c>
      <c s="20">
        <v>142</v>
      </c>
      <c s="96">
        <v>4.2910000000000004</v>
      </c>
      <c s="96">
        <v>85.036000000000001</v>
      </c>
      <c s="97">
        <v>26.193000000000001</v>
      </c>
      <c s="98">
        <v>0</v>
      </c>
      <c s="98">
        <v>0</v>
      </c>
      <c/>
      <c r="K143" s="130">
        <v>45509.033675555555</v>
      </c>
      <c r="R1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28.614999999999998</v>
      </c>
      <c s="20">
        <v>143</v>
      </c>
      <c s="96">
        <v>4.3520000000000003</v>
      </c>
      <c s="96">
        <v>85.664000000000001</v>
      </c>
      <c s="97">
        <v>36.503999999999998</v>
      </c>
      <c s="98">
        <v>0</v>
      </c>
      <c s="98">
        <v>0</v>
      </c>
      <c/>
      <c r="K144" s="130">
        <v>45509.03367798611</v>
      </c>
      <c r="R1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28.812000000000001</v>
      </c>
      <c s="20">
        <v>144</v>
      </c>
      <c s="96">
        <v>4.4050000000000002</v>
      </c>
      <c s="96">
        <v>86.281000000000006</v>
      </c>
      <c s="97">
        <v>29.831</v>
      </c>
      <c s="98">
        <v>0</v>
      </c>
      <c s="98">
        <v>0</v>
      </c>
      <c/>
      <c r="K145" s="130">
        <v>45509.033680266206</v>
      </c>
      <c r="R1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29.010999999999999</v>
      </c>
      <c s="20">
        <v>145</v>
      </c>
      <c s="96">
        <v>4.5170000000000003</v>
      </c>
      <c s="96">
        <v>85.772000000000006</v>
      </c>
      <c s="97">
        <v>25.218</v>
      </c>
      <c s="98">
        <v>0</v>
      </c>
      <c s="98">
        <v>0</v>
      </c>
      <c/>
      <c r="K146" s="130">
        <v>45509.033682569447</v>
      </c>
      <c r="R1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29.210999999999999</v>
      </c>
      <c s="20">
        <v>146</v>
      </c>
      <c s="96">
        <v>4.5529999999999999</v>
      </c>
      <c s="96">
        <v>85.070999999999998</v>
      </c>
      <c s="97">
        <v>31.710999999999999</v>
      </c>
      <c s="98">
        <v>0</v>
      </c>
      <c s="98">
        <v>0</v>
      </c>
      <c/>
      <c r="K147" s="130">
        <v>45509.033684884256</v>
      </c>
      <c r="R1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29.428999999999998</v>
      </c>
      <c s="20">
        <v>147</v>
      </c>
      <c s="96">
        <v>4.399</v>
      </c>
      <c s="96">
        <v>82.558999999999998</v>
      </c>
      <c s="97">
        <v>36.497</v>
      </c>
      <c s="98">
        <v>0</v>
      </c>
      <c s="98">
        <v>0</v>
      </c>
      <c/>
      <c r="K148" s="130">
        <v>45509.033687395837</v>
      </c>
      <c r="R1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29.611999999999998</v>
      </c>
      <c s="20">
        <v>148</v>
      </c>
      <c s="96">
        <v>4.4960000000000004</v>
      </c>
      <c s="96">
        <v>81.019000000000005</v>
      </c>
      <c s="97">
        <v>32.524999999999999</v>
      </c>
      <c s="98">
        <v>0</v>
      </c>
      <c s="98">
        <v>0</v>
      </c>
      <c/>
      <c r="K149" s="130">
        <v>45509.033689525466</v>
      </c>
      <c r="R1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29.821999999999999</v>
      </c>
      <c s="20">
        <v>149</v>
      </c>
      <c s="96">
        <v>4.5670000000000002</v>
      </c>
      <c s="96">
        <v>81.543000000000006</v>
      </c>
      <c s="97">
        <v>22.219000000000001</v>
      </c>
      <c s="98">
        <v>0</v>
      </c>
      <c s="98">
        <v>0</v>
      </c>
      <c/>
      <c r="K150" s="130">
        <v>45509.033691956021</v>
      </c>
      <c r="R1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30.016999999999999</v>
      </c>
      <c s="20">
        <v>150</v>
      </c>
      <c s="96">
        <v>4.5069999999999997</v>
      </c>
      <c s="96">
        <v>81.165000000000006</v>
      </c>
      <c s="97">
        <v>29.183</v>
      </c>
      <c s="98">
        <v>0</v>
      </c>
      <c s="98">
        <v>0</v>
      </c>
      <c/>
      <c r="K151" s="130">
        <v>45509.033694212965</v>
      </c>
      <c r="R1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30.216000000000001</v>
      </c>
      <c s="20">
        <v>151</v>
      </c>
      <c s="96">
        <v>4.4009999999999998</v>
      </c>
      <c s="96">
        <v>82.692999999999998</v>
      </c>
      <c s="97">
        <v>36.436999999999998</v>
      </c>
      <c s="98">
        <v>0</v>
      </c>
      <c s="98">
        <v>0</v>
      </c>
      <c/>
      <c r="K152" s="130">
        <v>45509.033696516206</v>
      </c>
      <c r="R1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30.396999999999998</v>
      </c>
      <c s="20">
        <v>152</v>
      </c>
      <c s="96">
        <v>4.4850000000000003</v>
      </c>
      <c s="96">
        <v>84.456999999999994</v>
      </c>
      <c s="97">
        <v>33.982999999999997</v>
      </c>
      <c s="98">
        <v>0</v>
      </c>
      <c s="98">
        <v>0</v>
      </c>
      <c/>
      <c r="K153" s="130">
        <v>45509.033698611114</v>
      </c>
      <c r="R1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30.620999999999999</v>
      </c>
      <c s="20">
        <v>153</v>
      </c>
      <c s="96">
        <v>4.694</v>
      </c>
      <c s="96">
        <v>85.340999999999994</v>
      </c>
      <c s="97">
        <v>27.931000000000001</v>
      </c>
      <c s="98">
        <v>0</v>
      </c>
      <c s="98">
        <v>0</v>
      </c>
      <c/>
      <c r="K154" s="130">
        <v>45509.033701192129</v>
      </c>
      <c r="R1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30.800999999999998</v>
      </c>
      <c s="20">
        <v>154</v>
      </c>
      <c s="96">
        <v>4.6390000000000002</v>
      </c>
      <c s="96">
        <v>86.185000000000002</v>
      </c>
      <c s="97">
        <v>31.122</v>
      </c>
      <c s="98">
        <v>0</v>
      </c>
      <c s="98">
        <v>0</v>
      </c>
      <c/>
      <c r="K155" s="130">
        <v>45509.033703287037</v>
      </c>
      <c r="R1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31.004000000000001</v>
      </c>
      <c s="20">
        <v>155</v>
      </c>
      <c s="96">
        <v>4.7050000000000001</v>
      </c>
      <c s="96">
        <v>86.724000000000004</v>
      </c>
      <c s="97">
        <v>29.611999999999998</v>
      </c>
      <c s="98">
        <v>0</v>
      </c>
      <c s="98">
        <v>0</v>
      </c>
      <c/>
      <c r="K156" s="130">
        <v>45509.033705636575</v>
      </c>
      <c r="R1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31.213999999999999</v>
      </c>
      <c s="20">
        <v>156</v>
      </c>
      <c s="96">
        <v>4.7460000000000004</v>
      </c>
      <c s="96">
        <v>86.926000000000002</v>
      </c>
      <c s="97">
        <v>31.838999999999999</v>
      </c>
      <c s="98">
        <v>0</v>
      </c>
      <c s="98">
        <v>0</v>
      </c>
      <c/>
      <c r="K157" s="130">
        <v>45509.033708067131</v>
      </c>
      <c r="R1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31.407</v>
      </c>
      <c s="20">
        <v>157</v>
      </c>
      <c s="96">
        <v>4.7190000000000003</v>
      </c>
      <c s="96">
        <v>87.539000000000001</v>
      </c>
      <c s="97">
        <v>31.024000000000001</v>
      </c>
      <c s="98">
        <v>0</v>
      </c>
      <c s="98">
        <v>0</v>
      </c>
      <c/>
      <c r="K158" s="130">
        <v>45509.033710300922</v>
      </c>
      <c r="R1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31.603999999999999</v>
      </c>
      <c s="20">
        <v>158</v>
      </c>
      <c s="96">
        <v>4.6980000000000004</v>
      </c>
      <c s="96">
        <v>84.25</v>
      </c>
      <c s="97">
        <v>41.130000000000003</v>
      </c>
      <c s="98">
        <v>0</v>
      </c>
      <c s="98">
        <v>0</v>
      </c>
      <c/>
      <c r="K159" s="130">
        <v>45509.033712581018</v>
      </c>
      <c r="R1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31.798999999999999</v>
      </c>
      <c s="20">
        <v>159</v>
      </c>
      <c s="96">
        <v>4.7389999999999999</v>
      </c>
      <c s="96">
        <v>84.614999999999995</v>
      </c>
      <c s="97">
        <v>40.279000000000003</v>
      </c>
      <c s="98">
        <v>0</v>
      </c>
      <c s="98">
        <v>0</v>
      </c>
      <c/>
      <c r="K160" s="130">
        <v>45509.033714837962</v>
      </c>
      <c r="R1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32.006</v>
      </c>
      <c s="20">
        <v>160</v>
      </c>
      <c s="96">
        <v>4.577</v>
      </c>
      <c s="96">
        <v>83.831999999999994</v>
      </c>
      <c s="97">
        <v>44.241999999999997</v>
      </c>
      <c s="98">
        <v>0</v>
      </c>
      <c s="98">
        <v>0</v>
      </c>
      <c/>
      <c r="K161" s="130">
        <v>45509.033717233797</v>
      </c>
      <c r="R1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32.206000000000003</v>
      </c>
      <c s="20">
        <v>161</v>
      </c>
      <c s="96">
        <v>4.4710000000000001</v>
      </c>
      <c s="96">
        <v>84.105999999999995</v>
      </c>
      <c s="97">
        <v>34.097000000000001</v>
      </c>
      <c s="98">
        <v>0</v>
      </c>
      <c s="98">
        <v>0</v>
      </c>
      <c/>
      <c r="K162" s="130">
        <v>45509.033719537038</v>
      </c>
      <c r="R1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32.401000000000003</v>
      </c>
      <c s="20">
        <v>162</v>
      </c>
      <c s="96">
        <v>4.6550000000000002</v>
      </c>
      <c s="96">
        <v>84.409999999999997</v>
      </c>
      <c s="97">
        <v>33.823999999999998</v>
      </c>
      <c s="98">
        <v>0</v>
      </c>
      <c s="98">
        <v>0</v>
      </c>
      <c/>
      <c r="K163" s="130">
        <v>45509.033721805557</v>
      </c>
      <c r="R1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32.606000000000002</v>
      </c>
      <c s="20">
        <v>163</v>
      </c>
      <c s="96">
        <v>4.5579999999999998</v>
      </c>
      <c s="96">
        <v>84.506</v>
      </c>
      <c s="97">
        <v>29.292000000000002</v>
      </c>
      <c s="98">
        <v>0</v>
      </c>
      <c s="98">
        <v>0</v>
      </c>
      <c/>
      <c r="K164" s="130">
        <v>45509.033724166664</v>
      </c>
      <c r="R1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32.813000000000002</v>
      </c>
      <c s="20">
        <v>164</v>
      </c>
      <c s="96">
        <v>4.6070000000000002</v>
      </c>
      <c s="96">
        <v>85.438999999999993</v>
      </c>
      <c s="97">
        <v>33.329999999999998</v>
      </c>
      <c s="98">
        <v>0</v>
      </c>
      <c s="98">
        <v>0</v>
      </c>
      <c/>
      <c r="K165" s="130">
        <v>45509.033726562498</v>
      </c>
      <c r="R1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33.014000000000003</v>
      </c>
      <c s="20">
        <v>165</v>
      </c>
      <c s="96">
        <v>4.4939999999999998</v>
      </c>
      <c s="96">
        <v>85.703000000000003</v>
      </c>
      <c s="97">
        <v>43.951999999999998</v>
      </c>
      <c s="98">
        <v>0</v>
      </c>
      <c s="98">
        <v>0</v>
      </c>
      <c/>
      <c r="K166" s="130">
        <v>45509.03372890046</v>
      </c>
      <c r="R1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33.195999999999998</v>
      </c>
      <c s="20">
        <v>166</v>
      </c>
      <c s="96">
        <v>4.5519999999999996</v>
      </c>
      <c s="96">
        <v>89.623999999999995</v>
      </c>
      <c s="97">
        <v>48.201000000000001</v>
      </c>
      <c s="98">
        <v>0</v>
      </c>
      <c s="98">
        <v>0</v>
      </c>
      <c/>
      <c r="K167" s="130">
        <v>45509.033730995368</v>
      </c>
      <c r="R1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33.411000000000001</v>
      </c>
      <c s="20">
        <v>167</v>
      </c>
      <c s="96">
        <v>4.5510000000000002</v>
      </c>
      <c s="96">
        <v>89.173000000000002</v>
      </c>
      <c s="97">
        <v>40.673999999999999</v>
      </c>
      <c s="98">
        <v>0</v>
      </c>
      <c s="98">
        <v>0</v>
      </c>
      <c/>
      <c r="K168" s="130">
        <v>45509.033733495373</v>
      </c>
      <c r="R1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33.600999999999999</v>
      </c>
      <c s="20">
        <v>168</v>
      </c>
      <c s="96">
        <v>4.2889999999999997</v>
      </c>
      <c s="96">
        <v>89.319999999999993</v>
      </c>
      <c s="97">
        <v>52.854999999999997</v>
      </c>
      <c s="98">
        <v>0</v>
      </c>
      <c s="98">
        <v>0</v>
      </c>
      <c/>
      <c r="K169" s="130">
        <v>45509.033735694444</v>
      </c>
      <c r="R1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33.817</v>
      </c>
      <c s="20">
        <v>169</v>
      </c>
      <c s="96">
        <v>4.4580000000000002</v>
      </c>
      <c s="96">
        <v>89.840000000000003</v>
      </c>
      <c s="97">
        <v>32.905999999999999</v>
      </c>
      <c s="98">
        <v>0</v>
      </c>
      <c s="98">
        <v>0</v>
      </c>
      <c/>
      <c r="K170" s="130">
        <v>45509.033738194441</v>
      </c>
      <c r="R1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34.014000000000003</v>
      </c>
      <c s="20">
        <v>170</v>
      </c>
      <c s="96">
        <v>4.4029999999999996</v>
      </c>
      <c s="96">
        <v>89.629000000000005</v>
      </c>
      <c s="97">
        <v>36.911999999999999</v>
      </c>
      <c s="98">
        <v>0</v>
      </c>
      <c s="98">
        <v>0</v>
      </c>
      <c/>
      <c r="K171" s="130">
        <v>45509.033740474537</v>
      </c>
      <c r="R1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34.216999999999999</v>
      </c>
      <c s="20">
        <v>171</v>
      </c>
      <c s="96">
        <v>4.4660000000000002</v>
      </c>
      <c s="96">
        <v>88.960999999999999</v>
      </c>
      <c s="97">
        <v>36.396999999999998</v>
      </c>
      <c s="98">
        <v>0</v>
      </c>
      <c s="98">
        <v>0</v>
      </c>
      <c/>
      <c r="K172" s="130">
        <v>45509.033742824075</v>
      </c>
      <c r="R1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34.420000000000002</v>
      </c>
      <c s="20">
        <v>172</v>
      </c>
      <c s="96">
        <v>4.3390000000000004</v>
      </c>
      <c s="96">
        <v>88.070999999999998</v>
      </c>
      <c s="97">
        <v>44.195</v>
      </c>
      <c s="98">
        <v>0</v>
      </c>
      <c s="98">
        <v>0</v>
      </c>
      <c/>
      <c r="K173" s="130">
        <v>45509.033745173612</v>
      </c>
      <c r="R1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34.619</v>
      </c>
      <c s="20">
        <v>173</v>
      </c>
      <c s="96">
        <v>4.4530000000000003</v>
      </c>
      <c s="96">
        <v>88.417000000000002</v>
      </c>
      <c s="97">
        <v>46.32</v>
      </c>
      <c s="98">
        <v>0</v>
      </c>
      <c s="98">
        <v>0</v>
      </c>
      <c/>
      <c r="K174" s="130">
        <v>45509.033747476853</v>
      </c>
      <c r="R1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34.795999999999999</v>
      </c>
      <c s="20">
        <v>174</v>
      </c>
      <c s="96">
        <v>4.4909999999999997</v>
      </c>
      <c s="96">
        <v>88.379999999999995</v>
      </c>
      <c s="97">
        <v>38.384</v>
      </c>
      <c s="98">
        <v>0</v>
      </c>
      <c s="98">
        <v>0</v>
      </c>
      <c/>
      <c r="K175" s="130">
        <v>45509.033749525464</v>
      </c>
      <c r="R1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35.002000000000002</v>
      </c>
      <c s="20">
        <v>175</v>
      </c>
      <c s="96">
        <v>4.4329999999999998</v>
      </c>
      <c s="96">
        <v>87.513999999999996</v>
      </c>
      <c s="97">
        <v>44.317</v>
      </c>
      <c s="98">
        <v>0</v>
      </c>
      <c s="98">
        <v>0</v>
      </c>
      <c/>
      <c r="K176" s="130">
        <v>45509.033751909723</v>
      </c>
      <c r="R1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35.200000000000003</v>
      </c>
      <c s="20">
        <v>176</v>
      </c>
      <c s="96">
        <v>4.4020000000000001</v>
      </c>
      <c s="96">
        <v>86.820999999999998</v>
      </c>
      <c s="97">
        <v>41.906999999999996</v>
      </c>
      <c s="98">
        <v>0</v>
      </c>
      <c s="98">
        <v>0</v>
      </c>
      <c/>
      <c r="K177" s="130">
        <v>45509.033754201388</v>
      </c>
      <c r="R1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35.420999999999999</v>
      </c>
      <c s="20">
        <v>177</v>
      </c>
      <c s="96">
        <v>4.4669999999999996</v>
      </c>
      <c s="96">
        <v>87.438000000000002</v>
      </c>
      <c s="97">
        <v>38.616</v>
      </c>
      <c s="98">
        <v>0</v>
      </c>
      <c s="98">
        <v>0</v>
      </c>
      <c/>
      <c r="K178" s="130">
        <v>45509.033756759258</v>
      </c>
      <c r="R1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35.619</v>
      </c>
      <c s="20">
        <v>178</v>
      </c>
      <c s="96">
        <v>4.5</v>
      </c>
      <c s="96">
        <v>85.674999999999997</v>
      </c>
      <c s="97">
        <v>35.640999999999998</v>
      </c>
      <c s="98">
        <v>0</v>
      </c>
      <c s="98">
        <v>0</v>
      </c>
      <c/>
      <c r="K179" s="130">
        <v>45509.033759050923</v>
      </c>
      <c r="R1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35.817</v>
      </c>
      <c s="20">
        <v>179</v>
      </c>
      <c s="96">
        <v>4.569</v>
      </c>
      <c s="96">
        <v>86.626999999999995</v>
      </c>
      <c s="97">
        <v>42.683</v>
      </c>
      <c s="98">
        <v>0</v>
      </c>
      <c s="98">
        <v>0</v>
      </c>
      <c/>
      <c r="K180" s="130">
        <v>45509.033761342595</v>
      </c>
      <c r="R1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36.011000000000003</v>
      </c>
      <c s="20">
        <v>180</v>
      </c>
      <c s="96">
        <v>4.5419999999999998</v>
      </c>
      <c s="96">
        <v>87.524000000000001</v>
      </c>
      <c s="97">
        <v>28.702000000000002</v>
      </c>
      <c s="98">
        <v>0</v>
      </c>
      <c s="98">
        <v>0</v>
      </c>
      <c/>
      <c r="K181" s="130">
        <v>45509.033763587962</v>
      </c>
      <c r="R1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36.195</v>
      </c>
      <c s="20">
        <v>181</v>
      </c>
      <c s="96">
        <v>4.2119999999999997</v>
      </c>
      <c s="96">
        <v>84.950000000000003</v>
      </c>
      <c s="97">
        <v>38.978999999999999</v>
      </c>
      <c s="98">
        <v>0</v>
      </c>
      <c s="98">
        <v>0</v>
      </c>
      <c/>
      <c r="K182" s="130">
        <v>45509.033765717591</v>
      </c>
      <c r="R1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36.411000000000001</v>
      </c>
      <c s="20">
        <v>182</v>
      </c>
      <c s="96">
        <v>4.3849999999999998</v>
      </c>
      <c s="96">
        <v>83.948999999999998</v>
      </c>
      <c s="97">
        <v>41.688000000000002</v>
      </c>
      <c s="98">
        <v>0</v>
      </c>
      <c s="98">
        <v>0</v>
      </c>
      <c/>
      <c r="K183" s="130">
        <v>45509.033768217596</v>
      </c>
      <c r="R1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36.601999999999997</v>
      </c>
      <c s="20">
        <v>183</v>
      </c>
      <c s="96">
        <v>4.2510000000000003</v>
      </c>
      <c s="96">
        <v>84.298000000000002</v>
      </c>
      <c s="97">
        <v>37.598999999999997</v>
      </c>
      <c s="98">
        <v>0</v>
      </c>
      <c s="98">
        <v>0</v>
      </c>
      <c/>
      <c r="K184" s="130">
        <v>45509.033770428243</v>
      </c>
      <c r="R1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36.82</v>
      </c>
      <c s="20">
        <v>184</v>
      </c>
      <c s="96">
        <v>4.415</v>
      </c>
      <c s="96">
        <v>84.067999999999998</v>
      </c>
      <c s="97">
        <v>56.723999999999997</v>
      </c>
      <c s="98">
        <v>0</v>
      </c>
      <c s="98">
        <v>0</v>
      </c>
      <c/>
      <c r="K185" s="130">
        <v>45509.033772951392</v>
      </c>
      <c r="R1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37.018000000000001</v>
      </c>
      <c s="20">
        <v>185</v>
      </c>
      <c s="96">
        <v>4.4500000000000002</v>
      </c>
      <c s="96">
        <v>85.894000000000005</v>
      </c>
      <c s="97">
        <v>41.137999999999998</v>
      </c>
      <c s="98">
        <v>0</v>
      </c>
      <c s="98">
        <v>0</v>
      </c>
      <c/>
      <c r="K186" s="130">
        <v>45509.033775243057</v>
      </c>
      <c r="R1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37.203000000000003</v>
      </c>
      <c s="20">
        <v>186</v>
      </c>
      <c s="96">
        <v>4.5439999999999996</v>
      </c>
      <c s="96">
        <v>85.75</v>
      </c>
      <c s="97">
        <v>36.707999999999998</v>
      </c>
      <c s="98">
        <v>0</v>
      </c>
      <c s="98">
        <v>0</v>
      </c>
      <c/>
      <c r="K187" s="130">
        <v>45509.033777384262</v>
      </c>
      <c r="R1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37.393999999999998</v>
      </c>
      <c s="20">
        <v>187</v>
      </c>
      <c s="96">
        <v>4.5019999999999998</v>
      </c>
      <c s="96">
        <v>84.091999999999999</v>
      </c>
      <c s="97">
        <v>42.694000000000003</v>
      </c>
      <c s="98">
        <v>0</v>
      </c>
      <c s="98">
        <v>0</v>
      </c>
      <c/>
      <c r="K188" s="130">
        <v>45509.033779583333</v>
      </c>
      <c r="R1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37.597000000000001</v>
      </c>
      <c s="20">
        <v>188</v>
      </c>
      <c s="96">
        <v>4.585</v>
      </c>
      <c s="96">
        <v>82.497</v>
      </c>
      <c s="97">
        <v>43.189</v>
      </c>
      <c s="98">
        <v>0</v>
      </c>
      <c s="98">
        <v>0</v>
      </c>
      <c/>
      <c r="K189" s="130">
        <v>45509.033781944447</v>
      </c>
      <c r="R1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37.808999999999998</v>
      </c>
      <c s="20">
        <v>189</v>
      </c>
      <c s="96">
        <v>4.4640000000000004</v>
      </c>
      <c s="96">
        <v>82.418000000000006</v>
      </c>
      <c s="97">
        <v>31.984999999999999</v>
      </c>
      <c s="98">
        <v>0</v>
      </c>
      <c s="98">
        <v>0</v>
      </c>
      <c/>
      <c r="K190" s="130">
        <v>45509.033784398147</v>
      </c>
      <c r="R1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38.020000000000003</v>
      </c>
      <c s="20">
        <v>190</v>
      </c>
      <c s="96">
        <v>4.6079999999999997</v>
      </c>
      <c s="96">
        <v>82.320999999999998</v>
      </c>
      <c s="97">
        <v>24.117000000000001</v>
      </c>
      <c s="98">
        <v>0</v>
      </c>
      <c s="98">
        <v>0</v>
      </c>
      <c/>
      <c r="K191" s="130">
        <v>45509.033786840278</v>
      </c>
      <c r="R1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38.215000000000003</v>
      </c>
      <c s="20">
        <v>191</v>
      </c>
      <c s="96">
        <v>4.5350000000000001</v>
      </c>
      <c s="96">
        <v>82.403000000000006</v>
      </c>
      <c s="97">
        <v>24.088000000000001</v>
      </c>
      <c s="98">
        <v>0</v>
      </c>
      <c s="98">
        <v>0</v>
      </c>
      <c/>
      <c r="K192" s="130">
        <v>45509.033789097222</v>
      </c>
      <c r="R1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38.404000000000003</v>
      </c>
      <c s="20">
        <v>192</v>
      </c>
      <c s="96">
        <v>4.5979999999999999</v>
      </c>
      <c s="96">
        <v>82.849000000000004</v>
      </c>
      <c s="97">
        <v>35.543999999999997</v>
      </c>
      <c s="98">
        <v>0</v>
      </c>
      <c s="98">
        <v>0</v>
      </c>
      <c/>
      <c r="K193" s="130">
        <v>45509.033791284724</v>
      </c>
      <c r="R1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38.593000000000004</v>
      </c>
      <c s="20">
        <v>193</v>
      </c>
      <c s="96">
        <v>4.4880000000000004</v>
      </c>
      <c s="96">
        <v>83.885999999999996</v>
      </c>
      <c s="97">
        <v>36.844000000000001</v>
      </c>
      <c s="98">
        <v>0</v>
      </c>
      <c s="98">
        <v>0</v>
      </c>
      <c/>
      <c r="K194" s="130">
        <v>45509.033793472219</v>
      </c>
      <c r="R1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38.793999999999997</v>
      </c>
      <c s="20">
        <v>194</v>
      </c>
      <c s="96">
        <v>4.5659999999999998</v>
      </c>
      <c s="96">
        <v>84.058999999999998</v>
      </c>
      <c s="97">
        <v>33.585999999999999</v>
      </c>
      <c s="98">
        <v>0</v>
      </c>
      <c s="98">
        <v>0</v>
      </c>
      <c/>
      <c r="K195" s="130">
        <v>45509.033795798612</v>
      </c>
      <c r="R1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39.012</v>
      </c>
      <c s="20">
        <v>195</v>
      </c>
      <c s="96">
        <v>4.5869999999999997</v>
      </c>
      <c s="96">
        <v>85.218000000000004</v>
      </c>
      <c s="97">
        <v>38.198999999999998</v>
      </c>
      <c s="98">
        <v>0</v>
      </c>
      <c s="98">
        <v>0</v>
      </c>
      <c/>
      <c r="K196" s="130">
        <v>45509.033798321761</v>
      </c>
      <c r="R1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39.206000000000003</v>
      </c>
      <c s="20">
        <v>196</v>
      </c>
      <c s="96">
        <v>4.4470000000000001</v>
      </c>
      <c s="96">
        <v>85.180000000000007</v>
      </c>
      <c s="97">
        <v>48.213000000000001</v>
      </c>
      <c s="98">
        <v>0</v>
      </c>
      <c s="98">
        <v>0</v>
      </c>
      <c/>
      <c r="K197" s="130">
        <v>45509.033800567129</v>
      </c>
      <c r="R1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39.393999999999998</v>
      </c>
      <c s="20">
        <v>197</v>
      </c>
      <c s="96">
        <v>4.5250000000000004</v>
      </c>
      <c s="96">
        <v>85.503</v>
      </c>
      <c s="97">
        <v>48.801000000000002</v>
      </c>
      <c s="98">
        <v>0</v>
      </c>
      <c s="98">
        <v>0</v>
      </c>
      <c/>
      <c r="K198" s="130">
        <v>45509.033802743055</v>
      </c>
      <c r="R1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39.598999999999997</v>
      </c>
      <c s="20">
        <v>198</v>
      </c>
      <c s="96">
        <v>4.4560000000000004</v>
      </c>
      <c s="96">
        <v>84.706999999999994</v>
      </c>
      <c s="97">
        <v>47.642000000000003</v>
      </c>
      <c s="98">
        <v>0</v>
      </c>
      <c s="98">
        <v>0</v>
      </c>
      <c/>
      <c r="K199" s="130">
        <v>45509.033805115738</v>
      </c>
      <c r="R1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39.816000000000003</v>
      </c>
      <c s="20">
        <v>199</v>
      </c>
      <c s="96">
        <v>4.4480000000000004</v>
      </c>
      <c s="96">
        <v>82.762</v>
      </c>
      <c s="97">
        <v>45.618000000000002</v>
      </c>
      <c s="98">
        <v>0</v>
      </c>
      <c s="98">
        <v>0</v>
      </c>
      <c/>
      <c r="K200" s="130">
        <v>45509.033807627318</v>
      </c>
      <c r="R2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40.000999999999998</v>
      </c>
      <c s="20">
        <v>200</v>
      </c>
      <c s="96">
        <v>4.3620000000000001</v>
      </c>
      <c s="96">
        <v>82.504000000000005</v>
      </c>
      <c s="97">
        <v>34.962000000000003</v>
      </c>
      <c s="98">
        <v>0</v>
      </c>
      <c s="98">
        <v>0</v>
      </c>
      <c/>
      <c r="K201" s="130">
        <v>45509.033809768516</v>
      </c>
      <c r="R2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40.203000000000003</v>
      </c>
      <c s="20">
        <v>201</v>
      </c>
      <c s="96">
        <v>4.3920000000000003</v>
      </c>
      <c s="96">
        <v>83.338999999999999</v>
      </c>
      <c s="97">
        <v>32.350000000000001</v>
      </c>
      <c s="98">
        <v>0</v>
      </c>
      <c s="98">
        <v>0</v>
      </c>
      <c/>
      <c r="K202" s="130">
        <v>45509.033812094909</v>
      </c>
      <c r="R2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40.406999999999996</v>
      </c>
      <c s="20">
        <v>202</v>
      </c>
      <c s="96">
        <v>4.3490000000000002</v>
      </c>
      <c s="96">
        <v>83.656999999999996</v>
      </c>
      <c s="97">
        <v>33.177</v>
      </c>
      <c s="98">
        <v>0</v>
      </c>
      <c s="98">
        <v>0</v>
      </c>
      <c/>
      <c r="K203" s="130">
        <v>45509.033814467592</v>
      </c>
      <c r="R2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40.609000000000002</v>
      </c>
      <c s="20">
        <v>203</v>
      </c>
      <c s="96">
        <v>4.4160000000000004</v>
      </c>
      <c s="96">
        <v>86.171000000000006</v>
      </c>
      <c s="97">
        <v>40.094999999999999</v>
      </c>
      <c s="98">
        <v>0</v>
      </c>
      <c s="98">
        <v>0</v>
      </c>
      <c/>
      <c r="K204" s="130">
        <v>45509.033816793984</v>
      </c>
      <c r="R2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40.808999999999998</v>
      </c>
      <c s="20">
        <v>204</v>
      </c>
      <c s="96">
        <v>4.4199999999999999</v>
      </c>
      <c s="96">
        <v>86.385000000000005</v>
      </c>
      <c s="97">
        <v>34.435000000000002</v>
      </c>
      <c s="98">
        <v>0</v>
      </c>
      <c s="98">
        <v>0</v>
      </c>
      <c/>
      <c r="K205" s="130">
        <v>45509.03381912037</v>
      </c>
      <c r="R2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41.015999999999998</v>
      </c>
      <c s="20">
        <v>205</v>
      </c>
      <c s="96">
        <v>4.4139999999999997</v>
      </c>
      <c s="96">
        <v>86.844999999999999</v>
      </c>
      <c s="97">
        <v>30.704999999999998</v>
      </c>
      <c s="98">
        <v>0</v>
      </c>
      <c s="98">
        <v>0</v>
      </c>
      <c/>
      <c r="K206" s="130">
        <v>45509.033821516205</v>
      </c>
      <c r="R2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41.210999999999999</v>
      </c>
      <c s="20">
        <v>206</v>
      </c>
      <c s="96">
        <v>4.6479999999999997</v>
      </c>
      <c s="96">
        <v>86.798000000000002</v>
      </c>
      <c s="97">
        <v>35.430999999999997</v>
      </c>
      <c s="98">
        <v>0</v>
      </c>
      <c s="98">
        <v>0</v>
      </c>
      <c/>
      <c r="K207" s="130">
        <v>45509.033823773148</v>
      </c>
      <c r="R2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41.405999999999999</v>
      </c>
      <c s="20">
        <v>207</v>
      </c>
      <c s="96">
        <v>4.4699999999999998</v>
      </c>
      <c s="96">
        <v>87.113</v>
      </c>
      <c s="97">
        <v>30.858000000000001</v>
      </c>
      <c s="98">
        <v>0</v>
      </c>
      <c s="98">
        <v>0</v>
      </c>
      <c/>
      <c r="K208" s="130">
        <v>45509.033826030092</v>
      </c>
      <c r="R2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41.601999999999997</v>
      </c>
      <c s="20">
        <v>208</v>
      </c>
      <c s="96">
        <v>4.641</v>
      </c>
      <c s="96">
        <v>86.593999999999994</v>
      </c>
      <c s="97">
        <v>31.940000000000001</v>
      </c>
      <c s="98">
        <v>0</v>
      </c>
      <c s="98">
        <v>0</v>
      </c>
      <c/>
      <c r="K209" s="130">
        <v>45509.033828298612</v>
      </c>
      <c r="R2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41.826999999999998</v>
      </c>
      <c s="20">
        <v>209</v>
      </c>
      <c s="96">
        <v>4.6509999999999998</v>
      </c>
      <c s="96">
        <v>86.079999999999998</v>
      </c>
      <c s="97">
        <v>37.642000000000003</v>
      </c>
      <c s="98">
        <v>0</v>
      </c>
      <c s="98">
        <v>0</v>
      </c>
      <c/>
      <c r="K210" s="130">
        <v>45509.033830902779</v>
      </c>
      <c r="R2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41.997999999999998</v>
      </c>
      <c s="20">
        <v>210</v>
      </c>
      <c s="96">
        <v>4.5869999999999997</v>
      </c>
      <c s="96">
        <v>86.228999999999999</v>
      </c>
      <c s="97">
        <v>34.607999999999997</v>
      </c>
      <c s="98">
        <v>0</v>
      </c>
      <c s="98">
        <v>0</v>
      </c>
      <c/>
      <c r="K211" s="130">
        <v>45509.033832881942</v>
      </c>
      <c r="R2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42.213999999999999</v>
      </c>
      <c s="20">
        <v>211</v>
      </c>
      <c s="96">
        <v>4.6239999999999997</v>
      </c>
      <c s="96">
        <v>85.569999999999993</v>
      </c>
      <c s="97">
        <v>31.364999999999998</v>
      </c>
      <c s="98">
        <v>0</v>
      </c>
      <c s="98">
        <v>0</v>
      </c>
      <c/>
      <c r="K212" s="130">
        <v>45509.033835381946</v>
      </c>
      <c r="R2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42.411000000000001</v>
      </c>
      <c s="20">
        <v>212</v>
      </c>
      <c s="96">
        <v>4.5419999999999998</v>
      </c>
      <c s="96">
        <v>85.280000000000001</v>
      </c>
      <c s="97">
        <v>33.359000000000002</v>
      </c>
      <c s="98">
        <v>0</v>
      </c>
      <c s="98">
        <v>0</v>
      </c>
      <c/>
      <c r="K213" s="130">
        <v>45509.033837650466</v>
      </c>
      <c r="R2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42.594999999999999</v>
      </c>
      <c s="20">
        <v>213</v>
      </c>
      <c s="96">
        <v>4.7140000000000004</v>
      </c>
      <c s="96">
        <v>85.873000000000005</v>
      </c>
      <c s="97">
        <v>27.850000000000001</v>
      </c>
      <c s="98">
        <v>0</v>
      </c>
      <c s="98">
        <v>0</v>
      </c>
      <c/>
      <c r="K214" s="130">
        <v>45509.033839791664</v>
      </c>
      <c r="R2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42.808999999999998</v>
      </c>
      <c s="20">
        <v>214</v>
      </c>
      <c s="96">
        <v>4.7089999999999996</v>
      </c>
      <c s="96">
        <v>84.804000000000002</v>
      </c>
      <c s="97">
        <v>36.140000000000001</v>
      </c>
      <c s="98">
        <v>0</v>
      </c>
      <c s="98">
        <v>0</v>
      </c>
      <c/>
      <c r="K215" s="130">
        <v>45509.033842268516</v>
      </c>
      <c r="R2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43.003999999999998</v>
      </c>
      <c s="20">
        <v>215</v>
      </c>
      <c s="96">
        <v>4.6929999999999996</v>
      </c>
      <c s="96">
        <v>85.123000000000005</v>
      </c>
      <c s="97">
        <v>30.815999999999999</v>
      </c>
      <c s="98">
        <v>0</v>
      </c>
      <c s="98">
        <v>0</v>
      </c>
      <c/>
      <c r="K216" s="130">
        <v>45509.03384452546</v>
      </c>
      <c r="R2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43.213999999999999</v>
      </c>
      <c s="20">
        <v>216</v>
      </c>
      <c s="96">
        <v>4.7569999999999997</v>
      </c>
      <c s="96">
        <v>85.280000000000001</v>
      </c>
      <c s="97">
        <v>34.838000000000001</v>
      </c>
      <c s="98">
        <v>0</v>
      </c>
      <c s="98">
        <v>0</v>
      </c>
      <c/>
      <c r="K217" s="130">
        <v>45509.033846956016</v>
      </c>
      <c r="R2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43.398000000000003</v>
      </c>
      <c s="20">
        <v>217</v>
      </c>
      <c s="96">
        <v>4.6550000000000002</v>
      </c>
      <c s="96">
        <v>85.427999999999997</v>
      </c>
      <c s="97">
        <v>29.945</v>
      </c>
      <c s="98">
        <v>0</v>
      </c>
      <c s="98">
        <v>0</v>
      </c>
      <c/>
      <c r="K218" s="130">
        <v>45509.033849085645</v>
      </c>
      <c r="R2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43.612000000000002</v>
      </c>
      <c s="20">
        <v>218</v>
      </c>
      <c s="96">
        <v>4.2300000000000004</v>
      </c>
      <c s="96">
        <v>85.843000000000004</v>
      </c>
      <c s="97">
        <v>29.920999999999999</v>
      </c>
      <c s="98">
        <v>0</v>
      </c>
      <c s="98">
        <v>0</v>
      </c>
      <c/>
      <c r="K219" s="130">
        <v>45509.033851550928</v>
      </c>
      <c r="R2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43.805999999999997</v>
      </c>
      <c s="20">
        <v>219</v>
      </c>
      <c s="96">
        <v>4.085</v>
      </c>
      <c s="96">
        <v>84.799999999999997</v>
      </c>
      <c s="97">
        <v>38.781999999999996</v>
      </c>
      <c s="98">
        <v>0</v>
      </c>
      <c s="98">
        <v>0</v>
      </c>
      <c/>
      <c r="K220" s="130">
        <v>45509.033853807872</v>
      </c>
      <c r="R2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43.994999999999997</v>
      </c>
      <c s="20">
        <v>220</v>
      </c>
      <c s="96">
        <v>4.0460000000000003</v>
      </c>
      <c s="96">
        <v>85.203000000000003</v>
      </c>
      <c s="97">
        <v>28.501999999999999</v>
      </c>
      <c s="98">
        <v>0</v>
      </c>
      <c s="98">
        <v>0</v>
      </c>
      <c/>
      <c r="K221" s="130">
        <v>45509.033855983798</v>
      </c>
      <c r="R2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44.204999999999998</v>
      </c>
      <c s="20">
        <v>221</v>
      </c>
      <c s="96">
        <v>4.5960000000000001</v>
      </c>
      <c s="96">
        <v>85.784000000000006</v>
      </c>
      <c s="97">
        <v>31.634</v>
      </c>
      <c s="98">
        <v>0</v>
      </c>
      <c s="98">
        <v>0</v>
      </c>
      <c/>
      <c r="K222" s="130">
        <v>45509.033858425923</v>
      </c>
      <c r="R2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44.414000000000001</v>
      </c>
      <c s="20">
        <v>222</v>
      </c>
      <c s="96">
        <v>4.5810000000000004</v>
      </c>
      <c s="96">
        <v>85.400999999999996</v>
      </c>
      <c s="97">
        <v>29.904</v>
      </c>
      <c s="98">
        <v>0</v>
      </c>
      <c s="98">
        <v>0</v>
      </c>
      <c/>
      <c r="K223" s="130">
        <v>45509.033860844909</v>
      </c>
      <c r="R2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44.603000000000002</v>
      </c>
      <c s="20">
        <v>223</v>
      </c>
      <c s="96">
        <v>4.6159999999999997</v>
      </c>
      <c s="96">
        <v>85.456000000000003</v>
      </c>
      <c s="97">
        <v>26.571000000000002</v>
      </c>
      <c s="98">
        <v>0</v>
      </c>
      <c s="98">
        <v>0</v>
      </c>
      <c/>
      <c r="K224" s="130">
        <v>45509.033863032404</v>
      </c>
      <c r="R2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44.805</v>
      </c>
      <c s="20">
        <v>224</v>
      </c>
      <c s="96">
        <v>4.7939999999999996</v>
      </c>
      <c s="96">
        <v>85.870000000000005</v>
      </c>
      <c s="97">
        <v>34.743000000000002</v>
      </c>
      <c s="98">
        <v>0</v>
      </c>
      <c s="98">
        <v>0</v>
      </c>
      <c/>
      <c r="K225" s="130">
        <v>45509.033865370373</v>
      </c>
      <c r="R2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45</v>
      </c>
      <c s="20">
        <v>225</v>
      </c>
      <c s="96">
        <v>3.7170000000000001</v>
      </c>
      <c s="96">
        <v>84.609999999999999</v>
      </c>
      <c s="97">
        <v>32.454999999999998</v>
      </c>
      <c s="98">
        <v>0</v>
      </c>
      <c s="98">
        <v>0</v>
      </c>
      <c/>
      <c r="K226" s="130">
        <v>45509.033867627317</v>
      </c>
      <c r="R2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45.198</v>
      </c>
      <c s="20">
        <v>226</v>
      </c>
      <c s="96">
        <v>4.4180000000000001</v>
      </c>
      <c s="96">
        <v>84.888999999999996</v>
      </c>
      <c s="97">
        <v>25.329999999999998</v>
      </c>
      <c s="98">
        <v>0</v>
      </c>
      <c s="98">
        <v>0</v>
      </c>
      <c/>
      <c r="K227" s="130">
        <v>45509.033869918982</v>
      </c>
      <c r="R2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45.393999999999998</v>
      </c>
      <c s="20">
        <v>227</v>
      </c>
      <c s="96">
        <v>4.5389999999999997</v>
      </c>
      <c s="96">
        <v>83.168999999999997</v>
      </c>
      <c s="97">
        <v>42.567999999999998</v>
      </c>
      <c s="98">
        <v>0</v>
      </c>
      <c s="98">
        <v>0</v>
      </c>
      <c/>
      <c r="K228" s="130">
        <v>45509.033872187501</v>
      </c>
      <c r="R2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45.600999999999999</v>
      </c>
      <c s="20">
        <v>228</v>
      </c>
      <c s="96">
        <v>4.4320000000000004</v>
      </c>
      <c s="96">
        <v>83.522000000000006</v>
      </c>
      <c s="97">
        <v>22.524999999999999</v>
      </c>
      <c s="98">
        <v>0</v>
      </c>
      <c s="98">
        <v>0</v>
      </c>
      <c/>
      <c r="K229" s="130">
        <v>45509.03387457176</v>
      </c>
      <c r="R2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45.792999999999999</v>
      </c>
      <c s="20">
        <v>229</v>
      </c>
      <c s="96">
        <v>4.5229999999999997</v>
      </c>
      <c s="96">
        <v>83.963999999999999</v>
      </c>
      <c s="97">
        <v>22.739999999999998</v>
      </c>
      <c s="98">
        <v>0</v>
      </c>
      <c s="98">
        <v>0</v>
      </c>
      <c/>
      <c r="K230" s="130">
        <v>45509.033876805559</v>
      </c>
      <c r="R2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46.005000000000003</v>
      </c>
      <c s="20">
        <v>230</v>
      </c>
      <c s="96">
        <v>4.5620000000000003</v>
      </c>
      <c s="96">
        <v>82.759</v>
      </c>
      <c s="97">
        <v>38.960000000000001</v>
      </c>
      <c s="98">
        <v>0</v>
      </c>
      <c s="98">
        <v>0</v>
      </c>
      <c/>
      <c r="K231" s="130">
        <v>45509.033879247683</v>
      </c>
      <c r="R2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46.210999999999999</v>
      </c>
      <c s="20">
        <v>231</v>
      </c>
      <c s="96">
        <v>4.4610000000000003</v>
      </c>
      <c s="96">
        <v>83.537000000000006</v>
      </c>
      <c s="97">
        <v>37.720999999999997</v>
      </c>
      <c s="98">
        <v>0</v>
      </c>
      <c s="98">
        <v>0</v>
      </c>
      <c/>
      <c r="K232" s="130">
        <v>45509.033881643518</v>
      </c>
      <c r="R2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46.420000000000002</v>
      </c>
      <c s="20">
        <v>232</v>
      </c>
      <c s="96">
        <v>4.5270000000000001</v>
      </c>
      <c s="96">
        <v>82.664000000000001</v>
      </c>
      <c s="97">
        <v>30.501999999999999</v>
      </c>
      <c s="98">
        <v>0</v>
      </c>
      <c s="98">
        <v>0</v>
      </c>
      <c/>
      <c r="K233" s="130">
        <v>45509.033884062497</v>
      </c>
      <c r="R2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46.613999999999997</v>
      </c>
      <c s="20">
        <v>233</v>
      </c>
      <c s="96">
        <v>4.4240000000000004</v>
      </c>
      <c s="96">
        <v>82.049999999999997</v>
      </c>
      <c s="97">
        <v>35.805999999999997</v>
      </c>
      <c s="98">
        <v>0</v>
      </c>
      <c s="98">
        <v>0</v>
      </c>
      <c/>
      <c r="K234" s="130">
        <v>45509.033886296296</v>
      </c>
      <c r="R2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46.814</v>
      </c>
      <c s="20">
        <v>234</v>
      </c>
      <c s="96">
        <v>4.4459999999999997</v>
      </c>
      <c s="96">
        <v>82.403000000000006</v>
      </c>
      <c s="97">
        <v>29.738</v>
      </c>
      <c s="98">
        <v>0</v>
      </c>
      <c s="98">
        <v>0</v>
      </c>
      <c/>
      <c r="K235" s="130">
        <v>45509.033888622682</v>
      </c>
      <c r="R2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46.999000000000002</v>
      </c>
      <c s="20">
        <v>235</v>
      </c>
      <c s="96">
        <v>4.4459999999999997</v>
      </c>
      <c s="96">
        <v>82.680000000000007</v>
      </c>
      <c s="97">
        <v>19.52</v>
      </c>
      <c s="98">
        <v>0</v>
      </c>
      <c s="98">
        <v>0</v>
      </c>
      <c/>
      <c r="K236" s="130">
        <v>45509.033890763887</v>
      </c>
      <c r="R2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47.206000000000003</v>
      </c>
      <c s="20">
        <v>236</v>
      </c>
      <c s="96">
        <v>4.3369999999999997</v>
      </c>
      <c s="96">
        <v>82.902000000000001</v>
      </c>
      <c s="97">
        <v>35.390999999999998</v>
      </c>
      <c s="98">
        <v>0</v>
      </c>
      <c s="98">
        <v>0</v>
      </c>
      <c/>
      <c r="K237" s="130">
        <v>45509.033893159722</v>
      </c>
      <c r="R2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47.427</v>
      </c>
      <c s="20">
        <v>237</v>
      </c>
      <c s="96">
        <v>4.3369999999999997</v>
      </c>
      <c s="96">
        <v>84.631</v>
      </c>
      <c s="97">
        <v>31.170000000000002</v>
      </c>
      <c s="98">
        <v>0</v>
      </c>
      <c s="98">
        <v>0</v>
      </c>
      <c/>
      <c r="K238" s="130">
        <v>45509.033895717592</v>
      </c>
      <c r="R2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47.604999999999997</v>
      </c>
      <c s="20">
        <v>238</v>
      </c>
      <c s="96">
        <v>4.3369999999999997</v>
      </c>
      <c s="96">
        <v>85.671999999999997</v>
      </c>
      <c s="97">
        <v>42.034999999999997</v>
      </c>
      <c s="98">
        <v>0</v>
      </c>
      <c s="98">
        <v>0</v>
      </c>
      <c/>
      <c r="K239" s="130">
        <v>45509.033897777779</v>
      </c>
      <c r="R2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47.813000000000002</v>
      </c>
      <c s="20">
        <v>239</v>
      </c>
      <c s="96">
        <v>4.3369999999999997</v>
      </c>
      <c s="96">
        <v>88.706000000000003</v>
      </c>
      <c s="97">
        <v>35.466000000000001</v>
      </c>
      <c s="98">
        <v>0</v>
      </c>
      <c s="98">
        <v>0</v>
      </c>
      <c/>
      <c r="K240" s="130">
        <v>45509.033900185183</v>
      </c>
      <c r="R2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48.021000000000001</v>
      </c>
      <c s="20">
        <v>240</v>
      </c>
      <c s="96">
        <v>4.3369999999999997</v>
      </c>
      <c s="96">
        <v>88.524000000000001</v>
      </c>
      <c s="97">
        <v>30.323</v>
      </c>
      <c s="98">
        <v>0</v>
      </c>
      <c s="98">
        <v>0</v>
      </c>
      <c/>
      <c r="K241" s="130">
        <v>45509.033902592593</v>
      </c>
      <c r="R2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48.207000000000001</v>
      </c>
      <c s="20">
        <v>241</v>
      </c>
      <c s="96">
        <v>4.3369999999999997</v>
      </c>
      <c s="96">
        <v>87.596999999999994</v>
      </c>
      <c s="97">
        <v>27.282</v>
      </c>
      <c s="98">
        <v>0</v>
      </c>
      <c s="98">
        <v>0</v>
      </c>
      <c/>
      <c r="K242" s="130">
        <v>45509.033904745367</v>
      </c>
      <c r="R2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48.393999999999998</v>
      </c>
      <c s="20">
        <v>242</v>
      </c>
      <c s="96">
        <v>4.3369999999999997</v>
      </c>
      <c s="96">
        <v>87.926000000000002</v>
      </c>
      <c s="97">
        <v>25.547999999999998</v>
      </c>
      <c s="98">
        <v>0</v>
      </c>
      <c s="98">
        <v>0</v>
      </c>
      <c/>
      <c r="K243" s="130">
        <v>45509.033906909724</v>
      </c>
      <c r="R2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48.613999999999997</v>
      </c>
      <c s="20">
        <v>243</v>
      </c>
      <c s="96">
        <v>4.3369999999999997</v>
      </c>
      <c s="96">
        <v>87.885000000000005</v>
      </c>
      <c s="97">
        <v>23.387</v>
      </c>
      <c s="98">
        <v>0</v>
      </c>
      <c s="98">
        <v>0</v>
      </c>
      <c/>
      <c r="K244" s="130">
        <v>45509.033909456019</v>
      </c>
      <c r="R2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48.799999999999997</v>
      </c>
      <c s="20">
        <v>244</v>
      </c>
      <c s="96">
        <v>4.3369999999999997</v>
      </c>
      <c s="96">
        <v>88.503</v>
      </c>
      <c s="97">
        <v>21.460999999999999</v>
      </c>
      <c s="98">
        <v>0</v>
      </c>
      <c s="98">
        <v>0</v>
      </c>
      <c/>
      <c r="K245" s="130">
        <v>45509.033911597224</v>
      </c>
      <c r="R2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49.006999999999998</v>
      </c>
      <c s="20">
        <v>245</v>
      </c>
      <c s="96">
        <v>4.3369999999999997</v>
      </c>
      <c s="96">
        <v>87.991</v>
      </c>
      <c s="97">
        <v>23.937999999999999</v>
      </c>
      <c s="98">
        <v>0</v>
      </c>
      <c s="98">
        <v>0</v>
      </c>
      <c/>
      <c r="K246" s="130">
        <v>45509.033914004627</v>
      </c>
      <c r="R2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49.195999999999998</v>
      </c>
      <c s="20">
        <v>246</v>
      </c>
      <c s="96">
        <v>4.3369999999999997</v>
      </c>
      <c s="96">
        <v>88.423000000000002</v>
      </c>
      <c s="97">
        <v>23.677</v>
      </c>
      <c s="98">
        <v>0</v>
      </c>
      <c s="98">
        <v>0</v>
      </c>
      <c/>
      <c r="K247" s="130">
        <v>45509.033916192129</v>
      </c>
      <c r="R2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49.399000000000001</v>
      </c>
      <c s="20">
        <v>247</v>
      </c>
      <c s="96">
        <v>4.3369999999999997</v>
      </c>
      <c s="96">
        <v>88.046000000000006</v>
      </c>
      <c s="97">
        <v>27.081</v>
      </c>
      <c s="98">
        <v>0</v>
      </c>
      <c s="98">
        <v>0</v>
      </c>
      <c/>
      <c r="K248" s="130">
        <v>45509.033918541667</v>
      </c>
      <c r="R2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49.613999999999997</v>
      </c>
      <c s="20">
        <v>248</v>
      </c>
      <c s="96">
        <v>4.3369999999999997</v>
      </c>
      <c s="96">
        <v>87.557000000000002</v>
      </c>
      <c s="97">
        <v>30.562000000000001</v>
      </c>
      <c s="98">
        <v>0</v>
      </c>
      <c s="98">
        <v>0</v>
      </c>
      <c/>
      <c r="K249" s="130">
        <v>45509.033921018519</v>
      </c>
      <c r="R2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49.795999999999999</v>
      </c>
      <c s="20">
        <v>249</v>
      </c>
      <c s="96">
        <v>4.3369999999999997</v>
      </c>
      <c s="96">
        <v>88.801000000000002</v>
      </c>
      <c s="97">
        <v>26.207999999999998</v>
      </c>
      <c s="98">
        <v>0</v>
      </c>
      <c s="98">
        <v>0</v>
      </c>
      <c/>
      <c r="K250" s="130">
        <v>45509.033923136572</v>
      </c>
      <c r="R2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50.017000000000003</v>
      </c>
      <c s="20">
        <v>250</v>
      </c>
      <c s="96">
        <v>4.3369999999999997</v>
      </c>
      <c s="96">
        <v>88.578999999999994</v>
      </c>
      <c s="97">
        <v>29.076000000000001</v>
      </c>
      <c s="98">
        <v>0</v>
      </c>
      <c s="98">
        <v>0</v>
      </c>
      <c/>
      <c r="K251" s="130">
        <v>45509.033925694443</v>
      </c>
      <c r="R2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50.197000000000003</v>
      </c>
      <c s="20">
        <v>251</v>
      </c>
      <c s="96">
        <v>4.3369999999999997</v>
      </c>
      <c s="96">
        <v>86.772999999999996</v>
      </c>
      <c s="97">
        <v>33.590000000000003</v>
      </c>
      <c s="98">
        <v>0</v>
      </c>
      <c s="98">
        <v>0</v>
      </c>
      <c/>
      <c r="K252" s="130">
        <v>45509.033927766206</v>
      </c>
      <c r="R2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50.414000000000001</v>
      </c>
      <c s="20">
        <v>252</v>
      </c>
      <c s="96">
        <v>4.3369999999999997</v>
      </c>
      <c s="96">
        <v>87.366</v>
      </c>
      <c s="97">
        <v>25.471</v>
      </c>
      <c s="98">
        <v>0</v>
      </c>
      <c s="98">
        <v>0</v>
      </c>
      <c/>
      <c r="K253" s="130">
        <v>45509.033930277779</v>
      </c>
      <c r="R2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50.613</v>
      </c>
      <c s="20">
        <v>253</v>
      </c>
      <c s="96">
        <v>4.3369999999999997</v>
      </c>
      <c s="96">
        <v>87.683000000000007</v>
      </c>
      <c s="97">
        <v>21.975999999999999</v>
      </c>
      <c s="98">
        <v>0</v>
      </c>
      <c s="98">
        <v>0</v>
      </c>
      <c/>
      <c r="K254" s="130">
        <v>45509.033932592596</v>
      </c>
      <c r="R2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50.792999999999999</v>
      </c>
      <c s="20">
        <v>254</v>
      </c>
      <c s="96">
        <v>4.3369999999999997</v>
      </c>
      <c s="96">
        <v>86.784999999999997</v>
      </c>
      <c s="97">
        <v>23.734000000000002</v>
      </c>
      <c s="98">
        <v>0</v>
      </c>
      <c s="98">
        <v>0</v>
      </c>
      <c/>
      <c r="K255" s="130">
        <v>45509.033934675928</v>
      </c>
      <c r="R2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51.005000000000003</v>
      </c>
      <c s="20">
        <v>255</v>
      </c>
      <c s="96">
        <v>4.3369999999999997</v>
      </c>
      <c s="96">
        <v>84.926000000000002</v>
      </c>
      <c s="97">
        <v>35.347999999999999</v>
      </c>
      <c s="98">
        <v>0</v>
      </c>
      <c s="98">
        <v>0</v>
      </c>
      <c/>
      <c r="K256" s="130">
        <v>45509.033937129629</v>
      </c>
      <c r="R2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51.213999999999999</v>
      </c>
      <c s="20">
        <v>256</v>
      </c>
      <c s="96">
        <v>4.3920000000000003</v>
      </c>
      <c s="96">
        <v>85.230999999999995</v>
      </c>
      <c s="97">
        <v>22.364999999999998</v>
      </c>
      <c s="98">
        <v>0</v>
      </c>
      <c s="98">
        <v>0</v>
      </c>
      <c/>
      <c r="K257" s="130">
        <v>45509.033939548608</v>
      </c>
      <c r="R2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51.399000000000001</v>
      </c>
      <c s="20">
        <v>257</v>
      </c>
      <c s="96">
        <v>4.3490000000000002</v>
      </c>
      <c s="96">
        <v>84.073999999999998</v>
      </c>
      <c s="97">
        <v>32.598999999999997</v>
      </c>
      <c s="98">
        <v>0</v>
      </c>
      <c s="98">
        <v>0</v>
      </c>
      <c/>
      <c r="K258" s="130">
        <v>45509.033941689813</v>
      </c>
      <c r="R2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51.606000000000002</v>
      </c>
      <c s="20">
        <v>258</v>
      </c>
      <c s="96">
        <v>4.2930000000000001</v>
      </c>
      <c s="96">
        <v>84.659999999999997</v>
      </c>
      <c s="97">
        <v>20.231999999999999</v>
      </c>
      <c s="98">
        <v>0</v>
      </c>
      <c s="98">
        <v>0</v>
      </c>
      <c/>
      <c r="K259" s="130">
        <v>45509.033944085648</v>
      </c>
      <c r="R2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51.814</v>
      </c>
      <c s="20">
        <v>259</v>
      </c>
      <c s="96">
        <v>4.4160000000000004</v>
      </c>
      <c s="96">
        <v>85.296999999999997</v>
      </c>
      <c s="97">
        <v>32.524999999999999</v>
      </c>
      <c s="98">
        <v>0</v>
      </c>
      <c s="98">
        <v>0</v>
      </c>
      <c/>
      <c r="K260" s="130">
        <v>45509.033946493058</v>
      </c>
      <c r="R2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51.994999999999997</v>
      </c>
      <c s="20">
        <v>260</v>
      </c>
      <c s="96">
        <v>4.4199999999999999</v>
      </c>
      <c s="96">
        <v>86.192999999999998</v>
      </c>
      <c s="97">
        <v>23.300999999999998</v>
      </c>
      <c s="98">
        <v>0</v>
      </c>
      <c s="98">
        <v>0</v>
      </c>
      <c/>
      <c r="K261" s="130">
        <v>45509.033948587959</v>
      </c>
      <c r="R2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52.225999999999999</v>
      </c>
      <c s="20">
        <v>261</v>
      </c>
      <c s="96">
        <v>4.4139999999999997</v>
      </c>
      <c s="96">
        <v>85.257000000000005</v>
      </c>
      <c s="97">
        <v>37.418999999999997</v>
      </c>
      <c s="98">
        <v>0</v>
      </c>
      <c s="98">
        <v>0</v>
      </c>
      <c/>
      <c r="K262" s="130">
        <v>45509.033951261576</v>
      </c>
      <c r="R2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52.405999999999999</v>
      </c>
      <c s="20">
        <v>262</v>
      </c>
      <c s="96">
        <v>4.6479999999999997</v>
      </c>
      <c s="96">
        <v>86.599999999999994</v>
      </c>
      <c s="97">
        <v>29.273</v>
      </c>
      <c s="98">
        <v>0</v>
      </c>
      <c s="98">
        <v>0</v>
      </c>
      <c/>
      <c r="K263" s="130">
        <v>45509.033953344908</v>
      </c>
      <c r="R2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52.600000000000001</v>
      </c>
      <c s="20">
        <v>263</v>
      </c>
      <c s="96">
        <v>4.4699999999999998</v>
      </c>
      <c s="96">
        <v>89.447000000000003</v>
      </c>
      <c s="97">
        <v>32.064</v>
      </c>
      <c s="98">
        <v>0</v>
      </c>
      <c s="98">
        <v>0</v>
      </c>
      <c/>
      <c r="K264" s="130">
        <v>45509.033955590276</v>
      </c>
      <c r="R2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52.817</v>
      </c>
      <c s="20">
        <v>264</v>
      </c>
      <c s="96">
        <v>4.641</v>
      </c>
      <c s="96">
        <v>92.308000000000007</v>
      </c>
      <c s="97">
        <v>31.837</v>
      </c>
      <c s="98">
        <v>0</v>
      </c>
      <c s="98">
        <v>0</v>
      </c>
      <c/>
      <c r="K265" s="130">
        <v>45509.033958101849</v>
      </c>
      <c r="R2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53.008000000000003</v>
      </c>
      <c s="20">
        <v>265</v>
      </c>
      <c s="96">
        <v>4.6509999999999998</v>
      </c>
      <c s="96">
        <v>90.939999999999998</v>
      </c>
      <c s="97">
        <v>56.127000000000002</v>
      </c>
      <c s="98">
        <v>0</v>
      </c>
      <c s="98">
        <v>0</v>
      </c>
      <c/>
      <c r="K266" s="130">
        <v>45509.033960312503</v>
      </c>
      <c r="R2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53.213999999999999</v>
      </c>
      <c s="20">
        <v>266</v>
      </c>
      <c s="96">
        <v>4.5869999999999997</v>
      </c>
      <c s="96">
        <v>91.030000000000001</v>
      </c>
      <c s="97">
        <v>17.512</v>
      </c>
      <c s="98">
        <v>0</v>
      </c>
      <c s="98">
        <v>0</v>
      </c>
      <c/>
      <c r="K267" s="130">
        <v>45509.033962696762</v>
      </c>
      <c r="R2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53.415999999999997</v>
      </c>
      <c s="20">
        <v>267</v>
      </c>
      <c s="96">
        <v>4.6239999999999997</v>
      </c>
      <c s="96">
        <v>90.668999999999997</v>
      </c>
      <c s="97">
        <v>17.824000000000002</v>
      </c>
      <c s="98">
        <v>0</v>
      </c>
      <c s="98">
        <v>0</v>
      </c>
      <c/>
      <c r="K268" s="130">
        <v>45509.033965034723</v>
      </c>
      <c r="R2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53.607999999999997</v>
      </c>
      <c s="20">
        <v>268</v>
      </c>
      <c s="96">
        <v>4.5419999999999998</v>
      </c>
      <c s="96">
        <v>93.239000000000004</v>
      </c>
      <c s="97">
        <v>38.356000000000002</v>
      </c>
      <c s="98">
        <v>0</v>
      </c>
      <c s="98">
        <v>0</v>
      </c>
      <c/>
      <c r="K269" s="130">
        <v>45509.033967256946</v>
      </c>
      <c r="R2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53.82</v>
      </c>
      <c s="20">
        <v>269</v>
      </c>
      <c s="96">
        <v>4.5359999999999996</v>
      </c>
      <c s="96">
        <v>92.019999999999996</v>
      </c>
      <c s="97">
        <v>38.716999999999999</v>
      </c>
      <c s="98">
        <v>0</v>
      </c>
      <c s="98">
        <v>0</v>
      </c>
      <c/>
      <c r="K270" s="130">
        <v>45509.03396969907</v>
      </c>
      <c r="R2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54.005000000000003</v>
      </c>
      <c s="20">
        <v>270</v>
      </c>
      <c s="96">
        <v>4.7140000000000004</v>
      </c>
      <c s="96">
        <v>87.626999999999995</v>
      </c>
      <c s="97">
        <v>41.698999999999998</v>
      </c>
      <c s="98">
        <v>0</v>
      </c>
      <c s="98">
        <v>0</v>
      </c>
      <c/>
      <c r="K271" s="130">
        <v>45509.033971851852</v>
      </c>
      <c r="R2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54.204999999999998</v>
      </c>
      <c s="20">
        <v>271</v>
      </c>
      <c s="96">
        <v>4.7089999999999996</v>
      </c>
      <c s="96">
        <v>88.430000000000007</v>
      </c>
      <c s="97">
        <v>8.9429999999999996</v>
      </c>
      <c s="98">
        <v>0</v>
      </c>
      <c s="98">
        <v>0</v>
      </c>
      <c/>
      <c r="K272" s="130">
        <v>45509.033974166668</v>
      </c>
      <c r="R2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54.396999999999998</v>
      </c>
      <c s="20">
        <v>272</v>
      </c>
      <c s="96">
        <v>4.6929999999999996</v>
      </c>
      <c s="96">
        <v>89.700000000000003</v>
      </c>
      <c s="97">
        <v>37.805</v>
      </c>
      <c s="98">
        <v>0</v>
      </c>
      <c s="98">
        <v>0</v>
      </c>
      <c/>
      <c r="K273" s="130">
        <v>45509.033976377315</v>
      </c>
      <c r="R2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54.610999999999997</v>
      </c>
      <c s="20">
        <v>273</v>
      </c>
      <c s="96">
        <v>4.7569999999999997</v>
      </c>
      <c s="96">
        <v>89.876999999999995</v>
      </c>
      <c s="97">
        <v>34.604999999999997</v>
      </c>
      <c s="98">
        <v>0</v>
      </c>
      <c s="98">
        <v>0</v>
      </c>
      <c/>
      <c r="K274" s="130">
        <v>45509.033978865744</v>
      </c>
      <c r="R2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54.804000000000002</v>
      </c>
      <c s="20">
        <v>274</v>
      </c>
      <c s="96">
        <v>4.7480000000000002</v>
      </c>
      <c s="96">
        <v>89.391999999999996</v>
      </c>
      <c s="97">
        <v>31.920000000000002</v>
      </c>
      <c s="98">
        <v>0</v>
      </c>
      <c s="98">
        <v>0</v>
      </c>
      <c/>
      <c r="K275" s="130">
        <v>45509.033981099536</v>
      </c>
      <c r="R2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54.993000000000002</v>
      </c>
      <c s="20">
        <v>275</v>
      </c>
      <c s="96">
        <v>4.6550000000000002</v>
      </c>
      <c s="96">
        <v>89.203999999999994</v>
      </c>
      <c s="97">
        <v>32.07</v>
      </c>
      <c s="98">
        <v>0</v>
      </c>
      <c s="98">
        <v>0</v>
      </c>
      <c/>
      <c r="K276" s="130">
        <v>45509.033983287038</v>
      </c>
      <c r="R2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55.215000000000003</v>
      </c>
      <c s="20">
        <v>276</v>
      </c>
      <c s="96">
        <v>4.2300000000000004</v>
      </c>
      <c s="96">
        <v>86.558999999999998</v>
      </c>
      <c s="97">
        <v>39.240000000000002</v>
      </c>
      <c s="98">
        <v>0</v>
      </c>
      <c s="98">
        <v>0</v>
      </c>
      <c/>
      <c r="K277" s="130">
        <v>45509.033985856484</v>
      </c>
      <c r="R2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55.426000000000002</v>
      </c>
      <c s="20">
        <v>277</v>
      </c>
      <c s="96">
        <v>4.085</v>
      </c>
      <c s="96">
        <v>81.938000000000002</v>
      </c>
      <c s="97">
        <v>36.527000000000001</v>
      </c>
      <c s="98">
        <v>0</v>
      </c>
      <c s="98">
        <v>0</v>
      </c>
      <c/>
      <c r="K278" s="130">
        <v>45509.033988298608</v>
      </c>
      <c r="R2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55.616999999999997</v>
      </c>
      <c s="20">
        <v>278</v>
      </c>
      <c s="96">
        <v>4.0460000000000003</v>
      </c>
      <c s="96">
        <v>83.738</v>
      </c>
      <c s="97">
        <v>38.962000000000003</v>
      </c>
      <c s="98">
        <v>0</v>
      </c>
      <c s="98">
        <v>0</v>
      </c>
      <c/>
      <c r="K279" s="130">
        <v>45509.033990509262</v>
      </c>
      <c r="R2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55.816000000000003</v>
      </c>
      <c s="20">
        <v>279</v>
      </c>
      <c s="96">
        <v>4.5960000000000001</v>
      </c>
      <c s="96">
        <v>84.777000000000001</v>
      </c>
      <c s="97">
        <v>32.298999999999999</v>
      </c>
      <c s="98">
        <v>0</v>
      </c>
      <c s="98">
        <v>0</v>
      </c>
      <c/>
      <c r="K280" s="130">
        <v>45509.033992812503</v>
      </c>
      <c r="R2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56.009</v>
      </c>
      <c s="20">
        <v>280</v>
      </c>
      <c s="96">
        <v>4.5810000000000004</v>
      </c>
      <c s="96">
        <v>84.616</v>
      </c>
      <c s="97">
        <v>15.253</v>
      </c>
      <c s="98">
        <v>0</v>
      </c>
      <c s="98">
        <v>0</v>
      </c>
      <c/>
      <c r="K281" s="130">
        <v>45509.033995046295</v>
      </c>
      <c r="R2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56.212000000000003</v>
      </c>
      <c s="20">
        <v>281</v>
      </c>
      <c s="96">
        <v>4.6159999999999997</v>
      </c>
      <c s="96">
        <v>87.183000000000007</v>
      </c>
      <c s="97">
        <v>32.008000000000003</v>
      </c>
      <c s="98">
        <v>0</v>
      </c>
      <c s="98">
        <v>0</v>
      </c>
      <c/>
      <c r="K282" s="130">
        <v>45509.033997395833</v>
      </c>
      <c r="R2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56.412999999999997</v>
      </c>
      <c s="20">
        <v>282</v>
      </c>
      <c s="96">
        <v>4.7939999999999996</v>
      </c>
      <c s="96">
        <v>87.700999999999993</v>
      </c>
      <c s="97">
        <v>13.991</v>
      </c>
      <c s="98">
        <v>0</v>
      </c>
      <c s="98">
        <v>0</v>
      </c>
      <c/>
      <c r="K283" s="130">
        <v>45509.033999722225</v>
      </c>
      <c r="R2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56.609999999999999</v>
      </c>
      <c s="20">
        <v>283</v>
      </c>
      <c s="96">
        <v>3.7170000000000001</v>
      </c>
      <c s="96">
        <v>81.843999999999994</v>
      </c>
      <c s="97">
        <v>46.048000000000002</v>
      </c>
      <c s="98">
        <v>0</v>
      </c>
      <c s="98">
        <v>0</v>
      </c>
      <c/>
      <c r="K284" s="130">
        <v>45509.034002002314</v>
      </c>
      <c r="R2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56.814</v>
      </c>
      <c s="20">
        <v>284</v>
      </c>
      <c s="96">
        <v>4.4180000000000001</v>
      </c>
      <c s="96">
        <v>84.292000000000002</v>
      </c>
      <c s="97">
        <v>33.488999999999997</v>
      </c>
      <c s="98">
        <v>0</v>
      </c>
      <c s="98">
        <v>0</v>
      </c>
      <c/>
      <c r="K285" s="130">
        <v>45509.034004363428</v>
      </c>
      <c r="R2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57.015000000000001</v>
      </c>
      <c s="20">
        <v>285</v>
      </c>
      <c s="96">
        <v>4.5389999999999997</v>
      </c>
      <c s="96">
        <v>83.950000000000003</v>
      </c>
      <c s="97">
        <v>22.378</v>
      </c>
      <c s="98">
        <v>0</v>
      </c>
      <c s="98">
        <v>0</v>
      </c>
      <c/>
      <c r="K286" s="130">
        <v>45509.034006689813</v>
      </c>
      <c r="R2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57.200000000000003</v>
      </c>
      <c s="20">
        <v>286</v>
      </c>
      <c s="96">
        <v>4.4320000000000004</v>
      </c>
      <c s="96">
        <v>83.286000000000001</v>
      </c>
      <c s="97">
        <v>25.582999999999998</v>
      </c>
      <c s="98">
        <v>0</v>
      </c>
      <c s="98">
        <v>0</v>
      </c>
      <c/>
      <c r="K287" s="130">
        <v>45509.034008831019</v>
      </c>
      <c r="R2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57.414000000000001</v>
      </c>
      <c s="20">
        <v>287</v>
      </c>
      <c s="96">
        <v>4.5229999999999997</v>
      </c>
      <c s="96">
        <v>83.537999999999997</v>
      </c>
      <c s="97">
        <v>25.242999999999999</v>
      </c>
      <c s="98">
        <v>0</v>
      </c>
      <c s="98">
        <v>0</v>
      </c>
      <c/>
      <c r="K288" s="130">
        <v>45509.034011307871</v>
      </c>
      <c r="R2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57.618000000000002</v>
      </c>
      <c s="20">
        <v>288</v>
      </c>
      <c s="96">
        <v>4.5620000000000003</v>
      </c>
      <c s="96">
        <v>83.454999999999998</v>
      </c>
      <c s="97">
        <v>24.757000000000001</v>
      </c>
      <c s="98">
        <v>0</v>
      </c>
      <c s="98">
        <v>0</v>
      </c>
      <c/>
      <c r="K289" s="130">
        <v>45509.034013668985</v>
      </c>
      <c r="R2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57.795000000000002</v>
      </c>
      <c s="20">
        <v>289</v>
      </c>
      <c s="96">
        <v>4.4610000000000003</v>
      </c>
      <c s="96">
        <v>83.506</v>
      </c>
      <c s="97">
        <v>22.617999999999999</v>
      </c>
      <c s="98">
        <v>0</v>
      </c>
      <c s="98">
        <v>0</v>
      </c>
      <c/>
      <c r="K290" s="130">
        <v>45509.034015717596</v>
      </c>
      <c r="R2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58.017000000000003</v>
      </c>
      <c s="20">
        <v>290</v>
      </c>
      <c s="96">
        <v>4.5270000000000001</v>
      </c>
      <c s="96">
        <v>83.400999999999996</v>
      </c>
      <c s="97">
        <v>31.155999999999999</v>
      </c>
      <c s="98">
        <v>0</v>
      </c>
      <c s="98">
        <v>0</v>
      </c>
      <c/>
      <c r="K291" s="130">
        <v>45509.034018287035</v>
      </c>
      <c r="R2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58.216000000000001</v>
      </c>
      <c s="20">
        <v>291</v>
      </c>
      <c s="96">
        <v>4.4240000000000004</v>
      </c>
      <c s="96">
        <v>84.379999999999995</v>
      </c>
      <c s="97">
        <v>32.905000000000001</v>
      </c>
      <c s="98">
        <v>0</v>
      </c>
      <c s="98">
        <v>0</v>
      </c>
      <c/>
      <c r="K292" s="130">
        <v>45509.034020590276</v>
      </c>
      <c r="R2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58.412999999999997</v>
      </c>
      <c s="20">
        <v>292</v>
      </c>
      <c s="96">
        <v>4.4459999999999997</v>
      </c>
      <c s="96">
        <v>85.144000000000005</v>
      </c>
      <c s="97">
        <v>23.783000000000001</v>
      </c>
      <c s="98">
        <v>0</v>
      </c>
      <c s="98">
        <v>0</v>
      </c>
      <c/>
      <c r="K293" s="130">
        <v>45509.034022870372</v>
      </c>
      <c r="R2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58.594000000000001</v>
      </c>
      <c s="20">
        <v>293</v>
      </c>
      <c s="96">
        <v>4.4459999999999997</v>
      </c>
      <c s="96">
        <v>85.144000000000005</v>
      </c>
      <c s="97">
        <v>0</v>
      </c>
      <c s="98">
        <v>0</v>
      </c>
      <c s="98">
        <v>0</v>
      </c>
      <c/>
      <c r="K294" s="130">
        <v>45509.03402496528</v>
      </c>
      <c r="R2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58.811</v>
      </c>
      <c s="20">
        <v>294</v>
      </c>
      <c s="96">
        <v>4.3369999999999997</v>
      </c>
      <c s="96">
        <v>85.885000000000005</v>
      </c>
      <c s="97">
        <v>37.844999999999999</v>
      </c>
      <c s="98">
        <v>0</v>
      </c>
      <c s="98">
        <v>0</v>
      </c>
      <c/>
      <c r="K295" s="130">
        <v>45509.034027476853</v>
      </c>
      <c r="R2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59.002000000000002</v>
      </c>
      <c s="20">
        <v>295</v>
      </c>
      <c s="96">
        <v>4.3369999999999997</v>
      </c>
      <c s="96">
        <v>85.885000000000005</v>
      </c>
      <c s="97">
        <v>0</v>
      </c>
      <c s="98">
        <v>0</v>
      </c>
      <c s="98">
        <v>1</v>
      </c>
      <c/>
      <c r="K296" s="130">
        <v>45509.0340296875</v>
      </c>
      <c r="R2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59.213000000000001</v>
      </c>
      <c s="20">
        <v>296</v>
      </c>
      <c s="96">
        <v>4.3369999999999997</v>
      </c>
      <c s="96">
        <v>85.885000000000005</v>
      </c>
      <c s="97">
        <v>0</v>
      </c>
      <c s="98">
        <v>0</v>
      </c>
      <c s="98">
        <v>1</v>
      </c>
      <c/>
      <c r="K297" s="130">
        <v>45509.034032129632</v>
      </c>
      <c r="R2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59.405000000000001</v>
      </c>
      <c s="20">
        <v>297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298" s="130">
        <v>45509.034034351855</v>
      </c>
      <c r="R2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59.600000000000001</v>
      </c>
      <c s="20">
        <v>298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299" s="130">
        <v>45509.034036608798</v>
      </c>
      <c r="R2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59.82</v>
      </c>
      <c s="20">
        <v>299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0" s="130">
        <v>45509.034039155093</v>
      </c>
      <c r="R3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60.009999999999998</v>
      </c>
      <c s="20">
        <v>300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1" s="130">
        <v>45509.034041354163</v>
      </c>
      <c r="R3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60.198</v>
      </c>
      <c s="20">
        <v>301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2" s="130">
        <v>45509.03404353009</v>
      </c>
      <c r="R3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60.404000000000003</v>
      </c>
      <c s="20">
        <v>302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3" s="130">
        <v>45509.034045914355</v>
      </c>
      <c r="R3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60.618000000000002</v>
      </c>
      <c s="20">
        <v>303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4" s="130">
        <v>45509.0340483912</v>
      </c>
      <c r="R3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60.819000000000003</v>
      </c>
      <c s="20">
        <v>304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5" s="130">
        <v>45509.034050706017</v>
      </c>
      <c r="R3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61.012</v>
      </c>
      <c s="20">
        <v>305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6" s="130">
        <v>45509.034052951392</v>
      </c>
      <c r="R3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61.198999999999998</v>
      </c>
      <c s="20">
        <v>306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7" s="130">
        <v>45509.034055104166</v>
      </c>
      <c r="R3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61.408999999999999</v>
      </c>
      <c s="20">
        <v>307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8" s="130">
        <v>45509.034057546298</v>
      </c>
      <c r="R3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61.613</v>
      </c>
      <c s="20">
        <v>308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09" s="130">
        <v>45509.034059907404</v>
      </c>
      <c r="R3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61.811999999999998</v>
      </c>
      <c s="20">
        <v>309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10" s="130">
        <v>45509.034062210645</v>
      </c>
      <c r="R3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62.009</v>
      </c>
      <c s="20">
        <v>310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11" s="130">
        <v>45509.034064490741</v>
      </c>
      <c r="R3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62.210999999999999</v>
      </c>
      <c s="20">
        <v>311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12" s="130">
        <v>45509.034066828703</v>
      </c>
      <c r="R3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62.402000000000001</v>
      </c>
      <c s="20">
        <v>312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13" s="130">
        <v>45509.03406903935</v>
      </c>
      <c r="R3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62.616</v>
      </c>
      <c s="20">
        <v>313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14" s="130">
        <v>45509.034071516202</v>
      </c>
      <c r="R3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62.808</v>
      </c>
      <c s="20">
        <v>314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15" s="130">
        <v>45509.034073738425</v>
      </c>
      <c r="R3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4">
        <v>63.017000000000003</v>
      </c>
      <c s="20">
        <v>315</v>
      </c>
      <c s="96">
        <v>4.3369999999999997</v>
      </c>
      <c s="96">
        <v>85.864000000000004</v>
      </c>
      <c s="97">
        <v>0</v>
      </c>
      <c s="98">
        <v>0</v>
      </c>
      <c s="98">
        <v>1</v>
      </c>
      <c/>
      <c r="K316" s="130">
        <v>45509.034076157404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305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4" customWidth="1"/>
    <col min="2" max="2" width="11" style="20" customWidth="1"/>
    <col min="3" max="3" width="11" style="96" customWidth="1"/>
    <col min="4" max="4" width="12" style="96" customWidth="1"/>
    <col min="5" max="5" width="12" style="97" customWidth="1"/>
    <col min="6" max="6" width="14" style="98" customWidth="1"/>
    <col min="7" max="7" width="13.5234375" style="98" customWidth="1"/>
    <col min="8" max="8" width="16.5234375" style="98" hidden="1" customWidth="1"/>
    <col min="9" max="9" width="15" style="80" customWidth="1"/>
    <col min="10" max="10" width="14" style="80" customWidth="1"/>
    <col min="11" max="11" width="26" style="86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54" t="s">
        <v>213</v>
      </c>
      <c s="20" t="s">
        <v>132</v>
      </c>
      <c s="54" t="s">
        <v>170</v>
      </c>
      <c s="96" t="s">
        <v>20</v>
      </c>
      <c s="91" t="s">
        <v>347</v>
      </c>
      <c s="20" t="s">
        <v>360</v>
      </c>
      <c s="20" t="s">
        <v>411</v>
      </c>
      <c s="20" t="s">
        <v>180</v>
      </c>
      <c s="80" t="s">
        <v>317</v>
      </c>
      <c s="80" t="s">
        <v>398</v>
      </c>
      <c s="86" t="s">
        <v>44</v>
      </c>
      <c r="M1" s="32"/>
      <c s="32"/>
      <c r="R1" s="32" t="s">
        <v>318</v>
      </c>
      <c s="32" t="s">
        <v>280</v>
      </c>
      <c s="32" t="s">
        <v>102</v>
      </c>
      <c s="32" t="s">
        <v>57</v>
      </c>
      <c s="32" t="s">
        <v>235</v>
      </c>
      <c s="32" t="s">
        <v>56</v>
      </c>
      <c s="32" t="s">
        <v>204</v>
      </c>
      <c s="32" t="s">
        <v>178</v>
      </c>
      <c s="32" t="s">
        <v>9</v>
      </c>
      <c s="32" t="s">
        <v>236</v>
      </c>
      <c s="32" t="s">
        <v>8</v>
      </c>
      <c s="32" t="s">
        <v>440</v>
      </c>
      <c s="32" t="s">
        <v>21</v>
      </c>
      <c s="32" t="s">
        <v>366</v>
      </c>
      <c s="32" t="s">
        <v>378</v>
      </c>
      <c s="32" t="s">
        <v>70</v>
      </c>
      <c s="32" t="s">
        <v>295</v>
      </c>
      <c s="32" t="s">
        <v>22</v>
      </c>
      <c s="32" t="s">
        <v>296</v>
      </c>
      <c s="32" t="s">
        <v>23</v>
      </c>
      <c s="32" t="s">
        <v>379</v>
      </c>
      <c s="32" t="s">
        <v>177</v>
      </c>
      <c s="32" t="s">
        <v>297</v>
      </c>
      <c s="32" t="s">
        <v>160</v>
      </c>
      <c s="32" t="s">
        <v>45</v>
      </c>
      <c s="32" t="s">
        <v>412</v>
      </c>
      <c s="32" t="s">
        <v>214</v>
      </c>
      <c s="32" t="s">
        <v>319</v>
      </c>
      <c s="32" t="s">
        <v>215</v>
      </c>
      <c s="32" t="s">
        <v>348</v>
      </c>
      <c s="32" t="s">
        <v>380</v>
      </c>
      <c s="32" t="s">
        <v>161</v>
      </c>
    </row>
    <row>
      <c s="54">
        <v>0.17599999999999999</v>
      </c>
      <c s="20">
        <v>1</v>
      </c>
      <c s="96">
        <v>4.7370000000000001</v>
      </c>
      <c s="96">
        <v>84.361000000000004</v>
      </c>
      <c s="91">
        <v>51.734999999999999</v>
      </c>
      <c s="20">
        <v>0</v>
      </c>
      <c s="20">
        <v>0</v>
      </c>
      <c/>
      <c r="K2" s="130">
        <v>45509.033383923612</v>
      </c>
    </row>
    <row>
      <c s="54">
        <v>0.42599999999999999</v>
      </c>
      <c s="20">
        <v>2</v>
      </c>
      <c s="96">
        <v>4.7370000000000001</v>
      </c>
      <c s="96">
        <v>84.676000000000002</v>
      </c>
      <c s="91">
        <v>44.899000000000001</v>
      </c>
      <c s="20">
        <v>0</v>
      </c>
      <c s="20">
        <v>0</v>
      </c>
      <c/>
      <c r="K3" s="130">
        <v>45509.033386805553</v>
      </c>
    </row>
    <row>
      <c s="54">
        <v>0.58399999999999996</v>
      </c>
      <c s="20">
        <v>3</v>
      </c>
      <c s="96">
        <v>4.5529999999999999</v>
      </c>
      <c s="96">
        <v>84.819999999999993</v>
      </c>
      <c s="91">
        <v>29.02</v>
      </c>
      <c s="20">
        <v>0</v>
      </c>
      <c s="20">
        <v>0</v>
      </c>
      <c/>
      <c r="K4" s="130">
        <v>45509.033388645832</v>
      </c>
    </row>
    <row>
      <c s="54">
        <v>0.80300000000000005</v>
      </c>
      <c s="20">
        <v>4</v>
      </c>
      <c s="96">
        <v>4.2649999999999997</v>
      </c>
      <c s="96">
        <v>85.123999999999995</v>
      </c>
      <c s="91">
        <v>31.693000000000001</v>
      </c>
      <c s="20">
        <v>0</v>
      </c>
      <c s="20">
        <v>0</v>
      </c>
      <c/>
      <c r="K5" s="130">
        <v>45509.033391180557</v>
      </c>
    </row>
    <row>
      <c s="54">
        <v>0.996</v>
      </c>
      <c s="20">
        <v>5</v>
      </c>
      <c s="96">
        <v>4.3300000000000001</v>
      </c>
      <c s="96">
        <v>84.617000000000004</v>
      </c>
      <c s="91">
        <v>29.111999999999998</v>
      </c>
      <c s="20">
        <v>0</v>
      </c>
      <c s="20">
        <v>0</v>
      </c>
      <c/>
      <c r="K6" s="130">
        <v>45509.033393414349</v>
      </c>
    </row>
    <row>
      <c s="54">
        <v>1.214</v>
      </c>
      <c s="20">
        <v>6</v>
      </c>
      <c s="96">
        <v>4.6799999999999997</v>
      </c>
      <c s="96">
        <v>84.643000000000001</v>
      </c>
      <c s="91">
        <v>10.789999999999999</v>
      </c>
      <c s="20">
        <v>0</v>
      </c>
      <c s="20">
        <v>0</v>
      </c>
      <c/>
      <c r="K7" s="130">
        <v>45509.033395925922</v>
      </c>
    </row>
    <row>
      <c s="54">
        <v>1.367</v>
      </c>
      <c s="20">
        <v>7</v>
      </c>
      <c s="96">
        <v>4.6719999999999997</v>
      </c>
      <c s="96">
        <v>84.643000000000001</v>
      </c>
      <c s="91">
        <v>0</v>
      </c>
      <c s="20">
        <v>0</v>
      </c>
      <c s="20">
        <v>0</v>
      </c>
      <c/>
      <c r="K8" s="130">
        <v>45509.033397708336</v>
      </c>
    </row>
    <row>
      <c s="54">
        <v>1.583</v>
      </c>
      <c s="20">
        <v>8</v>
      </c>
      <c s="96">
        <v>4.6890000000000001</v>
      </c>
      <c s="96">
        <v>83.567999999999998</v>
      </c>
      <c s="91">
        <v>39.213999999999999</v>
      </c>
      <c s="20">
        <v>0</v>
      </c>
      <c s="20">
        <v>0</v>
      </c>
      <c/>
      <c r="K9" s="130">
        <v>45509.033400208333</v>
      </c>
    </row>
    <row>
      <c s="54">
        <v>1.794</v>
      </c>
      <c s="20">
        <v>9</v>
      </c>
      <c s="96">
        <v>4.6550000000000002</v>
      </c>
      <c s="96">
        <v>83.349000000000004</v>
      </c>
      <c s="91">
        <v>37.832000000000001</v>
      </c>
      <c s="20">
        <v>0</v>
      </c>
      <c s="20">
        <v>0</v>
      </c>
      <c/>
      <c r="K10" s="130">
        <v>45509.033402650464</v>
      </c>
    </row>
    <row>
      <c s="54">
        <v>1.9790000000000001</v>
      </c>
      <c s="20">
        <v>10</v>
      </c>
      <c s="96">
        <v>4.6550000000000002</v>
      </c>
      <c s="96">
        <v>82.587000000000003</v>
      </c>
      <c s="91">
        <v>36.423999999999999</v>
      </c>
      <c s="20">
        <v>0</v>
      </c>
      <c s="20">
        <v>0</v>
      </c>
      <c/>
      <c r="K11" s="130">
        <v>45509.033404791669</v>
      </c>
    </row>
    <row>
      <c s="54">
        <v>2.2000000000000002</v>
      </c>
      <c s="20">
        <v>11</v>
      </c>
      <c s="96">
        <v>4.4539999999999997</v>
      </c>
      <c s="96">
        <v>83.078999999999994</v>
      </c>
      <c s="91">
        <v>33.393999999999998</v>
      </c>
      <c s="20">
        <v>0</v>
      </c>
      <c s="20">
        <v>0</v>
      </c>
      <c/>
      <c r="K12" s="130">
        <v>45509.03340734954</v>
      </c>
    </row>
    <row>
      <c s="54">
        <v>2.3780000000000001</v>
      </c>
      <c s="20">
        <v>12</v>
      </c>
      <c s="96">
        <v>4.3550000000000004</v>
      </c>
      <c s="96">
        <v>82.941999999999993</v>
      </c>
      <c s="91">
        <v>30.827999999999999</v>
      </c>
      <c s="20">
        <v>0</v>
      </c>
      <c s="20">
        <v>0</v>
      </c>
      <c/>
      <c r="K13" s="130">
        <v>45509.03340940972</v>
      </c>
    </row>
    <row>
      <c s="54">
        <v>2.5760000000000001</v>
      </c>
      <c s="20">
        <v>13</v>
      </c>
      <c s="96">
        <v>4.5529999999999999</v>
      </c>
      <c s="96">
        <v>82.269999999999996</v>
      </c>
      <c s="91">
        <v>36.642000000000003</v>
      </c>
      <c s="20">
        <v>0</v>
      </c>
      <c s="20">
        <v>0</v>
      </c>
      <c/>
      <c r="K14" s="130">
        <v>45509.033411701392</v>
      </c>
    </row>
    <row>
      <c s="54">
        <v>2.8050000000000002</v>
      </c>
      <c s="20">
        <v>14</v>
      </c>
      <c s="96">
        <v>4.3700000000000001</v>
      </c>
      <c s="96">
        <v>83.234999999999999</v>
      </c>
      <c s="91">
        <v>25.085000000000001</v>
      </c>
      <c s="20">
        <v>0</v>
      </c>
      <c s="20">
        <v>0</v>
      </c>
      <c/>
      <c r="K15" s="130">
        <v>45509.03341434028</v>
      </c>
    </row>
    <row>
      <c s="54">
        <v>2.9780000000000002</v>
      </c>
      <c s="20">
        <v>15</v>
      </c>
      <c s="96">
        <v>4.5359999999999996</v>
      </c>
      <c s="96">
        <v>81.007999999999996</v>
      </c>
      <c s="91">
        <v>35.030000000000001</v>
      </c>
      <c s="20">
        <v>0</v>
      </c>
      <c s="20">
        <v>0</v>
      </c>
      <c/>
      <c r="K16" s="130">
        <v>45509.03341635417</v>
      </c>
    </row>
    <row>
      <c s="54">
        <v>3.2080000000000002</v>
      </c>
      <c s="20">
        <v>16</v>
      </c>
      <c s="96">
        <v>4.5060000000000002</v>
      </c>
      <c s="96">
        <v>80.204999999999998</v>
      </c>
      <c s="91">
        <v>34.158999999999999</v>
      </c>
      <c s="20">
        <v>0</v>
      </c>
      <c s="20">
        <v>0</v>
      </c>
      <c/>
      <c r="K17" s="130">
        <v>45509.033419016203</v>
      </c>
    </row>
    <row>
      <c s="54">
        <v>3.3719999999999999</v>
      </c>
      <c s="20">
        <v>17</v>
      </c>
      <c s="96">
        <v>4.524</v>
      </c>
      <c s="96">
        <v>80.706999999999994</v>
      </c>
      <c s="91">
        <v>33.223999999999997</v>
      </c>
      <c s="20">
        <v>0</v>
      </c>
      <c s="20">
        <v>0</v>
      </c>
      <c/>
      <c r="K18" s="130">
        <v>45509.033420902779</v>
      </c>
    </row>
    <row>
      <c s="54">
        <v>3.5800000000000001</v>
      </c>
      <c s="20">
        <v>18</v>
      </c>
      <c s="96">
        <v>4.4340000000000002</v>
      </c>
      <c s="96">
        <v>80.328999999999994</v>
      </c>
      <c s="91">
        <v>47.082000000000001</v>
      </c>
      <c s="20">
        <v>0</v>
      </c>
      <c s="20">
        <v>0</v>
      </c>
      <c/>
      <c r="K19" s="130">
        <v>45509.033423321758</v>
      </c>
    </row>
    <row>
      <c s="54">
        <v>3.794</v>
      </c>
      <c s="20">
        <v>19</v>
      </c>
      <c s="96">
        <v>4.4610000000000003</v>
      </c>
      <c s="96">
        <v>81.605999999999995</v>
      </c>
      <c s="91">
        <v>40.116999999999997</v>
      </c>
      <c s="20">
        <v>0</v>
      </c>
      <c s="20">
        <v>0</v>
      </c>
      <c/>
      <c r="K20" s="130">
        <v>45509.033425798611</v>
      </c>
    </row>
    <row>
      <c s="54">
        <v>4.0010000000000003</v>
      </c>
      <c s="20">
        <v>20</v>
      </c>
      <c s="96">
        <v>4.4349999999999996</v>
      </c>
      <c s="96">
        <v>82.138000000000005</v>
      </c>
      <c s="91">
        <v>28.571999999999999</v>
      </c>
      <c s="20">
        <v>0</v>
      </c>
      <c s="20">
        <v>0</v>
      </c>
      <c/>
      <c r="K21" s="130">
        <v>45509.033428194445</v>
      </c>
    </row>
    <row>
      <c s="54">
        <v>4.2080000000000002</v>
      </c>
      <c s="20">
        <v>21</v>
      </c>
      <c s="96">
        <v>4.3259999999999996</v>
      </c>
      <c s="96">
        <v>80.715999999999994</v>
      </c>
      <c s="91">
        <v>35.459000000000003</v>
      </c>
      <c s="20">
        <v>0</v>
      </c>
      <c s="20">
        <v>0</v>
      </c>
      <c/>
      <c r="K22" s="130">
        <v>45509.03343059028</v>
      </c>
    </row>
    <row>
      <c s="54">
        <v>4.4080000000000004</v>
      </c>
      <c s="20">
        <v>22</v>
      </c>
      <c s="96">
        <v>4.3250000000000002</v>
      </c>
      <c s="96">
        <v>79.411000000000001</v>
      </c>
      <c s="91">
        <v>36.723999999999997</v>
      </c>
      <c s="20">
        <v>0</v>
      </c>
      <c s="20">
        <v>0</v>
      </c>
      <c/>
      <c r="K23" s="130">
        <v>45509.033432905089</v>
      </c>
    </row>
    <row>
      <c s="54">
        <v>4.6150000000000002</v>
      </c>
      <c s="20">
        <v>23</v>
      </c>
      <c s="96">
        <v>4.3010000000000002</v>
      </c>
      <c s="96">
        <v>79.367999999999995</v>
      </c>
      <c s="91">
        <v>27.475999999999999</v>
      </c>
      <c s="20">
        <v>0</v>
      </c>
      <c s="20">
        <v>0</v>
      </c>
      <c/>
      <c r="K24" s="130">
        <v>45509.033435289355</v>
      </c>
    </row>
    <row>
      <c s="54">
        <v>4.8079999999999998</v>
      </c>
      <c s="20">
        <v>24</v>
      </c>
      <c s="96">
        <v>4.319</v>
      </c>
      <c s="96">
        <v>79.244</v>
      </c>
      <c s="91">
        <v>21.274999999999999</v>
      </c>
      <c s="20">
        <v>0</v>
      </c>
      <c s="20">
        <v>0</v>
      </c>
      <c/>
      <c r="K25" s="130">
        <v>45509.033437534723</v>
      </c>
    </row>
    <row>
      <c s="54">
        <v>4.9889999999999999</v>
      </c>
      <c s="20">
        <v>25</v>
      </c>
      <c s="96">
        <v>4.5510000000000002</v>
      </c>
      <c s="96">
        <v>79.192999999999998</v>
      </c>
      <c s="91">
        <v>19.491</v>
      </c>
      <c s="20">
        <v>0</v>
      </c>
      <c s="20">
        <v>0</v>
      </c>
      <c/>
      <c r="K26" s="130">
        <v>45509.033439618055</v>
      </c>
    </row>
    <row>
      <c s="54">
        <v>5.1760000000000002</v>
      </c>
      <c s="20">
        <v>26</v>
      </c>
      <c s="96">
        <v>3.956</v>
      </c>
      <c s="96">
        <v>79.638000000000005</v>
      </c>
      <c s="91">
        <v>28.5</v>
      </c>
      <c s="20">
        <v>0</v>
      </c>
      <c s="20">
        <v>0</v>
      </c>
      <c/>
      <c r="K27" s="130">
        <v>45509.033441782405</v>
      </c>
    </row>
    <row>
      <c s="54">
        <v>5.3819999999999997</v>
      </c>
      <c s="20">
        <v>27</v>
      </c>
      <c s="96">
        <v>4.3010000000000002</v>
      </c>
      <c s="96">
        <v>80.042000000000002</v>
      </c>
      <c s="91">
        <v>32.835000000000001</v>
      </c>
      <c s="20">
        <v>0</v>
      </c>
      <c s="20">
        <v>0</v>
      </c>
      <c/>
      <c r="K28" s="130">
        <v>45509.033444166664</v>
      </c>
    </row>
    <row>
      <c s="54">
        <v>5.6289999999999996</v>
      </c>
      <c s="20">
        <v>28</v>
      </c>
      <c s="96">
        <v>4.4130000000000003</v>
      </c>
      <c s="96">
        <v>80.284999999999997</v>
      </c>
      <c s="91">
        <v>28.992000000000001</v>
      </c>
      <c s="20">
        <v>0</v>
      </c>
      <c s="20">
        <v>0</v>
      </c>
      <c/>
      <c r="K29" s="130">
        <v>45509.03344702546</v>
      </c>
    </row>
    <row>
      <c s="54">
        <v>5.7709999999999999</v>
      </c>
      <c s="20">
        <v>29</v>
      </c>
      <c s="96">
        <v>4.3470000000000004</v>
      </c>
      <c s="96">
        <v>81.468999999999994</v>
      </c>
      <c s="91">
        <v>34.448999999999998</v>
      </c>
      <c s="20">
        <v>0</v>
      </c>
      <c s="20">
        <v>0</v>
      </c>
      <c/>
      <c r="K30" s="130">
        <v>45509.033448680559</v>
      </c>
    </row>
    <row>
      <c s="54">
        <v>5.9749999999999996</v>
      </c>
      <c s="20">
        <v>30</v>
      </c>
      <c s="96">
        <v>4.3490000000000002</v>
      </c>
      <c s="96">
        <v>81.456999999999994</v>
      </c>
      <c s="91">
        <v>33.466000000000001</v>
      </c>
      <c s="20">
        <v>0</v>
      </c>
      <c s="20">
        <v>0</v>
      </c>
      <c/>
      <c r="K31" s="130">
        <v>45509.033451041665</v>
      </c>
    </row>
    <row>
      <c s="54">
        <v>6.1900000000000004</v>
      </c>
      <c s="20">
        <v>31</v>
      </c>
      <c s="96">
        <v>4.4800000000000004</v>
      </c>
      <c s="96">
        <v>81.602999999999994</v>
      </c>
      <c s="97">
        <v>44.487000000000002</v>
      </c>
      <c s="98">
        <v>0</v>
      </c>
      <c s="98">
        <v>0</v>
      </c>
      <c/>
      <c r="K32" s="130">
        <v>45509.033453530094</v>
      </c>
    </row>
    <row>
      <c s="54">
        <v>6.4050000000000002</v>
      </c>
      <c s="20">
        <v>32</v>
      </c>
      <c s="96">
        <v>4.4880000000000004</v>
      </c>
      <c s="96">
        <v>81.262</v>
      </c>
      <c s="97">
        <v>41.945999999999998</v>
      </c>
      <c s="98">
        <v>0</v>
      </c>
      <c s="98">
        <v>0</v>
      </c>
      <c/>
      <c r="K33" s="130">
        <v>45509.033456018522</v>
      </c>
    </row>
    <row>
      <c s="54">
        <v>6.577</v>
      </c>
      <c s="20">
        <v>33</v>
      </c>
      <c s="96">
        <v>4.4939999999999998</v>
      </c>
      <c s="96">
        <v>79.503</v>
      </c>
      <c s="97">
        <v>42.759999999999998</v>
      </c>
      <c s="98">
        <v>0</v>
      </c>
      <c s="98">
        <v>0</v>
      </c>
      <c/>
      <c r="K34" s="130">
        <v>45509.033457997684</v>
      </c>
    </row>
    <row>
      <c s="54">
        <v>6.7990000000000004</v>
      </c>
      <c s="20">
        <v>34</v>
      </c>
      <c s="96">
        <v>4.4420000000000002</v>
      </c>
      <c s="96">
        <v>79.289000000000001</v>
      </c>
      <c s="97">
        <v>28.568000000000001</v>
      </c>
      <c s="98">
        <v>0</v>
      </c>
      <c s="98">
        <v>0</v>
      </c>
      <c/>
      <c r="K35" s="130">
        <v>45509.033460578707</v>
      </c>
    </row>
    <row>
      <c s="54">
        <v>6.9939999999999998</v>
      </c>
      <c s="20">
        <v>35</v>
      </c>
      <c s="96">
        <v>4.5599999999999996</v>
      </c>
      <c s="96">
        <v>79.971999999999994</v>
      </c>
      <c s="97">
        <v>27.797999999999998</v>
      </c>
      <c s="98">
        <v>0</v>
      </c>
      <c s="98">
        <v>0</v>
      </c>
      <c/>
      <c r="K36" s="130">
        <v>45509.03346283565</v>
      </c>
    </row>
    <row>
      <c s="54">
        <v>7.1840000000000002</v>
      </c>
      <c s="20">
        <v>36</v>
      </c>
      <c s="96">
        <v>4.4809999999999999</v>
      </c>
      <c s="96">
        <v>80.444000000000003</v>
      </c>
      <c s="97">
        <v>27.661999999999999</v>
      </c>
      <c s="98">
        <v>0</v>
      </c>
      <c s="98">
        <v>0</v>
      </c>
      <c/>
      <c r="K37" s="130">
        <v>45509.033465034721</v>
      </c>
    </row>
    <row>
      <c s="54">
        <v>7.3949999999999996</v>
      </c>
      <c s="20">
        <v>37</v>
      </c>
      <c s="96">
        <v>4.4379999999999997</v>
      </c>
      <c s="96">
        <v>81.638000000000005</v>
      </c>
      <c s="97">
        <v>34.152000000000001</v>
      </c>
      <c s="98">
        <v>0</v>
      </c>
      <c s="98">
        <v>0</v>
      </c>
      <c/>
      <c r="K38" s="130">
        <v>45509.033467465277</v>
      </c>
    </row>
    <row>
      <c s="54">
        <v>7.5990000000000002</v>
      </c>
      <c s="20">
        <v>38</v>
      </c>
      <c s="96">
        <v>4.5700000000000003</v>
      </c>
      <c s="96">
        <v>82.244</v>
      </c>
      <c s="97">
        <v>27.715</v>
      </c>
      <c s="98">
        <v>0</v>
      </c>
      <c s="98">
        <v>0</v>
      </c>
      <c/>
      <c r="K39" s="130">
        <v>45509.033469837967</v>
      </c>
    </row>
    <row>
      <c s="54">
        <v>7.7850000000000001</v>
      </c>
      <c s="20">
        <v>39</v>
      </c>
      <c s="96">
        <v>4.4550000000000001</v>
      </c>
      <c s="96">
        <v>82.564999999999998</v>
      </c>
      <c s="97">
        <v>27.312999999999999</v>
      </c>
      <c s="98">
        <v>0</v>
      </c>
      <c s="98">
        <v>0</v>
      </c>
      <c/>
      <c r="K40" s="130">
        <v>45509.033471990741</v>
      </c>
    </row>
    <row>
      <c s="54">
        <v>7.9870000000000001</v>
      </c>
      <c s="20">
        <v>40</v>
      </c>
      <c s="96">
        <v>4.5010000000000003</v>
      </c>
      <c s="96">
        <v>82.379000000000005</v>
      </c>
      <c s="97">
        <v>28.600000000000001</v>
      </c>
      <c s="98">
        <v>0</v>
      </c>
      <c s="98">
        <v>0</v>
      </c>
      <c/>
      <c r="K41" s="130">
        <v>45509.033474328702</v>
      </c>
    </row>
    <row>
      <c s="54">
        <v>8.1890000000000001</v>
      </c>
      <c s="20">
        <v>41</v>
      </c>
      <c s="96">
        <v>4.4009999999999998</v>
      </c>
      <c s="96">
        <v>82.921000000000006</v>
      </c>
      <c s="97">
        <v>30.039999999999999</v>
      </c>
      <c s="98">
        <v>0</v>
      </c>
      <c s="98">
        <v>0</v>
      </c>
      <c/>
      <c r="K42" s="130">
        <v>45509.033476655095</v>
      </c>
    </row>
    <row>
      <c s="54">
        <v>8.3729999999999993</v>
      </c>
      <c s="20">
        <v>42</v>
      </c>
      <c s="96">
        <v>4.3380000000000001</v>
      </c>
      <c s="96">
        <v>82.620000000000005</v>
      </c>
      <c s="97">
        <v>22.765999999999998</v>
      </c>
      <c s="98">
        <v>0</v>
      </c>
      <c s="98">
        <v>0</v>
      </c>
      <c/>
      <c r="K43" s="130">
        <v>45509.033478796293</v>
      </c>
    </row>
    <row>
      <c s="54">
        <v>8.5800000000000001</v>
      </c>
      <c s="20">
        <v>43</v>
      </c>
      <c s="96">
        <v>4.1980000000000004</v>
      </c>
      <c s="96">
        <v>82.266999999999996</v>
      </c>
      <c s="97">
        <v>30.635000000000002</v>
      </c>
      <c s="98">
        <v>0</v>
      </c>
      <c s="98">
        <v>0</v>
      </c>
      <c/>
      <c r="K44" s="130">
        <v>45509.033481192128</v>
      </c>
    </row>
    <row>
      <c s="54">
        <v>8.7810000000000006</v>
      </c>
      <c s="20">
        <v>44</v>
      </c>
      <c s="96">
        <v>4.5720000000000001</v>
      </c>
      <c s="96">
        <v>82.266999999999996</v>
      </c>
      <c s="97">
        <v>0</v>
      </c>
      <c s="98">
        <v>0</v>
      </c>
      <c s="98">
        <v>0</v>
      </c>
      <c/>
      <c r="K45" s="130">
        <v>45509.03348351852</v>
      </c>
    </row>
    <row>
      <c s="54">
        <v>8.9930000000000003</v>
      </c>
      <c s="20">
        <v>45</v>
      </c>
      <c s="96">
        <v>4.5209999999999999</v>
      </c>
      <c s="96">
        <v>81.507000000000005</v>
      </c>
      <c s="97">
        <v>32.018000000000001</v>
      </c>
      <c s="98">
        <v>0</v>
      </c>
      <c s="98">
        <v>0</v>
      </c>
      <c/>
      <c r="K46" s="130">
        <v>45509.033485972221</v>
      </c>
    </row>
    <row>
      <c s="54">
        <v>9.1809999999999992</v>
      </c>
      <c s="20">
        <v>46</v>
      </c>
      <c s="96">
        <v>4.5899999999999999</v>
      </c>
      <c s="96">
        <v>81.200999999999993</v>
      </c>
      <c s="97">
        <v>29.062000000000001</v>
      </c>
      <c s="98">
        <v>0</v>
      </c>
      <c s="98">
        <v>0</v>
      </c>
      <c/>
      <c r="K47" s="130">
        <v>45509.033488136571</v>
      </c>
    </row>
    <row>
      <c s="54">
        <v>9.3810000000000002</v>
      </c>
      <c s="20">
        <v>47</v>
      </c>
      <c s="96">
        <v>4.6680000000000001</v>
      </c>
      <c s="96">
        <v>81.844999999999999</v>
      </c>
      <c s="97">
        <v>24.887</v>
      </c>
      <c s="98">
        <v>0</v>
      </c>
      <c s="98">
        <v>0</v>
      </c>
      <c/>
      <c r="K48" s="130">
        <v>45509.033490451387</v>
      </c>
    </row>
    <row>
      <c s="54">
        <v>9.5790000000000006</v>
      </c>
      <c s="20">
        <v>48</v>
      </c>
      <c s="96">
        <v>4.6369999999999996</v>
      </c>
      <c s="96">
        <v>81.076999999999998</v>
      </c>
      <c s="97">
        <v>31.414000000000001</v>
      </c>
      <c s="98">
        <v>0</v>
      </c>
      <c s="98">
        <v>0</v>
      </c>
      <c/>
      <c r="K49" s="130">
        <v>45509.033492754628</v>
      </c>
    </row>
    <row>
      <c s="54">
        <v>9.7690000000000001</v>
      </c>
      <c s="20">
        <v>49</v>
      </c>
      <c s="96">
        <v>4.6710000000000003</v>
      </c>
      <c s="96">
        <v>81.331000000000003</v>
      </c>
      <c s="97">
        <v>29.009</v>
      </c>
      <c s="98">
        <v>0</v>
      </c>
      <c s="98">
        <v>0</v>
      </c>
      <c/>
      <c r="K50" s="130">
        <v>45509.033494953706</v>
      </c>
    </row>
    <row>
      <c s="54">
        <v>9.9870000000000001</v>
      </c>
      <c s="20">
        <v>50</v>
      </c>
      <c s="96">
        <v>4.7009999999999996</v>
      </c>
      <c s="96">
        <v>80.891999999999996</v>
      </c>
      <c s="97">
        <v>28.75</v>
      </c>
      <c s="98">
        <v>0</v>
      </c>
      <c s="98">
        <v>0</v>
      </c>
      <c/>
      <c r="K51" s="130">
        <v>45509.033497476848</v>
      </c>
    </row>
    <row>
      <c s="54">
        <v>10.167</v>
      </c>
      <c s="20">
        <v>51</v>
      </c>
      <c s="96">
        <v>4.7009999999999996</v>
      </c>
      <c s="96">
        <v>81.725999999999999</v>
      </c>
      <c s="97">
        <v>24.245999999999999</v>
      </c>
      <c s="98">
        <v>0</v>
      </c>
      <c s="98">
        <v>0</v>
      </c>
      <c/>
      <c r="K52" s="130">
        <v>45509.033499560188</v>
      </c>
    </row>
    <row>
      <c s="54">
        <v>10.391999999999999</v>
      </c>
      <c s="20">
        <v>52</v>
      </c>
      <c s="96">
        <v>4.0330000000000004</v>
      </c>
      <c s="96">
        <v>81.620999999999995</v>
      </c>
      <c s="97">
        <v>26.196000000000002</v>
      </c>
      <c s="98">
        <v>0</v>
      </c>
      <c s="98">
        <v>0</v>
      </c>
      <c/>
      <c r="K53" s="130">
        <v>45509.033502164355</v>
      </c>
    </row>
    <row>
      <c s="54">
        <v>10.592000000000001</v>
      </c>
      <c s="20">
        <v>53</v>
      </c>
      <c s="96">
        <v>4.6609999999999996</v>
      </c>
      <c s="96">
        <v>80.647999999999996</v>
      </c>
      <c s="97">
        <v>29.545999999999999</v>
      </c>
      <c s="98">
        <v>0</v>
      </c>
      <c s="98">
        <v>0</v>
      </c>
      <c/>
      <c r="K54" s="130">
        <v>45509.033504479165</v>
      </c>
    </row>
    <row>
      <c s="54">
        <v>10.786</v>
      </c>
      <c s="20">
        <v>54</v>
      </c>
      <c s="96">
        <v>4.6719999999999997</v>
      </c>
      <c s="96">
        <v>81.486000000000004</v>
      </c>
      <c s="97">
        <v>22.902999999999999</v>
      </c>
      <c s="98">
        <v>0</v>
      </c>
      <c s="98">
        <v>0</v>
      </c>
      <c/>
      <c r="K55" s="130">
        <v>45509.03350672454</v>
      </c>
    </row>
    <row>
      <c s="54">
        <v>10.989000000000001</v>
      </c>
      <c s="20">
        <v>55</v>
      </c>
      <c s="96">
        <v>4.79</v>
      </c>
      <c s="96">
        <v>81.622</v>
      </c>
      <c s="97">
        <v>22.887</v>
      </c>
      <c s="98">
        <v>0</v>
      </c>
      <c s="98">
        <v>0</v>
      </c>
      <c/>
      <c r="K56" s="130">
        <v>45509.033509074077</v>
      </c>
    </row>
    <row>
      <c s="54">
        <v>11.193</v>
      </c>
      <c s="20">
        <v>56</v>
      </c>
      <c s="96">
        <v>3.7290000000000001</v>
      </c>
      <c s="96">
        <v>81.513000000000005</v>
      </c>
      <c s="97">
        <v>22.472999999999999</v>
      </c>
      <c s="98">
        <v>0</v>
      </c>
      <c s="98">
        <v>0</v>
      </c>
      <c/>
      <c r="K57" s="130">
        <v>45509.033511435184</v>
      </c>
    </row>
    <row>
      <c s="54">
        <v>11.375999999999999</v>
      </c>
      <c s="20">
        <v>57</v>
      </c>
      <c s="96">
        <v>4.3099999999999996</v>
      </c>
      <c s="96">
        <v>82.153999999999996</v>
      </c>
      <c s="97">
        <v>27.135000000000002</v>
      </c>
      <c s="98">
        <v>0</v>
      </c>
      <c s="98">
        <v>0</v>
      </c>
      <c/>
      <c r="K58" s="130">
        <v>45509.033513541668</v>
      </c>
    </row>
    <row>
      <c s="54">
        <v>11.592000000000001</v>
      </c>
      <c s="20">
        <v>58</v>
      </c>
      <c s="96">
        <v>4.3869999999999996</v>
      </c>
      <c s="96">
        <v>81.492000000000004</v>
      </c>
      <c s="97">
        <v>27.754999999999999</v>
      </c>
      <c s="98">
        <v>0</v>
      </c>
      <c s="98">
        <v>0</v>
      </c>
      <c/>
      <c r="K59" s="130">
        <v>45509.033516053241</v>
      </c>
    </row>
    <row>
      <c s="54">
        <v>11.782999999999999</v>
      </c>
      <c s="20">
        <v>59</v>
      </c>
      <c s="96">
        <v>4.4109999999999996</v>
      </c>
      <c s="96">
        <v>81.444999999999993</v>
      </c>
      <c s="97">
        <v>25.881</v>
      </c>
      <c s="98">
        <v>0</v>
      </c>
      <c s="98">
        <v>0</v>
      </c>
      <c/>
      <c r="K60" s="130">
        <v>45509.033518263888</v>
      </c>
    </row>
    <row>
      <c s="54">
        <v>11.972</v>
      </c>
      <c s="20">
        <v>60</v>
      </c>
      <c s="96">
        <v>4.2809999999999997</v>
      </c>
      <c s="96">
        <v>80.900000000000006</v>
      </c>
      <c s="97">
        <v>25.187000000000001</v>
      </c>
      <c s="98">
        <v>0</v>
      </c>
      <c s="98">
        <v>0</v>
      </c>
      <c/>
      <c r="K61" s="130">
        <v>45509.03352045139</v>
      </c>
    </row>
    <row>
      <c s="54">
        <v>12.185</v>
      </c>
      <c s="20">
        <v>61</v>
      </c>
      <c s="96">
        <v>4.0469999999999997</v>
      </c>
      <c s="96">
        <v>80.213999999999999</v>
      </c>
      <c s="97">
        <v>28.902000000000001</v>
      </c>
      <c s="98">
        <v>0</v>
      </c>
      <c s="98">
        <v>0</v>
      </c>
      <c/>
      <c r="K62" s="130">
        <v>45509.033522916667</v>
      </c>
    </row>
    <row>
      <c s="54">
        <v>12.374000000000001</v>
      </c>
      <c s="20">
        <v>62</v>
      </c>
      <c s="96">
        <v>3.8940000000000001</v>
      </c>
      <c s="96">
        <v>79.980999999999995</v>
      </c>
      <c s="97">
        <v>34.984000000000002</v>
      </c>
      <c s="98">
        <v>0</v>
      </c>
      <c s="98">
        <v>0</v>
      </c>
      <c/>
      <c r="K63" s="130">
        <v>45509.033525104169</v>
      </c>
    </row>
    <row>
      <c s="54">
        <v>12.59</v>
      </c>
      <c s="20">
        <v>63</v>
      </c>
      <c s="96">
        <v>4.0979999999999999</v>
      </c>
      <c s="96">
        <v>80.531000000000006</v>
      </c>
      <c s="97">
        <v>17.004000000000001</v>
      </c>
      <c s="98">
        <v>0</v>
      </c>
      <c s="98">
        <v>0</v>
      </c>
      <c/>
      <c r="K64" s="130">
        <v>45509.03352759259</v>
      </c>
    </row>
    <row>
      <c s="54">
        <v>12.792</v>
      </c>
      <c s="20">
        <v>64</v>
      </c>
      <c s="96">
        <v>4.0839999999999996</v>
      </c>
      <c s="96">
        <v>79.778000000000006</v>
      </c>
      <c s="97">
        <v>27.949000000000002</v>
      </c>
      <c s="98">
        <v>0</v>
      </c>
      <c s="98">
        <v>0</v>
      </c>
      <c/>
      <c r="K65" s="130">
        <v>45509.033529942128</v>
      </c>
    </row>
    <row>
      <c s="54">
        <v>12.98</v>
      </c>
      <c s="20">
        <v>65</v>
      </c>
      <c s="96">
        <v>4.194</v>
      </c>
      <c s="96">
        <v>78.870000000000005</v>
      </c>
      <c s="97">
        <v>35.729999999999997</v>
      </c>
      <c s="98">
        <v>0</v>
      </c>
      <c s="98">
        <v>0</v>
      </c>
      <c/>
      <c r="K66" s="130">
        <v>45509.033532118054</v>
      </c>
    </row>
    <row>
      <c s="54">
        <v>13.183999999999999</v>
      </c>
      <c s="20">
        <v>66</v>
      </c>
      <c s="96">
        <v>4.1420000000000003</v>
      </c>
      <c s="96">
        <v>80.078999999999994</v>
      </c>
      <c s="97">
        <v>23.074000000000002</v>
      </c>
      <c s="98">
        <v>0</v>
      </c>
      <c s="98">
        <v>0</v>
      </c>
      <c/>
      <c r="K67" s="130">
        <v>45509.033534479167</v>
      </c>
    </row>
    <row>
      <c s="54">
        <v>13.391</v>
      </c>
      <c s="20">
        <v>67</v>
      </c>
      <c s="96">
        <v>4.383</v>
      </c>
      <c s="96">
        <v>78.338999999999999</v>
      </c>
      <c s="97">
        <v>29.41</v>
      </c>
      <c s="98">
        <v>0</v>
      </c>
      <c s="98">
        <v>0</v>
      </c>
      <c/>
      <c r="K68" s="130">
        <v>45509.033536875002</v>
      </c>
    </row>
    <row>
      <c s="54">
        <v>13.581</v>
      </c>
      <c s="20">
        <v>68</v>
      </c>
      <c s="96">
        <v>4.3220000000000001</v>
      </c>
      <c s="96">
        <v>78.471999999999994</v>
      </c>
      <c s="97">
        <v>25.952000000000002</v>
      </c>
      <c s="98">
        <v>0</v>
      </c>
      <c s="98">
        <v>0</v>
      </c>
      <c/>
      <c r="K69" s="130">
        <v>45509.033539074073</v>
      </c>
    </row>
    <row>
      <c s="54">
        <v>13.775</v>
      </c>
      <c s="20">
        <v>69</v>
      </c>
      <c s="96">
        <v>4.1580000000000004</v>
      </c>
      <c s="96">
        <v>79.495999999999995</v>
      </c>
      <c s="97">
        <v>19.597999999999999</v>
      </c>
      <c s="98">
        <v>0</v>
      </c>
      <c s="98">
        <v>0</v>
      </c>
      <c/>
      <c r="K70" s="130">
        <v>45509.033541307872</v>
      </c>
    </row>
    <row>
      <c s="54">
        <v>13.996</v>
      </c>
      <c s="20">
        <v>70</v>
      </c>
      <c s="96">
        <v>4.2039999999999997</v>
      </c>
      <c s="96">
        <v>79.667000000000002</v>
      </c>
      <c s="97">
        <v>18.341999999999999</v>
      </c>
      <c s="98">
        <v>0</v>
      </c>
      <c s="98">
        <v>0</v>
      </c>
      <c/>
      <c r="K71" s="130">
        <v>45509.033543877318</v>
      </c>
    </row>
    <row>
      <c s="54">
        <v>14.175000000000001</v>
      </c>
      <c s="20">
        <v>71</v>
      </c>
      <c s="96">
        <v>4.1980000000000004</v>
      </c>
      <c s="96">
        <v>80.605000000000004</v>
      </c>
      <c s="97">
        <v>32.642000000000003</v>
      </c>
      <c s="98">
        <v>0</v>
      </c>
      <c s="98">
        <v>0</v>
      </c>
      <c/>
      <c r="K72" s="130">
        <v>45509.033545949074</v>
      </c>
    </row>
    <row>
      <c s="54">
        <v>14.371</v>
      </c>
      <c s="20">
        <v>72</v>
      </c>
      <c s="96">
        <v>4.2809999999999997</v>
      </c>
      <c s="96">
        <v>80.763000000000005</v>
      </c>
      <c s="97">
        <v>34.262</v>
      </c>
      <c s="98">
        <v>0</v>
      </c>
      <c s="98">
        <v>0</v>
      </c>
      <c/>
      <c r="K73" s="130">
        <v>45509.033548217594</v>
      </c>
    </row>
    <row>
      <c s="54">
        <v>14.571999999999999</v>
      </c>
      <c s="20">
        <v>73</v>
      </c>
      <c s="96">
        <v>4.2949999999999999</v>
      </c>
      <c s="96">
        <v>82.786000000000001</v>
      </c>
      <c s="97">
        <v>28.050999999999998</v>
      </c>
      <c s="98">
        <v>0</v>
      </c>
      <c s="98">
        <v>0</v>
      </c>
      <c/>
      <c r="K74" s="130">
        <v>45509.033550532411</v>
      </c>
    </row>
    <row>
      <c s="54">
        <v>14.784000000000001</v>
      </c>
      <c s="20">
        <v>74</v>
      </c>
      <c s="96">
        <v>4.6360000000000001</v>
      </c>
      <c s="96">
        <v>83.856999999999999</v>
      </c>
      <c s="97">
        <v>22.911999999999999</v>
      </c>
      <c s="98">
        <v>0</v>
      </c>
      <c s="98">
        <v>0</v>
      </c>
      <c/>
      <c r="K75" s="130">
        <v>45509.033552997687</v>
      </c>
    </row>
    <row>
      <c s="54">
        <v>14.974</v>
      </c>
      <c s="20">
        <v>75</v>
      </c>
      <c s="96">
        <v>4.5599999999999996</v>
      </c>
      <c s="96">
        <v>83.628</v>
      </c>
      <c s="97">
        <v>21.509</v>
      </c>
      <c s="98">
        <v>0</v>
      </c>
      <c s="98">
        <v>0</v>
      </c>
      <c/>
      <c r="K76" s="130">
        <v>45509.033555196758</v>
      </c>
    </row>
    <row>
      <c s="54">
        <v>15.182</v>
      </c>
      <c s="20">
        <v>76</v>
      </c>
      <c s="96">
        <v>4.6059999999999999</v>
      </c>
      <c s="96">
        <v>83.614000000000004</v>
      </c>
      <c s="97">
        <v>19.914999999999999</v>
      </c>
      <c s="98">
        <v>0</v>
      </c>
      <c s="98">
        <v>0</v>
      </c>
      <c/>
      <c r="K77" s="130">
        <v>45509.033557604169</v>
      </c>
    </row>
    <row>
      <c s="54">
        <v>15.379</v>
      </c>
      <c s="20">
        <v>77</v>
      </c>
      <c s="96">
        <v>4.5880000000000001</v>
      </c>
      <c s="96">
        <v>83.805999999999997</v>
      </c>
      <c s="97">
        <v>22.001000000000001</v>
      </c>
      <c s="98">
        <v>0</v>
      </c>
      <c s="98">
        <v>0</v>
      </c>
      <c/>
      <c r="K78" s="130">
        <v>45509.033559884258</v>
      </c>
    </row>
    <row>
      <c s="54">
        <v>15.592000000000001</v>
      </c>
      <c s="20">
        <v>78</v>
      </c>
      <c s="96">
        <v>4.6479999999999997</v>
      </c>
      <c s="96">
        <v>83.969999999999999</v>
      </c>
      <c s="97">
        <v>24.358000000000001</v>
      </c>
      <c s="98">
        <v>0</v>
      </c>
      <c s="98">
        <v>0</v>
      </c>
      <c/>
      <c r="K79" s="130">
        <v>45509.033562349534</v>
      </c>
    </row>
    <row>
      <c s="54">
        <v>15.779999999999999</v>
      </c>
      <c s="20">
        <v>79</v>
      </c>
      <c s="96">
        <v>4.5229999999999997</v>
      </c>
      <c s="96">
        <v>84.569999999999993</v>
      </c>
      <c s="97">
        <v>29.582999999999998</v>
      </c>
      <c s="98">
        <v>0</v>
      </c>
      <c s="98">
        <v>0</v>
      </c>
      <c/>
      <c r="K80" s="130">
        <v>45509.03356452546</v>
      </c>
    </row>
    <row>
      <c s="54">
        <v>15.983000000000001</v>
      </c>
      <c s="20">
        <v>80</v>
      </c>
      <c s="96">
        <v>4.5659999999999998</v>
      </c>
      <c s="96">
        <v>84.656000000000006</v>
      </c>
      <c s="97">
        <v>27.084</v>
      </c>
      <c s="98">
        <v>0</v>
      </c>
      <c s="98">
        <v>0</v>
      </c>
      <c/>
      <c r="K81" s="130">
        <v>45509.033566874998</v>
      </c>
    </row>
    <row>
      <c s="54">
        <v>16.181999999999999</v>
      </c>
      <c s="20">
        <v>81</v>
      </c>
      <c s="96">
        <v>4.3529999999999998</v>
      </c>
      <c s="96">
        <v>84.081000000000003</v>
      </c>
      <c s="97">
        <v>23.123999999999999</v>
      </c>
      <c s="98">
        <v>0</v>
      </c>
      <c s="98">
        <v>0</v>
      </c>
      <c/>
      <c r="K82" s="130">
        <v>45509.033569178238</v>
      </c>
    </row>
    <row>
      <c s="54">
        <v>16.373000000000001</v>
      </c>
      <c s="20">
        <v>82</v>
      </c>
      <c s="96">
        <v>4.4169999999999998</v>
      </c>
      <c s="96">
        <v>83.391999999999996</v>
      </c>
      <c s="97">
        <v>23.545999999999999</v>
      </c>
      <c s="98">
        <v>0</v>
      </c>
      <c s="98">
        <v>0</v>
      </c>
      <c/>
      <c r="K83" s="130">
        <v>45509.033571388885</v>
      </c>
    </row>
    <row>
      <c s="54">
        <v>16.582999999999998</v>
      </c>
      <c s="20">
        <v>83</v>
      </c>
      <c s="96">
        <v>4.1669999999999998</v>
      </c>
      <c s="96">
        <v>83.667000000000002</v>
      </c>
      <c s="97">
        <v>21.687999999999999</v>
      </c>
      <c s="98">
        <v>0</v>
      </c>
      <c s="98">
        <v>0</v>
      </c>
      <c/>
      <c r="K84" s="130">
        <v>45509.033573819448</v>
      </c>
    </row>
    <row>
      <c s="54">
        <v>16.794</v>
      </c>
      <c s="20">
        <v>84</v>
      </c>
      <c s="96">
        <v>4.3600000000000003</v>
      </c>
      <c s="96">
        <v>84.640000000000001</v>
      </c>
      <c s="97">
        <v>22.244</v>
      </c>
      <c s="98">
        <v>0</v>
      </c>
      <c s="98">
        <v>0</v>
      </c>
      <c/>
      <c r="K85" s="130">
        <v>45509.033576261572</v>
      </c>
    </row>
    <row>
      <c s="54">
        <v>16.981999999999999</v>
      </c>
      <c s="20">
        <v>85</v>
      </c>
      <c s="96">
        <v>4.367</v>
      </c>
      <c s="96">
        <v>84.087999999999994</v>
      </c>
      <c s="97">
        <v>25.844999999999999</v>
      </c>
      <c s="98">
        <v>0</v>
      </c>
      <c s="98">
        <v>0</v>
      </c>
      <c/>
      <c r="K86" s="130">
        <v>45509.033578437498</v>
      </c>
    </row>
    <row>
      <c s="54">
        <v>17.178000000000001</v>
      </c>
      <c s="20">
        <v>86</v>
      </c>
      <c s="96">
        <v>4.2750000000000004</v>
      </c>
      <c s="96">
        <v>83.182000000000002</v>
      </c>
      <c s="97">
        <v>29.056000000000001</v>
      </c>
      <c s="98">
        <v>0</v>
      </c>
      <c s="98">
        <v>0</v>
      </c>
      <c/>
      <c r="K87" s="130">
        <v>45509.033580706018</v>
      </c>
    </row>
    <row>
      <c s="54">
        <v>17.388000000000002</v>
      </c>
      <c s="20">
        <v>87</v>
      </c>
      <c s="96">
        <v>4.0389999999999997</v>
      </c>
      <c s="96">
        <v>83.447999999999993</v>
      </c>
      <c s="97">
        <v>16.923999999999999</v>
      </c>
      <c s="98">
        <v>0</v>
      </c>
      <c s="98">
        <v>0</v>
      </c>
      <c/>
      <c r="K88" s="130">
        <v>45509.033583136574</v>
      </c>
    </row>
    <row>
      <c s="54">
        <v>17.597000000000001</v>
      </c>
      <c s="20">
        <v>88</v>
      </c>
      <c s="96">
        <v>4.5570000000000004</v>
      </c>
      <c s="96">
        <v>83.498999999999995</v>
      </c>
      <c s="97">
        <v>18.716000000000001</v>
      </c>
      <c s="98">
        <v>0</v>
      </c>
      <c s="98">
        <v>0</v>
      </c>
      <c/>
      <c r="K89" s="130">
        <v>45509.033585555553</v>
      </c>
    </row>
    <row>
      <c s="54">
        <v>17.782</v>
      </c>
      <c s="20">
        <v>89</v>
      </c>
      <c s="96">
        <v>4.6040000000000001</v>
      </c>
      <c s="96">
        <v>80.831000000000003</v>
      </c>
      <c s="97">
        <v>30.898</v>
      </c>
      <c s="98">
        <v>0</v>
      </c>
      <c s="98">
        <v>0</v>
      </c>
      <c/>
      <c r="K90" s="130">
        <v>45509.033587696758</v>
      </c>
    </row>
    <row>
      <c s="54">
        <v>17.978999999999999</v>
      </c>
      <c s="20">
        <v>90</v>
      </c>
      <c s="96">
        <v>4.3780000000000001</v>
      </c>
      <c s="96">
        <v>81.225999999999999</v>
      </c>
      <c s="97">
        <v>27.309999999999999</v>
      </c>
      <c s="98">
        <v>0</v>
      </c>
      <c s="98">
        <v>0</v>
      </c>
      <c/>
      <c r="K91" s="130">
        <v>45509.033589976854</v>
      </c>
    </row>
    <row>
      <c s="54">
        <v>18.190999999999999</v>
      </c>
      <c s="20">
        <v>91</v>
      </c>
      <c s="96">
        <v>4.4720000000000004</v>
      </c>
      <c s="96">
        <v>81.554000000000002</v>
      </c>
      <c s="97">
        <v>17.556999999999999</v>
      </c>
      <c s="98">
        <v>0</v>
      </c>
      <c s="98">
        <v>0</v>
      </c>
      <c/>
      <c r="K92" s="130">
        <v>45509.033592430555</v>
      </c>
    </row>
    <row>
      <c s="54">
        <v>18.395</v>
      </c>
      <c s="20">
        <v>92</v>
      </c>
      <c s="96">
        <v>4.4729999999999999</v>
      </c>
      <c s="96">
        <v>80.939999999999998</v>
      </c>
      <c s="97">
        <v>28.120999999999999</v>
      </c>
      <c s="98">
        <v>0</v>
      </c>
      <c s="98">
        <v>0</v>
      </c>
      <c/>
      <c r="K93" s="130">
        <v>45509.033594780092</v>
      </c>
    </row>
    <row>
      <c s="54">
        <v>18.579000000000001</v>
      </c>
      <c s="20">
        <v>93</v>
      </c>
      <c s="96">
        <v>4.4269999999999996</v>
      </c>
      <c s="96">
        <v>80.474000000000004</v>
      </c>
      <c s="97">
        <v>28.841000000000001</v>
      </c>
      <c s="98">
        <v>0</v>
      </c>
      <c s="98">
        <v>0</v>
      </c>
      <c/>
      <c r="K94" s="130">
        <v>45509.033596909721</v>
      </c>
    </row>
    <row>
      <c s="54">
        <v>18.777999999999999</v>
      </c>
      <c s="20">
        <v>94</v>
      </c>
      <c s="96">
        <v>4.4790000000000001</v>
      </c>
      <c s="96">
        <v>81.557000000000002</v>
      </c>
      <c s="97">
        <v>26.317</v>
      </c>
      <c s="98">
        <v>0</v>
      </c>
      <c s="98">
        <v>0</v>
      </c>
      <c/>
      <c r="K95" s="130">
        <v>45509.033599212962</v>
      </c>
    </row>
    <row>
      <c s="54">
        <v>18.978999999999999</v>
      </c>
      <c s="20">
        <v>95</v>
      </c>
      <c s="96">
        <v>4.4539999999999997</v>
      </c>
      <c s="96">
        <v>82.682000000000002</v>
      </c>
      <c s="97">
        <v>31.422000000000001</v>
      </c>
      <c s="98">
        <v>0</v>
      </c>
      <c s="98">
        <v>0</v>
      </c>
      <c/>
      <c r="K96" s="130">
        <v>45509.033601550924</v>
      </c>
    </row>
    <row>
      <c s="54">
        <v>19.175000000000001</v>
      </c>
      <c s="20">
        <v>96</v>
      </c>
      <c s="96">
        <v>4.5869999999999997</v>
      </c>
      <c s="96">
        <v>81.906000000000006</v>
      </c>
      <c s="97">
        <v>24.023</v>
      </c>
      <c s="98">
        <v>0</v>
      </c>
      <c s="98">
        <v>0</v>
      </c>
      <c/>
      <c r="K97" s="130">
        <v>45509.033603807868</v>
      </c>
    </row>
    <row>
      <c s="54">
        <v>19.388000000000002</v>
      </c>
      <c s="20">
        <v>97</v>
      </c>
      <c s="96">
        <v>4.5350000000000001</v>
      </c>
      <c s="96">
        <v>82.718000000000004</v>
      </c>
      <c s="97">
        <v>25.936</v>
      </c>
      <c s="98">
        <v>0</v>
      </c>
      <c s="98">
        <v>0</v>
      </c>
      <c/>
      <c r="K98" s="130">
        <v>45509.03360628472</v>
      </c>
    </row>
    <row>
      <c s="54">
        <v>19.584</v>
      </c>
      <c s="20">
        <v>98</v>
      </c>
      <c s="96">
        <v>4.5529999999999999</v>
      </c>
      <c s="96">
        <v>86.822999999999993</v>
      </c>
      <c s="97">
        <v>37.942</v>
      </c>
      <c s="98">
        <v>0</v>
      </c>
      <c s="98">
        <v>0</v>
      </c>
      <c/>
      <c r="K99" s="130">
        <v>45509.033608541664</v>
      </c>
    </row>
    <row>
      <c s="54">
        <v>19.792999999999999</v>
      </c>
      <c s="20">
        <v>99</v>
      </c>
      <c s="96">
        <v>4.5529999999999999</v>
      </c>
      <c s="96">
        <v>85.734999999999999</v>
      </c>
      <c s="97">
        <v>37.896000000000001</v>
      </c>
      <c s="98">
        <v>0</v>
      </c>
      <c s="98">
        <v>0</v>
      </c>
      <c/>
      <c r="K100" s="130">
        <v>45509.033610972219</v>
      </c>
    </row>
    <row>
      <c s="54">
        <v>19.983000000000001</v>
      </c>
      <c s="20">
        <v>100</v>
      </c>
      <c s="96">
        <v>4.6849999999999996</v>
      </c>
      <c s="96">
        <v>86.549999999999997</v>
      </c>
      <c s="97">
        <v>38.393000000000001</v>
      </c>
      <c s="98">
        <v>0</v>
      </c>
      <c s="98">
        <v>0</v>
      </c>
      <c/>
      <c r="K101" s="130">
        <v>45509.033613171297</v>
      </c>
    </row>
    <row>
      <c s="54">
        <v>20.193999999999999</v>
      </c>
      <c s="20">
        <v>101</v>
      </c>
      <c s="96">
        <v>4.5839999999999996</v>
      </c>
      <c s="96">
        <v>84.956000000000003</v>
      </c>
      <c s="97">
        <v>16.812999999999999</v>
      </c>
      <c s="98">
        <v>0</v>
      </c>
      <c s="98">
        <v>0</v>
      </c>
      <c/>
      <c r="K102" s="130">
        <v>45509.033615613429</v>
      </c>
    </row>
    <row>
      <c s="54">
        <v>20.393000000000001</v>
      </c>
      <c s="20">
        <v>102</v>
      </c>
      <c s="96">
        <v>4.6790000000000003</v>
      </c>
      <c s="96">
        <v>86.200000000000003</v>
      </c>
      <c s="97">
        <v>15.086</v>
      </c>
      <c s="98">
        <v>0</v>
      </c>
      <c s="98">
        <v>0</v>
      </c>
      <c/>
      <c r="K103" s="130">
        <v>45509.03361791667</v>
      </c>
    </row>
    <row>
      <c s="54">
        <v>20.568000000000001</v>
      </c>
      <c s="20">
        <v>103</v>
      </c>
      <c s="96">
        <v>4.6779999999999999</v>
      </c>
      <c s="96">
        <v>88.159999999999997</v>
      </c>
      <c s="97">
        <v>32.988999999999997</v>
      </c>
      <c s="98">
        <v>0</v>
      </c>
      <c s="98">
        <v>0</v>
      </c>
      <c/>
      <c r="K104" s="130">
        <v>45509.033619942129</v>
      </c>
    </row>
    <row>
      <c s="54">
        <v>20.779</v>
      </c>
      <c s="20">
        <v>104</v>
      </c>
      <c s="96">
        <v>4.4930000000000003</v>
      </c>
      <c s="96">
        <v>81.021000000000001</v>
      </c>
      <c s="97">
        <v>35.970999999999997</v>
      </c>
      <c s="98">
        <v>0</v>
      </c>
      <c s="98">
        <v>0</v>
      </c>
      <c/>
      <c r="K105" s="130">
        <v>45509.033622384261</v>
      </c>
    </row>
    <row>
      <c s="54">
        <v>20.988</v>
      </c>
      <c s="20">
        <v>105</v>
      </c>
      <c s="96">
        <v>4.5860000000000003</v>
      </c>
      <c s="96">
        <v>83.549000000000007</v>
      </c>
      <c s="97">
        <v>31.292000000000002</v>
      </c>
      <c s="98">
        <v>0</v>
      </c>
      <c s="98">
        <v>0</v>
      </c>
      <c/>
      <c r="K106" s="130">
        <v>45509.03362480324</v>
      </c>
    </row>
    <row>
      <c s="54">
        <v>21.193999999999999</v>
      </c>
      <c s="20">
        <v>106</v>
      </c>
      <c s="96">
        <v>4.3730000000000002</v>
      </c>
      <c s="96">
        <v>83.962000000000003</v>
      </c>
      <c s="97">
        <v>8.9429999999999996</v>
      </c>
      <c s="98">
        <v>0</v>
      </c>
      <c s="98">
        <v>0</v>
      </c>
      <c/>
      <c r="K107" s="130">
        <v>45509.033627187498</v>
      </c>
    </row>
    <row>
      <c s="54">
        <v>21.390000000000001</v>
      </c>
      <c s="20">
        <v>107</v>
      </c>
      <c s="96">
        <v>4.5339999999999998</v>
      </c>
      <c s="96">
        <v>85.165999999999997</v>
      </c>
      <c s="97">
        <v>35.850999999999999</v>
      </c>
      <c s="98">
        <v>0</v>
      </c>
      <c s="98">
        <v>0</v>
      </c>
      <c/>
      <c r="K108" s="130">
        <v>45509.033629444442</v>
      </c>
    </row>
    <row>
      <c s="54">
        <v>21.568999999999999</v>
      </c>
      <c s="20">
        <v>108</v>
      </c>
      <c s="96">
        <v>4.5229999999999997</v>
      </c>
      <c s="96">
        <v>84.953000000000003</v>
      </c>
      <c s="97">
        <v>25.846</v>
      </c>
      <c s="98">
        <v>0</v>
      </c>
      <c s="98">
        <v>0</v>
      </c>
      <c/>
      <c r="K109" s="130">
        <v>45509.033631527775</v>
      </c>
    </row>
    <row>
      <c s="54">
        <v>21.794</v>
      </c>
      <c s="20">
        <v>109</v>
      </c>
      <c s="96">
        <v>4.4530000000000003</v>
      </c>
      <c s="96">
        <v>84.953000000000003</v>
      </c>
      <c s="97">
        <v>0</v>
      </c>
      <c s="98">
        <v>0</v>
      </c>
      <c s="98">
        <v>0</v>
      </c>
      <c/>
      <c r="K110" s="130">
        <v>45509.033634131942</v>
      </c>
    </row>
    <row>
      <c s="54">
        <v>21.969000000000001</v>
      </c>
      <c s="20">
        <v>110</v>
      </c>
      <c s="96">
        <v>4.3200000000000003</v>
      </c>
      <c s="96">
        <v>84.010999999999996</v>
      </c>
      <c s="97">
        <v>37.456000000000003</v>
      </c>
      <c s="98">
        <v>0</v>
      </c>
      <c s="98">
        <v>0</v>
      </c>
      <c/>
      <c r="K111" s="130">
        <v>45509.033636157408</v>
      </c>
    </row>
    <row>
      <c s="54">
        <v>22.169</v>
      </c>
      <c s="20">
        <v>111</v>
      </c>
      <c s="96">
        <v>4.5069999999999997</v>
      </c>
      <c s="96">
        <v>79.653000000000006</v>
      </c>
      <c s="97">
        <v>33.274999999999999</v>
      </c>
      <c s="98">
        <v>0</v>
      </c>
      <c s="98">
        <v>0</v>
      </c>
      <c/>
      <c r="K112" s="130">
        <v>45509.033638472225</v>
      </c>
    </row>
    <row>
      <c s="54">
        <v>22.390999999999998</v>
      </c>
      <c s="20">
        <v>112</v>
      </c>
      <c s="96">
        <v>4.4409999999999998</v>
      </c>
      <c s="96">
        <v>79.653000000000006</v>
      </c>
      <c s="97">
        <v>0</v>
      </c>
      <c s="98">
        <v>0</v>
      </c>
      <c s="98">
        <v>0</v>
      </c>
      <c/>
      <c r="K113" s="130">
        <v>45509.033641041664</v>
      </c>
    </row>
    <row>
      <c s="54">
        <v>22.585000000000001</v>
      </c>
      <c s="20">
        <v>113</v>
      </c>
      <c s="96">
        <v>4.4139999999999997</v>
      </c>
      <c s="96">
        <v>80.007000000000005</v>
      </c>
      <c s="97">
        <v>28.440000000000001</v>
      </c>
      <c s="98">
        <v>0</v>
      </c>
      <c s="98">
        <v>0</v>
      </c>
      <c/>
      <c r="K114" s="130">
        <v>45509.033643287039</v>
      </c>
    </row>
    <row>
      <c s="54">
        <v>22.774000000000001</v>
      </c>
      <c s="20">
        <v>114</v>
      </c>
      <c s="96">
        <v>4.3399999999999999</v>
      </c>
      <c s="96">
        <v>81.147000000000006</v>
      </c>
      <c s="97">
        <v>25.896999999999998</v>
      </c>
      <c s="98">
        <v>0</v>
      </c>
      <c s="98">
        <v>0</v>
      </c>
      <c/>
      <c r="K115" s="130">
        <v>45509.033645474534</v>
      </c>
    </row>
    <row>
      <c s="54">
        <v>22.994</v>
      </c>
      <c s="20">
        <v>115</v>
      </c>
      <c s="96">
        <v>4.4160000000000004</v>
      </c>
      <c s="96">
        <v>82.576999999999998</v>
      </c>
      <c s="97">
        <v>27.675000000000001</v>
      </c>
      <c s="98">
        <v>0</v>
      </c>
      <c s="98">
        <v>0</v>
      </c>
      <c/>
      <c r="K116" s="130">
        <v>45509.033648009259</v>
      </c>
    </row>
    <row>
      <c s="54">
        <v>23.193000000000001</v>
      </c>
      <c s="20">
        <v>116</v>
      </c>
      <c s="96">
        <v>4.3140000000000001</v>
      </c>
      <c s="96">
        <v>83.191000000000003</v>
      </c>
      <c s="97">
        <v>11.502000000000001</v>
      </c>
      <c s="98">
        <v>0</v>
      </c>
      <c s="98">
        <v>0</v>
      </c>
      <c/>
      <c r="K117" s="130">
        <v>45509.0336503125</v>
      </c>
    </row>
    <row>
      <c s="54">
        <v>23.379999999999999</v>
      </c>
      <c s="20">
        <v>117</v>
      </c>
      <c s="96">
        <v>4.367</v>
      </c>
      <c s="96">
        <v>83.310000000000002</v>
      </c>
      <c s="97">
        <v>13.141</v>
      </c>
      <c s="98">
        <v>0</v>
      </c>
      <c s="98">
        <v>0</v>
      </c>
      <c/>
      <c r="K118" s="130">
        <v>45509.033652488426</v>
      </c>
    </row>
    <row>
      <c s="54">
        <v>23.588999999999999</v>
      </c>
      <c s="20">
        <v>118</v>
      </c>
      <c s="96">
        <v>4.407</v>
      </c>
      <c s="96">
        <v>79.504999999999995</v>
      </c>
      <c s="97">
        <v>38.340000000000003</v>
      </c>
      <c s="98">
        <v>0</v>
      </c>
      <c s="98">
        <v>0</v>
      </c>
      <c/>
      <c r="K119" s="130">
        <v>45509.033654907405</v>
      </c>
    </row>
    <row>
      <c s="54">
        <v>23.792000000000002</v>
      </c>
      <c s="20">
        <v>119</v>
      </c>
      <c s="96">
        <v>4.3479999999999999</v>
      </c>
      <c s="96">
        <v>79.504999999999995</v>
      </c>
      <c s="97">
        <v>0</v>
      </c>
      <c s="98">
        <v>0</v>
      </c>
      <c s="98">
        <v>0</v>
      </c>
      <c/>
      <c r="K120" s="130">
        <v>45509.033657245367</v>
      </c>
    </row>
    <row>
      <c s="54">
        <v>23.988</v>
      </c>
      <c s="20">
        <v>120</v>
      </c>
      <c s="96">
        <v>4.2830000000000004</v>
      </c>
      <c s="96">
        <v>80.516999999999996</v>
      </c>
      <c s="97">
        <v>33.258000000000003</v>
      </c>
      <c s="98">
        <v>0</v>
      </c>
      <c s="98">
        <v>0</v>
      </c>
      <c/>
      <c r="K121" s="130">
        <v>45509.033659525463</v>
      </c>
    </row>
    <row>
      <c s="54">
        <v>24.172999999999998</v>
      </c>
      <c s="20">
        <v>121</v>
      </c>
      <c s="96">
        <v>4.3369999999999997</v>
      </c>
      <c s="96">
        <v>80.516999999999996</v>
      </c>
      <c s="97">
        <v>0</v>
      </c>
      <c s="98">
        <v>0</v>
      </c>
      <c s="98">
        <v>0</v>
      </c>
      <c/>
      <c r="K122" s="130">
        <v>45509.033661666668</v>
      </c>
    </row>
    <row>
      <c s="54">
        <v>24.375</v>
      </c>
      <c s="20">
        <v>122</v>
      </c>
      <c s="96">
        <v>4.3520000000000003</v>
      </c>
      <c s="96">
        <v>80.516999999999996</v>
      </c>
      <c s="97">
        <v>0</v>
      </c>
      <c s="98">
        <v>0</v>
      </c>
      <c s="98">
        <v>0</v>
      </c>
      <c/>
      <c r="K123" s="130">
        <v>45509.03366400463</v>
      </c>
    </row>
    <row>
      <c s="54">
        <v>24.587</v>
      </c>
      <c s="20">
        <v>123</v>
      </c>
      <c s="96">
        <v>4.3869999999999996</v>
      </c>
      <c s="96">
        <v>80.438000000000002</v>
      </c>
      <c s="97">
        <v>31.998000000000001</v>
      </c>
      <c s="98">
        <v>0</v>
      </c>
      <c s="98">
        <v>0</v>
      </c>
      <c/>
      <c r="K124" s="130">
        <v>45509.03366645833</v>
      </c>
    </row>
    <row>
      <c s="54">
        <v>24.771000000000001</v>
      </c>
      <c s="20">
        <v>124</v>
      </c>
      <c s="96">
        <v>4.4969999999999999</v>
      </c>
      <c s="96">
        <v>80.481999999999999</v>
      </c>
      <c s="97">
        <v>24.09</v>
      </c>
      <c s="98">
        <v>0</v>
      </c>
      <c s="98">
        <v>0</v>
      </c>
      <c/>
      <c r="K125" s="130">
        <v>45509.033668587967</v>
      </c>
    </row>
    <row>
      <c s="54">
        <v>24.992000000000001</v>
      </c>
      <c s="20">
        <v>125</v>
      </c>
      <c s="96">
        <v>4.516</v>
      </c>
      <c s="96">
        <v>80.777000000000001</v>
      </c>
      <c s="97">
        <v>25.809999999999999</v>
      </c>
      <c s="98">
        <v>0</v>
      </c>
      <c s="98">
        <v>0</v>
      </c>
      <c/>
      <c r="K126" s="130">
        <v>45509.033671145837</v>
      </c>
    </row>
    <row>
      <c s="54">
        <v>25.170000000000002</v>
      </c>
      <c s="20">
        <v>126</v>
      </c>
      <c s="96">
        <v>4.4939999999999998</v>
      </c>
      <c s="96">
        <v>81.718000000000004</v>
      </c>
      <c s="97">
        <v>27.042999999999999</v>
      </c>
      <c s="98">
        <v>0</v>
      </c>
      <c s="98">
        <v>0</v>
      </c>
      <c/>
      <c r="K127" s="130">
        <v>45509.033673194448</v>
      </c>
    </row>
    <row>
      <c s="54">
        <v>25.370999999999999</v>
      </c>
      <c s="20">
        <v>127</v>
      </c>
      <c s="96">
        <v>4.5019999999999998</v>
      </c>
      <c s="96">
        <v>82.066999999999993</v>
      </c>
      <c s="97">
        <v>29.393000000000001</v>
      </c>
      <c s="98">
        <v>0</v>
      </c>
      <c s="98">
        <v>0</v>
      </c>
      <c/>
      <c r="K128" s="130">
        <v>45509.03367553241</v>
      </c>
    </row>
    <row>
      <c s="54">
        <v>25.577000000000002</v>
      </c>
      <c s="20">
        <v>128</v>
      </c>
      <c s="96">
        <v>4.4450000000000003</v>
      </c>
      <c s="96">
        <v>82.396000000000001</v>
      </c>
      <c s="97">
        <v>25.32</v>
      </c>
      <c s="98">
        <v>0</v>
      </c>
      <c s="98">
        <v>0</v>
      </c>
      <c/>
      <c r="K129" s="130">
        <v>45509.033677916668</v>
      </c>
    </row>
    <row>
      <c s="54">
        <v>25.780999999999999</v>
      </c>
      <c s="20">
        <v>129</v>
      </c>
      <c s="96">
        <v>4.532</v>
      </c>
      <c s="96">
        <v>82.441000000000003</v>
      </c>
      <c s="97">
        <v>22.684999999999999</v>
      </c>
      <c s="98">
        <v>0</v>
      </c>
      <c s="98">
        <v>0</v>
      </c>
      <c/>
      <c r="K130" s="130">
        <v>45509.033680277775</v>
      </c>
    </row>
    <row>
      <c s="54">
        <v>25.989999999999998</v>
      </c>
      <c s="20">
        <v>130</v>
      </c>
      <c s="96">
        <v>4.5570000000000004</v>
      </c>
      <c s="96">
        <v>82.394000000000005</v>
      </c>
      <c s="97">
        <v>21.138000000000002</v>
      </c>
      <c s="98">
        <v>0</v>
      </c>
      <c s="98">
        <v>0</v>
      </c>
      <c/>
      <c r="K131" s="130">
        <v>45509.033682696761</v>
      </c>
    </row>
    <row>
      <c s="54">
        <v>26.178999999999998</v>
      </c>
      <c s="20">
        <v>131</v>
      </c>
      <c s="96">
        <v>4.5739999999999998</v>
      </c>
      <c s="96">
        <v>80.718000000000004</v>
      </c>
      <c s="97">
        <v>30.648</v>
      </c>
      <c s="98">
        <v>0</v>
      </c>
      <c s="98">
        <v>0</v>
      </c>
      <c/>
      <c r="K132" s="130">
        <v>45509.033684884256</v>
      </c>
    </row>
    <row>
      <c s="54">
        <v>26.373999999999999</v>
      </c>
      <c s="20">
        <v>132</v>
      </c>
      <c s="96">
        <v>4.4649999999999999</v>
      </c>
      <c s="96">
        <v>78.385999999999996</v>
      </c>
      <c s="97">
        <v>29.349</v>
      </c>
      <c s="98">
        <v>0</v>
      </c>
      <c s="98">
        <v>0</v>
      </c>
      <c/>
      <c r="K133" s="130">
        <v>45509.033687141207</v>
      </c>
    </row>
    <row>
      <c s="54">
        <v>26.59</v>
      </c>
      <c s="20">
        <v>133</v>
      </c>
      <c s="96">
        <v>4.5419999999999998</v>
      </c>
      <c s="96">
        <v>78.902000000000001</v>
      </c>
      <c s="97">
        <v>22.972999999999999</v>
      </c>
      <c s="98">
        <v>0</v>
      </c>
      <c s="98">
        <v>0</v>
      </c>
      <c/>
      <c r="K134" s="130">
        <v>45509.033689641205</v>
      </c>
    </row>
    <row>
      <c s="54">
        <v>26.794</v>
      </c>
      <c s="20">
        <v>134</v>
      </c>
      <c s="96">
        <v>4.5010000000000003</v>
      </c>
      <c s="96">
        <v>78.225999999999999</v>
      </c>
      <c s="97">
        <v>24.875</v>
      </c>
      <c s="98">
        <v>0</v>
      </c>
      <c s="98">
        <v>0</v>
      </c>
      <c/>
      <c r="K135" s="130">
        <v>45509.033692002318</v>
      </c>
    </row>
    <row>
      <c s="54">
        <v>26.994</v>
      </c>
      <c s="20">
        <v>135</v>
      </c>
      <c s="96">
        <v>4.3079999999999998</v>
      </c>
      <c s="96">
        <v>79.525000000000006</v>
      </c>
      <c s="97">
        <v>29.629000000000001</v>
      </c>
      <c s="98">
        <v>0</v>
      </c>
      <c s="98">
        <v>0</v>
      </c>
      <c/>
      <c r="K136" s="130">
        <v>45509.033694317128</v>
      </c>
    </row>
    <row>
      <c s="54">
        <v>27.183</v>
      </c>
      <c s="20">
        <v>136</v>
      </c>
      <c s="96">
        <v>4.242</v>
      </c>
      <c s="96">
        <v>80.977000000000004</v>
      </c>
      <c s="97">
        <v>30.992000000000001</v>
      </c>
      <c s="98">
        <v>0</v>
      </c>
      <c s="98">
        <v>0</v>
      </c>
      <c/>
      <c r="K137" s="130">
        <v>45509.033696493054</v>
      </c>
    </row>
    <row>
      <c s="54">
        <v>27.372</v>
      </c>
      <c s="20">
        <v>137</v>
      </c>
      <c s="96">
        <v>4.4269999999999996</v>
      </c>
      <c s="96">
        <v>81.659999999999997</v>
      </c>
      <c s="97">
        <v>27.693999999999999</v>
      </c>
      <c s="98">
        <v>0</v>
      </c>
      <c s="98">
        <v>0</v>
      </c>
      <c/>
      <c r="K138" s="130">
        <v>45509.033698692132</v>
      </c>
    </row>
    <row>
      <c s="54">
        <v>27.579999999999998</v>
      </c>
      <c s="20">
        <v>138</v>
      </c>
      <c s="96">
        <v>4.508</v>
      </c>
      <c s="96">
        <v>82.313000000000002</v>
      </c>
      <c s="97">
        <v>25.913</v>
      </c>
      <c s="98">
        <v>0</v>
      </c>
      <c s="98">
        <v>0</v>
      </c>
      <c/>
      <c r="K139" s="130">
        <v>45509.033701099535</v>
      </c>
    </row>
    <row>
      <c s="54">
        <v>27.789000000000001</v>
      </c>
      <c s="20">
        <v>139</v>
      </c>
      <c s="96">
        <v>4.577</v>
      </c>
      <c s="96">
        <v>82.876999999999995</v>
      </c>
      <c s="97">
        <v>25.742000000000001</v>
      </c>
      <c s="98">
        <v>0</v>
      </c>
      <c s="98">
        <v>0</v>
      </c>
      <c/>
      <c r="K140" s="130">
        <v>45509.033703518522</v>
      </c>
    </row>
    <row>
      <c s="54">
        <v>27.969999999999999</v>
      </c>
      <c s="20">
        <v>140</v>
      </c>
      <c s="96">
        <v>4.601</v>
      </c>
      <c s="96">
        <v>83.283000000000001</v>
      </c>
      <c s="97">
        <v>27.734999999999999</v>
      </c>
      <c s="98">
        <v>0</v>
      </c>
      <c s="98">
        <v>0</v>
      </c>
      <c/>
      <c r="K141" s="130">
        <v>45509.033705613423</v>
      </c>
    </row>
    <row>
      <c s="54">
        <v>28.172000000000001</v>
      </c>
      <c s="20">
        <v>141</v>
      </c>
      <c s="96">
        <v>4.601</v>
      </c>
      <c s="96">
        <v>83.691000000000003</v>
      </c>
      <c s="97">
        <v>27.414000000000001</v>
      </c>
      <c s="98">
        <v>0</v>
      </c>
      <c s="98">
        <v>0</v>
      </c>
      <c/>
      <c r="K142" s="130">
        <v>45509.033707951392</v>
      </c>
    </row>
    <row>
      <c s="54">
        <v>28.373000000000001</v>
      </c>
      <c s="20">
        <v>142</v>
      </c>
      <c s="96">
        <v>4.601</v>
      </c>
      <c s="96">
        <v>81.611999999999995</v>
      </c>
      <c s="97">
        <v>34.134999999999998</v>
      </c>
      <c s="98">
        <v>0</v>
      </c>
      <c s="98">
        <v>0</v>
      </c>
      <c/>
      <c r="K143" s="130">
        <v>45509.033710277778</v>
      </c>
    </row>
    <row>
      <c s="54">
        <v>28.567</v>
      </c>
      <c s="20">
        <v>143</v>
      </c>
      <c s="96">
        <v>4.6079999999999997</v>
      </c>
      <c s="96">
        <v>80.834000000000003</v>
      </c>
      <c s="97">
        <v>34.085000000000001</v>
      </c>
      <c s="98">
        <v>0</v>
      </c>
      <c s="98">
        <v>0</v>
      </c>
      <c/>
      <c r="K144" s="130">
        <v>45509.033712523145</v>
      </c>
    </row>
    <row>
      <c s="54">
        <v>28.776</v>
      </c>
      <c s="20">
        <v>144</v>
      </c>
      <c s="96">
        <v>4.6619999999999999</v>
      </c>
      <c s="96">
        <v>80.052000000000007</v>
      </c>
      <c s="97">
        <v>37.573999999999998</v>
      </c>
      <c s="98">
        <v>0</v>
      </c>
      <c s="98">
        <v>0</v>
      </c>
      <c/>
      <c r="K145" s="130">
        <v>45509.033714942132</v>
      </c>
    </row>
    <row>
      <c s="54">
        <v>28.975999999999999</v>
      </c>
      <c s="20">
        <v>145</v>
      </c>
      <c s="96">
        <v>4.4720000000000004</v>
      </c>
      <c s="96">
        <v>80.841999999999999</v>
      </c>
      <c s="97">
        <v>32.445</v>
      </c>
      <c s="98">
        <v>0</v>
      </c>
      <c s="98">
        <v>0</v>
      </c>
      <c/>
      <c r="K146" s="130">
        <v>45509.033717256942</v>
      </c>
    </row>
    <row>
      <c s="54">
        <v>29.181999999999999</v>
      </c>
      <c s="20">
        <v>146</v>
      </c>
      <c s="96">
        <v>4.7409999999999997</v>
      </c>
      <c s="96">
        <v>80.760999999999996</v>
      </c>
      <c s="97">
        <v>29.847999999999999</v>
      </c>
      <c s="98">
        <v>0</v>
      </c>
      <c s="98">
        <v>0</v>
      </c>
      <c/>
      <c r="K147" s="130">
        <v>45509.033719629631</v>
      </c>
    </row>
    <row>
      <c s="54">
        <v>29.388000000000002</v>
      </c>
      <c s="20">
        <v>147</v>
      </c>
      <c s="96">
        <v>4.6890000000000001</v>
      </c>
      <c s="96">
        <v>81.201999999999998</v>
      </c>
      <c s="97">
        <v>26.93</v>
      </c>
      <c s="98">
        <v>0</v>
      </c>
      <c s="98">
        <v>0</v>
      </c>
      <c/>
      <c r="K148" s="130">
        <v>45509.033722025466</v>
      </c>
    </row>
    <row>
      <c s="54">
        <v>29.574000000000002</v>
      </c>
      <c s="20">
        <v>148</v>
      </c>
      <c s="96">
        <v>4.6760000000000002</v>
      </c>
      <c s="96">
        <v>81.584999999999994</v>
      </c>
      <c s="97">
        <v>26.419</v>
      </c>
      <c s="98">
        <v>0</v>
      </c>
      <c s="98">
        <v>0</v>
      </c>
      <c/>
      <c r="K149" s="130">
        <v>45509.033724166664</v>
      </c>
    </row>
    <row>
      <c s="54">
        <v>29.771999999999998</v>
      </c>
      <c s="20">
        <v>149</v>
      </c>
      <c s="96">
        <v>4.6479999999999997</v>
      </c>
      <c s="96">
        <v>82.082999999999998</v>
      </c>
      <c s="97">
        <v>30.626000000000001</v>
      </c>
      <c s="98">
        <v>0</v>
      </c>
      <c s="98">
        <v>0</v>
      </c>
      <c/>
      <c r="K150" s="130">
        <v>45509.033726458336</v>
      </c>
    </row>
    <row>
      <c s="54">
        <v>29.989999999999998</v>
      </c>
      <c s="20">
        <v>150</v>
      </c>
      <c s="96">
        <v>4.3780000000000001</v>
      </c>
      <c s="96">
        <v>84.153999999999996</v>
      </c>
      <c s="97">
        <v>41.598999999999997</v>
      </c>
      <c s="98">
        <v>0</v>
      </c>
      <c s="98">
        <v>0</v>
      </c>
      <c/>
      <c r="K151" s="130">
        <v>45509.033728993054</v>
      </c>
    </row>
    <row>
      <c s="54">
        <v>30.190000000000001</v>
      </c>
      <c s="20">
        <v>151</v>
      </c>
      <c s="96">
        <v>4.141</v>
      </c>
      <c s="96">
        <v>85.381</v>
      </c>
      <c s="97">
        <v>36.674999999999997</v>
      </c>
      <c s="98">
        <v>0</v>
      </c>
      <c s="98">
        <v>0</v>
      </c>
      <c/>
      <c r="K152" s="130">
        <v>45509.033731296295</v>
      </c>
    </row>
    <row>
      <c s="54">
        <v>30.372</v>
      </c>
      <c s="20">
        <v>152</v>
      </c>
      <c s="96">
        <v>3.8959999999999999</v>
      </c>
      <c s="96">
        <v>84.381</v>
      </c>
      <c s="97">
        <v>45.265999999999998</v>
      </c>
      <c s="98">
        <v>0</v>
      </c>
      <c s="98">
        <v>0</v>
      </c>
      <c/>
      <c r="K153" s="130">
        <v>45509.033733414355</v>
      </c>
    </row>
    <row>
      <c s="54">
        <v>30.591999999999999</v>
      </c>
      <c s="20">
        <v>153</v>
      </c>
      <c s="96">
        <v>4.649</v>
      </c>
      <c s="96">
        <v>85.034999999999997</v>
      </c>
      <c s="97">
        <v>32.389000000000003</v>
      </c>
      <c s="98">
        <v>0</v>
      </c>
      <c s="98">
        <v>0</v>
      </c>
      <c/>
      <c r="K154" s="130">
        <v>45509.033735949073</v>
      </c>
    </row>
    <row>
      <c s="54">
        <v>30.779</v>
      </c>
      <c s="20">
        <v>154</v>
      </c>
      <c s="96">
        <v>4.5</v>
      </c>
      <c s="96">
        <v>85.272000000000006</v>
      </c>
      <c s="97">
        <v>31.074000000000002</v>
      </c>
      <c s="98">
        <v>0</v>
      </c>
      <c s="98">
        <v>0</v>
      </c>
      <c/>
      <c r="K155" s="130">
        <v>45509.033738113423</v>
      </c>
    </row>
    <row>
      <c s="54">
        <v>30.981999999999999</v>
      </c>
      <c s="20">
        <v>155</v>
      </c>
      <c s="96">
        <v>4.4169999999999998</v>
      </c>
      <c s="96">
        <v>85.078999999999994</v>
      </c>
      <c s="97">
        <v>27.766999999999999</v>
      </c>
      <c s="98">
        <v>0</v>
      </c>
      <c s="98">
        <v>0</v>
      </c>
      <c/>
      <c r="K156" s="130">
        <v>45509.033740474537</v>
      </c>
    </row>
    <row>
      <c s="54">
        <v>31.184000000000001</v>
      </c>
      <c s="20">
        <v>156</v>
      </c>
      <c s="96">
        <v>4.4630000000000001</v>
      </c>
      <c s="96">
        <v>84.448999999999998</v>
      </c>
      <c s="97">
        <v>29.297000000000001</v>
      </c>
      <c s="98">
        <v>0</v>
      </c>
      <c s="98">
        <v>0</v>
      </c>
      <c/>
      <c r="K157" s="130">
        <v>45509.033742812499</v>
      </c>
    </row>
    <row>
      <c s="54">
        <v>31.375</v>
      </c>
      <c s="20">
        <v>157</v>
      </c>
      <c s="96">
        <v>4.4400000000000004</v>
      </c>
      <c s="96">
        <v>84.778000000000006</v>
      </c>
      <c s="97">
        <v>40.651000000000003</v>
      </c>
      <c s="98">
        <v>0</v>
      </c>
      <c s="98">
        <v>0</v>
      </c>
      <c/>
      <c r="K158" s="130">
        <v>45509.033745023145</v>
      </c>
    </row>
    <row>
      <c s="54">
        <v>31.573</v>
      </c>
      <c s="20">
        <v>158</v>
      </c>
      <c s="96">
        <v>4.3959999999999999</v>
      </c>
      <c s="96">
        <v>83.894999999999996</v>
      </c>
      <c s="97">
        <v>31.765000000000001</v>
      </c>
      <c s="98">
        <v>0</v>
      </c>
      <c s="98">
        <v>0</v>
      </c>
      <c/>
      <c r="K159" s="130">
        <v>45509.033747314817</v>
      </c>
    </row>
    <row>
      <c s="54">
        <v>31.789999999999999</v>
      </c>
      <c s="20">
        <v>159</v>
      </c>
      <c s="96">
        <v>4.4059999999999997</v>
      </c>
      <c s="96">
        <v>83.819999999999993</v>
      </c>
      <c s="97">
        <v>37.886000000000003</v>
      </c>
      <c s="98">
        <v>0</v>
      </c>
      <c s="98">
        <v>0</v>
      </c>
      <c/>
      <c r="K160" s="130">
        <v>45509.033749826391</v>
      </c>
    </row>
    <row>
      <c s="54">
        <v>31.981000000000002</v>
      </c>
      <c s="20">
        <v>160</v>
      </c>
      <c s="96">
        <v>4.3099999999999996</v>
      </c>
      <c s="96">
        <v>82.611000000000004</v>
      </c>
      <c s="97">
        <v>36.890000000000001</v>
      </c>
      <c s="98">
        <v>0</v>
      </c>
      <c s="98">
        <v>0</v>
      </c>
      <c/>
      <c r="K161" s="130">
        <v>45509.033752037038</v>
      </c>
    </row>
    <row>
      <c s="54">
        <v>32.192</v>
      </c>
      <c s="20">
        <v>161</v>
      </c>
      <c s="96">
        <v>4.3959999999999999</v>
      </c>
      <c s="96">
        <v>83.375</v>
      </c>
      <c s="97">
        <v>33.539999999999999</v>
      </c>
      <c s="98">
        <v>0</v>
      </c>
      <c s="98">
        <v>0</v>
      </c>
      <c/>
      <c r="K162" s="130">
        <v>45509.033754479169</v>
      </c>
    </row>
    <row>
      <c s="54">
        <v>32.369999999999997</v>
      </c>
      <c s="20">
        <v>162</v>
      </c>
      <c s="96">
        <v>4.3890000000000002</v>
      </c>
      <c s="96">
        <v>83.114000000000004</v>
      </c>
      <c s="97">
        <v>32.466999999999999</v>
      </c>
      <c s="98">
        <v>0</v>
      </c>
      <c s="98">
        <v>0</v>
      </c>
      <c/>
      <c r="K163" s="130">
        <v>45509.033756539349</v>
      </c>
    </row>
    <row>
      <c s="54">
        <v>32.585000000000001</v>
      </c>
      <c s="20">
        <v>163</v>
      </c>
      <c s="96">
        <v>4.218</v>
      </c>
      <c s="96">
        <v>80.381</v>
      </c>
      <c s="97">
        <v>38.003999999999998</v>
      </c>
      <c s="98">
        <v>0</v>
      </c>
      <c s="98">
        <v>0</v>
      </c>
      <c/>
      <c r="K164" s="130">
        <v>45509.033759027778</v>
      </c>
    </row>
    <row>
      <c s="54">
        <v>32.777999999999999</v>
      </c>
      <c s="20">
        <v>164</v>
      </c>
      <c s="96">
        <v>4.218</v>
      </c>
      <c s="96">
        <v>83.203999999999994</v>
      </c>
      <c s="97">
        <v>38.981999999999999</v>
      </c>
      <c s="98">
        <v>0</v>
      </c>
      <c s="98">
        <v>0</v>
      </c>
      <c/>
      <c r="K165" s="130">
        <v>45509.033761261577</v>
      </c>
    </row>
    <row>
      <c s="54">
        <v>32.988</v>
      </c>
      <c s="20">
        <v>165</v>
      </c>
      <c s="96">
        <v>4.016</v>
      </c>
      <c s="96">
        <v>83.674999999999997</v>
      </c>
      <c s="97">
        <v>24.696000000000002</v>
      </c>
      <c s="98">
        <v>0</v>
      </c>
      <c s="98">
        <v>0</v>
      </c>
      <c/>
      <c r="K166" s="130">
        <v>45509.033763692132</v>
      </c>
    </row>
    <row>
      <c s="54">
        <v>33.192999999999998</v>
      </c>
      <c s="20">
        <v>166</v>
      </c>
      <c s="96">
        <v>3.9489999999999998</v>
      </c>
      <c s="96">
        <v>81.358999999999995</v>
      </c>
      <c s="97">
        <v>38.405999999999999</v>
      </c>
      <c s="98">
        <v>0</v>
      </c>
      <c s="98">
        <v>0</v>
      </c>
      <c/>
      <c r="K167" s="130">
        <v>45509.033766064815</v>
      </c>
    </row>
    <row>
      <c s="54">
        <v>33.378999999999998</v>
      </c>
      <c s="20">
        <v>167</v>
      </c>
      <c s="96">
        <v>4.1360000000000001</v>
      </c>
      <c s="96">
        <v>80.885999999999996</v>
      </c>
      <c s="97">
        <v>33.713000000000001</v>
      </c>
      <c s="98">
        <v>0</v>
      </c>
      <c s="98">
        <v>0</v>
      </c>
      <c/>
      <c r="K168" s="130">
        <v>45509.033768217596</v>
      </c>
    </row>
    <row>
      <c s="54">
        <v>33.576000000000001</v>
      </c>
      <c s="20">
        <v>168</v>
      </c>
      <c s="96">
        <v>4.1360000000000001</v>
      </c>
      <c s="96">
        <v>80.355999999999995</v>
      </c>
      <c s="97">
        <v>44.201999999999998</v>
      </c>
      <c s="98">
        <v>0</v>
      </c>
      <c s="98">
        <v>0</v>
      </c>
      <c/>
      <c r="K169" s="130">
        <v>45509.033770497685</v>
      </c>
    </row>
    <row>
      <c s="54">
        <v>33.780999999999999</v>
      </c>
      <c s="20">
        <v>169</v>
      </c>
      <c s="96">
        <v>4.1360000000000001</v>
      </c>
      <c s="96">
        <v>81.394000000000005</v>
      </c>
      <c s="97">
        <v>45.609999999999999</v>
      </c>
      <c s="98">
        <v>0</v>
      </c>
      <c s="98">
        <v>0</v>
      </c>
      <c/>
      <c r="K170" s="130">
        <v>45509.033772870367</v>
      </c>
    </row>
    <row>
      <c s="54">
        <v>33.979999999999997</v>
      </c>
      <c s="20">
        <v>170</v>
      </c>
      <c s="96">
        <v>4.2069999999999999</v>
      </c>
      <c s="96">
        <v>82.585999999999999</v>
      </c>
      <c s="97">
        <v>27.030000000000001</v>
      </c>
      <c s="98">
        <v>0</v>
      </c>
      <c s="98">
        <v>0</v>
      </c>
      <c/>
      <c r="K171" s="130">
        <v>45509.033775173608</v>
      </c>
    </row>
    <row>
      <c s="54">
        <v>34.188000000000002</v>
      </c>
      <c s="20">
        <v>171</v>
      </c>
      <c s="96">
        <v>4.3499999999999996</v>
      </c>
      <c s="96">
        <v>81.433000000000007</v>
      </c>
      <c s="97">
        <v>35.515999999999998</v>
      </c>
      <c s="98">
        <v>0</v>
      </c>
      <c s="98">
        <v>0</v>
      </c>
      <c/>
      <c r="K172" s="130">
        <v>45509.033777581019</v>
      </c>
    </row>
    <row>
      <c s="54">
        <v>34.390000000000001</v>
      </c>
      <c s="20">
        <v>172</v>
      </c>
      <c s="96">
        <v>4.1180000000000003</v>
      </c>
      <c s="96">
        <v>79.346000000000004</v>
      </c>
      <c s="97">
        <v>36.170000000000002</v>
      </c>
      <c s="98">
        <v>0</v>
      </c>
      <c s="98">
        <v>0</v>
      </c>
      <c/>
      <c r="K173" s="130">
        <v>45509.033779907404</v>
      </c>
    </row>
    <row>
      <c s="54">
        <v>34.575000000000003</v>
      </c>
      <c s="20">
        <v>173</v>
      </c>
      <c s="96">
        <v>4.133</v>
      </c>
      <c s="96">
        <v>79.653000000000006</v>
      </c>
      <c s="97">
        <v>30.814</v>
      </c>
      <c s="98">
        <v>0</v>
      </c>
      <c s="98">
        <v>0</v>
      </c>
      <c/>
      <c r="K174" s="130">
        <v>45509.033782060185</v>
      </c>
    </row>
    <row>
      <c s="54">
        <v>34.783999999999999</v>
      </c>
      <c s="20">
        <v>174</v>
      </c>
      <c s="96">
        <v>4.133</v>
      </c>
      <c s="96">
        <v>79.340000000000003</v>
      </c>
      <c s="97">
        <v>21.228000000000002</v>
      </c>
      <c s="98">
        <v>0</v>
      </c>
      <c s="98">
        <v>0</v>
      </c>
      <c/>
      <c r="K175" s="130">
        <v>45509.033784467596</v>
      </c>
    </row>
    <row>
      <c s="54">
        <v>34.984000000000002</v>
      </c>
      <c s="20">
        <v>175</v>
      </c>
      <c s="96">
        <v>4.133</v>
      </c>
      <c s="96">
        <v>79.337999999999994</v>
      </c>
      <c s="97">
        <v>21.117000000000001</v>
      </c>
      <c s="98">
        <v>0</v>
      </c>
      <c s="98">
        <v>0</v>
      </c>
      <c/>
      <c r="K176" s="130">
        <v>45509.033786793982</v>
      </c>
    </row>
    <row>
      <c s="54">
        <v>35.194000000000003</v>
      </c>
      <c s="20">
        <v>176</v>
      </c>
      <c s="96">
        <v>4.2009999999999996</v>
      </c>
      <c s="96">
        <v>79.715000000000003</v>
      </c>
      <c s="97">
        <v>25.75</v>
      </c>
      <c s="98">
        <v>0</v>
      </c>
      <c s="98">
        <v>0</v>
      </c>
      <c/>
      <c r="K177" s="130">
        <v>45509.033789224537</v>
      </c>
    </row>
    <row>
      <c s="54">
        <v>35.387999999999998</v>
      </c>
      <c s="20">
        <v>177</v>
      </c>
      <c s="96">
        <v>4.2649999999999997</v>
      </c>
      <c s="96">
        <v>80.343000000000004</v>
      </c>
      <c s="97">
        <v>32.563000000000002</v>
      </c>
      <c s="98">
        <v>0</v>
      </c>
      <c s="98">
        <v>0</v>
      </c>
      <c/>
      <c r="K178" s="130">
        <v>45509.033791469905</v>
      </c>
    </row>
    <row>
      <c s="54">
        <v>35.575000000000003</v>
      </c>
      <c s="20">
        <v>178</v>
      </c>
      <c s="96">
        <v>4.2649999999999997</v>
      </c>
      <c s="96">
        <v>80.525999999999996</v>
      </c>
      <c s="97">
        <v>29.395</v>
      </c>
      <c s="98">
        <v>0</v>
      </c>
      <c s="98">
        <v>0</v>
      </c>
      <c/>
      <c r="K179" s="130">
        <v>45509.033793622686</v>
      </c>
    </row>
    <row>
      <c s="54">
        <v>35.784999999999997</v>
      </c>
      <c s="20">
        <v>179</v>
      </c>
      <c s="96">
        <v>4.5570000000000004</v>
      </c>
      <c s="96">
        <v>81.119</v>
      </c>
      <c s="97">
        <v>28.965</v>
      </c>
      <c s="98">
        <v>0</v>
      </c>
      <c s="98">
        <v>0</v>
      </c>
      <c/>
      <c r="K180" s="130">
        <v>45509.033796064818</v>
      </c>
    </row>
    <row>
      <c s="54">
        <v>35.978999999999999</v>
      </c>
      <c s="20">
        <v>180</v>
      </c>
      <c s="96">
        <v>4.6040000000000001</v>
      </c>
      <c s="96">
        <v>81.799999999999997</v>
      </c>
      <c s="97">
        <v>37.558999999999998</v>
      </c>
      <c s="98">
        <v>0</v>
      </c>
      <c s="98">
        <v>0</v>
      </c>
      <c/>
      <c r="K181" s="130">
        <v>45509.033798310185</v>
      </c>
    </row>
    <row>
      <c s="54">
        <v>36.182000000000002</v>
      </c>
      <c s="20">
        <v>181</v>
      </c>
      <c s="96">
        <v>4.3780000000000001</v>
      </c>
      <c s="96">
        <v>82.052000000000007</v>
      </c>
      <c s="97">
        <v>41.893000000000001</v>
      </c>
      <c s="98">
        <v>0</v>
      </c>
      <c s="98">
        <v>0</v>
      </c>
      <c/>
      <c r="K182" s="130">
        <v>45509.033800659723</v>
      </c>
    </row>
    <row>
      <c s="54">
        <v>36.393000000000001</v>
      </c>
      <c s="20">
        <v>182</v>
      </c>
      <c s="96">
        <v>4.4720000000000004</v>
      </c>
      <c s="96">
        <v>82.069000000000003</v>
      </c>
      <c s="97">
        <v>43.198</v>
      </c>
      <c s="98">
        <v>0</v>
      </c>
      <c s="98">
        <v>0</v>
      </c>
      <c/>
      <c r="K183" s="130">
        <v>45509.033803101855</v>
      </c>
    </row>
    <row>
      <c s="54">
        <v>36.587000000000003</v>
      </c>
      <c s="20">
        <v>183</v>
      </c>
      <c s="96">
        <v>4.4729999999999999</v>
      </c>
      <c s="96">
        <v>79.795000000000002</v>
      </c>
      <c s="97">
        <v>42.57</v>
      </c>
      <c s="98">
        <v>0</v>
      </c>
      <c s="98">
        <v>0</v>
      </c>
      <c/>
      <c r="K184" s="130">
        <v>45509.033805335646</v>
      </c>
    </row>
    <row>
      <c s="54">
        <v>36.792000000000002</v>
      </c>
      <c s="20">
        <v>184</v>
      </c>
      <c s="96">
        <v>4.4269999999999996</v>
      </c>
      <c s="96">
        <v>79.161000000000001</v>
      </c>
      <c s="97">
        <v>29.5</v>
      </c>
      <c s="98">
        <v>0</v>
      </c>
      <c s="98">
        <v>0</v>
      </c>
      <c/>
      <c r="K185" s="130">
        <v>45509.033807719905</v>
      </c>
    </row>
    <row>
      <c s="54">
        <v>36.988999999999997</v>
      </c>
      <c s="20">
        <v>185</v>
      </c>
      <c s="96">
        <v>4.4790000000000001</v>
      </c>
      <c s="96">
        <v>80.191000000000003</v>
      </c>
      <c s="97">
        <v>30.503</v>
      </c>
      <c s="98">
        <v>0</v>
      </c>
      <c s="98">
        <v>0</v>
      </c>
      <c/>
      <c r="K186" s="130">
        <v>45509.033809988425</v>
      </c>
    </row>
    <row>
      <c s="54">
        <v>37.18</v>
      </c>
      <c s="20">
        <v>186</v>
      </c>
      <c s="96">
        <v>4.4539999999999997</v>
      </c>
      <c s="96">
        <v>80.796999999999997</v>
      </c>
      <c s="97">
        <v>24.577999999999999</v>
      </c>
      <c s="98">
        <v>0</v>
      </c>
      <c s="98">
        <v>0</v>
      </c>
      <c/>
      <c r="K187" s="130">
        <v>45509.033812199072</v>
      </c>
    </row>
    <row>
      <c s="54">
        <v>37.387</v>
      </c>
      <c s="20">
        <v>187</v>
      </c>
      <c s="96">
        <v>4.5869999999999997</v>
      </c>
      <c s="96">
        <v>81.397000000000006</v>
      </c>
      <c s="97">
        <v>34.920000000000002</v>
      </c>
      <c s="98">
        <v>0</v>
      </c>
      <c s="98">
        <v>0</v>
      </c>
      <c/>
      <c r="K188" s="130">
        <v>45509.033814606482</v>
      </c>
    </row>
    <row>
      <c s="54">
        <v>37.576999999999998</v>
      </c>
      <c s="20">
        <v>188</v>
      </c>
      <c s="96">
        <v>4.5350000000000001</v>
      </c>
      <c s="96">
        <v>82.325999999999993</v>
      </c>
      <c s="97">
        <v>25.742000000000001</v>
      </c>
      <c s="98">
        <v>0</v>
      </c>
      <c s="98">
        <v>0</v>
      </c>
      <c/>
      <c r="K189" s="130">
        <v>45509.033816793984</v>
      </c>
    </row>
    <row>
      <c s="54">
        <v>37.773000000000003</v>
      </c>
      <c s="20">
        <v>189</v>
      </c>
      <c s="96">
        <v>4.5529999999999999</v>
      </c>
      <c s="96">
        <v>82.323999999999998</v>
      </c>
      <c s="97">
        <v>16.5</v>
      </c>
      <c s="98">
        <v>0</v>
      </c>
      <c s="98">
        <v>0</v>
      </c>
      <c/>
      <c r="K190" s="130">
        <v>45509.033819074073</v>
      </c>
    </row>
    <row>
      <c s="54">
        <v>37.991999999999997</v>
      </c>
      <c s="20">
        <v>190</v>
      </c>
      <c s="96">
        <v>4.5529999999999999</v>
      </c>
      <c s="96">
        <v>82.323999999999998</v>
      </c>
      <c s="97">
        <v>0</v>
      </c>
      <c s="98">
        <v>0</v>
      </c>
      <c s="98">
        <v>0</v>
      </c>
      <c/>
      <c r="K191" s="130">
        <v>45509.033821597222</v>
      </c>
    </row>
    <row>
      <c s="54">
        <v>38.188000000000002</v>
      </c>
      <c s="20">
        <v>191</v>
      </c>
      <c s="96">
        <v>4.6849999999999996</v>
      </c>
      <c s="96">
        <v>83.177000000000007</v>
      </c>
      <c s="97">
        <v>33.892000000000003</v>
      </c>
      <c s="98">
        <v>0</v>
      </c>
      <c s="98">
        <v>0</v>
      </c>
      <c/>
      <c r="K192" s="130">
        <v>45509.033823877318</v>
      </c>
    </row>
    <row>
      <c s="54">
        <v>38.387999999999998</v>
      </c>
      <c s="20">
        <v>192</v>
      </c>
      <c s="96">
        <v>4.6950000000000003</v>
      </c>
      <c s="96">
        <v>82.956000000000003</v>
      </c>
      <c s="97">
        <v>27.489999999999998</v>
      </c>
      <c s="98">
        <v>0</v>
      </c>
      <c s="98">
        <v>0</v>
      </c>
      <c/>
      <c r="K193" s="130">
        <v>45509.033826192128</v>
      </c>
    </row>
    <row>
      <c s="54">
        <v>38.588000000000001</v>
      </c>
      <c s="20">
        <v>193</v>
      </c>
      <c s="96">
        <v>4.585</v>
      </c>
      <c s="96">
        <v>82.373000000000005</v>
      </c>
      <c s="97">
        <v>34.454999999999998</v>
      </c>
      <c s="98">
        <v>0</v>
      </c>
      <c s="98">
        <v>0</v>
      </c>
      <c/>
      <c r="K194" s="130">
        <v>45509.033828506945</v>
      </c>
    </row>
    <row>
      <c s="54">
        <v>38.780000000000001</v>
      </c>
      <c s="20">
        <v>194</v>
      </c>
      <c s="96">
        <v>4.6790000000000003</v>
      </c>
      <c s="96">
        <v>82.152000000000001</v>
      </c>
      <c s="97">
        <v>20.053999999999998</v>
      </c>
      <c s="98">
        <v>0</v>
      </c>
      <c s="98">
        <v>0</v>
      </c>
      <c/>
      <c r="K195" s="130">
        <v>45509.033830729168</v>
      </c>
    </row>
    <row>
      <c s="54">
        <v>38.975000000000001</v>
      </c>
      <c s="20">
        <v>195</v>
      </c>
      <c s="96">
        <v>4.6779999999999999</v>
      </c>
      <c s="96">
        <v>82.251000000000005</v>
      </c>
      <c s="97">
        <v>27.116</v>
      </c>
      <c s="98">
        <v>0</v>
      </c>
      <c s="98">
        <v>0</v>
      </c>
      <c/>
      <c r="K196" s="130">
        <v>45509.033832986112</v>
      </c>
    </row>
    <row>
      <c s="54">
        <v>39.177999999999997</v>
      </c>
      <c s="20">
        <v>196</v>
      </c>
      <c s="96">
        <v>4.4930000000000003</v>
      </c>
      <c s="96">
        <v>81.507000000000005</v>
      </c>
      <c s="97">
        <v>28.904</v>
      </c>
      <c s="98">
        <v>0</v>
      </c>
      <c s="98">
        <v>0</v>
      </c>
      <c/>
      <c r="K197" s="130">
        <v>45509.033835335649</v>
      </c>
    </row>
    <row>
      <c s="54">
        <v>39.372</v>
      </c>
      <c s="20">
        <v>197</v>
      </c>
      <c s="96">
        <v>4.5860000000000003</v>
      </c>
      <c s="96">
        <v>81.936000000000007</v>
      </c>
      <c s="97">
        <v>30.114000000000001</v>
      </c>
      <c s="98">
        <v>0</v>
      </c>
      <c s="98">
        <v>0</v>
      </c>
      <c/>
      <c r="K198" s="130">
        <v>45509.033837581017</v>
      </c>
    </row>
    <row>
      <c s="54">
        <v>39.591999999999999</v>
      </c>
      <c s="20">
        <v>198</v>
      </c>
      <c s="96">
        <v>4.3730000000000002</v>
      </c>
      <c s="96">
        <v>81.463999999999999</v>
      </c>
      <c s="97">
        <v>29.780999999999999</v>
      </c>
      <c s="98">
        <v>0</v>
      </c>
      <c s="98">
        <v>0</v>
      </c>
      <c/>
      <c r="K199" s="130">
        <v>45509.033840127318</v>
      </c>
    </row>
    <row>
      <c s="54">
        <v>39.777000000000001</v>
      </c>
      <c s="20">
        <v>199</v>
      </c>
      <c s="96">
        <v>4.5339999999999998</v>
      </c>
      <c s="96">
        <v>81.587000000000003</v>
      </c>
      <c s="97">
        <v>30.175000000000001</v>
      </c>
      <c s="98">
        <v>0</v>
      </c>
      <c s="98">
        <v>0</v>
      </c>
      <c/>
      <c r="K200" s="130">
        <v>45509.033842268516</v>
      </c>
    </row>
    <row>
      <c s="54">
        <v>39.979999999999997</v>
      </c>
      <c s="20">
        <v>200</v>
      </c>
      <c s="96">
        <v>4.5229999999999997</v>
      </c>
      <c s="96">
        <v>81.477999999999994</v>
      </c>
      <c s="97">
        <v>28.968</v>
      </c>
      <c s="98">
        <v>0</v>
      </c>
      <c s="98">
        <v>0</v>
      </c>
      <c/>
      <c r="K201" s="130">
        <v>45509.033844618054</v>
      </c>
    </row>
    <row>
      <c s="54">
        <v>40.183999999999998</v>
      </c>
      <c s="20">
        <v>201</v>
      </c>
      <c s="96">
        <v>4.4530000000000003</v>
      </c>
      <c s="96">
        <v>81.769999999999996</v>
      </c>
      <c s="97">
        <v>27.855</v>
      </c>
      <c s="98">
        <v>0</v>
      </c>
      <c s="98">
        <v>0</v>
      </c>
      <c/>
      <c r="K202" s="130">
        <v>45509.033846967592</v>
      </c>
    </row>
    <row>
      <c s="54">
        <v>40.368000000000002</v>
      </c>
      <c s="20">
        <v>202</v>
      </c>
      <c s="96">
        <v>4.5140000000000002</v>
      </c>
      <c s="96">
        <v>81.662000000000006</v>
      </c>
      <c s="97">
        <v>27.106000000000002</v>
      </c>
      <c s="98">
        <v>0</v>
      </c>
      <c s="98">
        <v>0</v>
      </c>
      <c/>
      <c r="K203" s="130">
        <v>45509.033849108797</v>
      </c>
    </row>
    <row>
      <c s="54">
        <v>40.587000000000003</v>
      </c>
      <c s="20">
        <v>203</v>
      </c>
      <c s="96">
        <v>4.3200000000000003</v>
      </c>
      <c s="96">
        <v>81.552999999999997</v>
      </c>
      <c s="97">
        <v>28.065999999999999</v>
      </c>
      <c s="98">
        <v>0</v>
      </c>
      <c s="98">
        <v>0</v>
      </c>
      <c/>
      <c r="K204" s="130">
        <v>45509.033851643515</v>
      </c>
    </row>
    <row>
      <c s="54">
        <v>40.790999999999997</v>
      </c>
      <c s="20">
        <v>204</v>
      </c>
      <c s="96">
        <v>4.3760000000000003</v>
      </c>
      <c s="96">
        <v>81.572000000000003</v>
      </c>
      <c s="97">
        <v>28.545999999999999</v>
      </c>
      <c s="98">
        <v>0</v>
      </c>
      <c s="98">
        <v>0</v>
      </c>
      <c/>
      <c r="K205" s="130">
        <v>45509.033854004629</v>
      </c>
    </row>
    <row>
      <c s="54">
        <v>40.982999999999997</v>
      </c>
      <c s="20">
        <v>205</v>
      </c>
      <c s="96">
        <v>4.5069999999999997</v>
      </c>
      <c s="96">
        <v>81.691999999999993</v>
      </c>
      <c s="97">
        <v>22.661000000000001</v>
      </c>
      <c s="98">
        <v>0</v>
      </c>
      <c s="98">
        <v>0</v>
      </c>
      <c/>
      <c r="K206" s="130">
        <v>45509.033856215276</v>
      </c>
    </row>
    <row>
      <c s="54">
        <v>41.183</v>
      </c>
      <c s="20">
        <v>206</v>
      </c>
      <c s="96">
        <v>4.4409999999999998</v>
      </c>
      <c s="96">
        <v>81.719999999999999</v>
      </c>
      <c s="97">
        <v>21.901</v>
      </c>
      <c s="98">
        <v>0</v>
      </c>
      <c s="98">
        <v>0</v>
      </c>
      <c/>
      <c r="K207" s="130">
        <v>45509.033858541668</v>
      </c>
    </row>
    <row>
      <c s="54">
        <v>41.369</v>
      </c>
      <c s="20">
        <v>207</v>
      </c>
      <c s="96">
        <v>4.4139999999999997</v>
      </c>
      <c s="96">
        <v>81.625</v>
      </c>
      <c s="97">
        <v>24.018000000000001</v>
      </c>
      <c s="98">
        <v>0</v>
      </c>
      <c s="98">
        <v>0</v>
      </c>
      <c/>
      <c r="K208" s="130">
        <v>45509.033860694442</v>
      </c>
    </row>
    <row>
      <c s="54">
        <v>41.567</v>
      </c>
      <c s="20">
        <v>208</v>
      </c>
      <c s="96">
        <v>4.3399999999999999</v>
      </c>
      <c s="96">
        <v>81.646000000000001</v>
      </c>
      <c s="97">
        <v>23.440000000000001</v>
      </c>
      <c s="98">
        <v>0</v>
      </c>
      <c s="98">
        <v>0</v>
      </c>
      <c/>
      <c r="K209" s="130">
        <v>45509.033862986114</v>
      </c>
    </row>
    <row>
      <c s="54">
        <v>41.774000000000001</v>
      </c>
      <c s="20">
        <v>209</v>
      </c>
      <c s="96">
        <v>4.4100000000000001</v>
      </c>
      <c s="96">
        <v>81.643000000000001</v>
      </c>
      <c s="97">
        <v>28.375</v>
      </c>
      <c s="98">
        <v>0</v>
      </c>
      <c s="98">
        <v>0</v>
      </c>
      <c/>
      <c r="K210" s="130">
        <v>45509.033865381942</v>
      </c>
    </row>
    <row>
      <c s="54">
        <v>41.973999999999997</v>
      </c>
      <c s="20">
        <v>210</v>
      </c>
      <c s="96">
        <v>4.4909999999999997</v>
      </c>
      <c s="96">
        <v>81.462999999999994</v>
      </c>
      <c s="97">
        <v>26.536000000000001</v>
      </c>
      <c s="98">
        <v>0</v>
      </c>
      <c s="98">
        <v>0</v>
      </c>
      <c/>
      <c r="K211" s="130">
        <v>45509.033867696759</v>
      </c>
    </row>
    <row>
      <c s="54">
        <v>42.188000000000002</v>
      </c>
      <c s="20">
        <v>211</v>
      </c>
      <c s="96">
        <v>4.4160000000000004</v>
      </c>
      <c s="96">
        <v>81.227999999999994</v>
      </c>
      <c s="97">
        <v>28.079999999999998</v>
      </c>
      <c s="98">
        <v>0</v>
      </c>
      <c s="98">
        <v>0</v>
      </c>
      <c/>
      <c r="K212" s="130">
        <v>45509.033870173611</v>
      </c>
    </row>
    <row>
      <c s="54">
        <v>42.390000000000001</v>
      </c>
      <c s="20">
        <v>212</v>
      </c>
      <c s="96">
        <v>4.3140000000000001</v>
      </c>
      <c s="96">
        <v>80.147999999999996</v>
      </c>
      <c s="97">
        <v>35.933</v>
      </c>
      <c s="98">
        <v>0</v>
      </c>
      <c s="98">
        <v>0</v>
      </c>
      <c/>
      <c r="K213" s="130">
        <v>45509.033872511573</v>
      </c>
    </row>
    <row>
      <c s="54">
        <v>42.588999999999999</v>
      </c>
      <c s="20">
        <v>213</v>
      </c>
      <c s="96">
        <v>4.367</v>
      </c>
      <c s="96">
        <v>80.668000000000006</v>
      </c>
      <c s="97">
        <v>20.041</v>
      </c>
      <c s="98">
        <v>0</v>
      </c>
      <c s="98">
        <v>0</v>
      </c>
      <c/>
      <c r="K214" s="130">
        <v>45509.033874803237</v>
      </c>
    </row>
    <row>
      <c s="54">
        <v>42.784999999999997</v>
      </c>
      <c s="20">
        <v>214</v>
      </c>
      <c s="96">
        <v>4.407</v>
      </c>
      <c s="96">
        <v>80.652000000000001</v>
      </c>
      <c s="97">
        <v>24.917000000000002</v>
      </c>
      <c s="98">
        <v>0</v>
      </c>
      <c s="98">
        <v>0</v>
      </c>
      <c/>
      <c r="K215" s="130">
        <v>45509.033877083333</v>
      </c>
    </row>
    <row>
      <c s="54">
        <v>42.988</v>
      </c>
      <c s="20">
        <v>215</v>
      </c>
      <c s="96">
        <v>4.3479999999999999</v>
      </c>
      <c s="96">
        <v>79.534000000000006</v>
      </c>
      <c s="97">
        <v>34.219000000000001</v>
      </c>
      <c s="98">
        <v>0</v>
      </c>
      <c s="98">
        <v>0</v>
      </c>
      <c/>
      <c r="K216" s="130">
        <v>45509.033879432871</v>
      </c>
    </row>
    <row>
      <c s="54">
        <v>43.194000000000003</v>
      </c>
      <c s="20">
        <v>216</v>
      </c>
      <c s="96">
        <v>4.5490000000000004</v>
      </c>
      <c s="96">
        <v>80.302000000000007</v>
      </c>
      <c s="97">
        <v>31.044</v>
      </c>
      <c s="98">
        <v>0</v>
      </c>
      <c s="98">
        <v>0</v>
      </c>
      <c/>
      <c r="K217" s="130">
        <v>45509.033881817129</v>
      </c>
    </row>
    <row>
      <c s="54">
        <v>43.395000000000003</v>
      </c>
      <c s="20">
        <v>217</v>
      </c>
      <c s="96">
        <v>4.2080000000000002</v>
      </c>
      <c s="96">
        <v>78.247</v>
      </c>
      <c s="97">
        <v>29.888999999999999</v>
      </c>
      <c s="98">
        <v>0</v>
      </c>
      <c s="98">
        <v>0</v>
      </c>
      <c/>
      <c r="K218" s="130">
        <v>45509.033884143515</v>
      </c>
    </row>
    <row>
      <c s="54">
        <v>43.588999999999999</v>
      </c>
      <c s="20">
        <v>218</v>
      </c>
      <c s="96">
        <v>3.9319999999999999</v>
      </c>
      <c s="96">
        <v>78.578000000000003</v>
      </c>
      <c s="97">
        <v>28.358000000000001</v>
      </c>
      <c s="98">
        <v>0</v>
      </c>
      <c s="98">
        <v>0</v>
      </c>
      <c/>
      <c r="K219" s="130">
        <v>45509.03388638889</v>
      </c>
    </row>
    <row>
      <c s="54">
        <v>43.780000000000001</v>
      </c>
      <c s="20">
        <v>219</v>
      </c>
      <c s="96">
        <v>4.173</v>
      </c>
      <c s="96">
        <v>79.516999999999996</v>
      </c>
      <c s="97">
        <v>19.199000000000002</v>
      </c>
      <c s="98">
        <v>0</v>
      </c>
      <c s="98">
        <v>0</v>
      </c>
      <c/>
      <c r="K220" s="130">
        <v>45509.033888599537</v>
      </c>
    </row>
    <row>
      <c s="54">
        <v>43.968000000000004</v>
      </c>
      <c s="20">
        <v>220</v>
      </c>
      <c s="96">
        <v>4.2830000000000004</v>
      </c>
      <c s="96">
        <v>79.847999999999999</v>
      </c>
      <c s="97">
        <v>17.614999999999998</v>
      </c>
      <c s="98">
        <v>0</v>
      </c>
      <c s="98">
        <v>0</v>
      </c>
      <c/>
      <c r="K221" s="130">
        <v>45509.033890775463</v>
      </c>
    </row>
    <row>
      <c s="54">
        <v>44.198</v>
      </c>
      <c s="20">
        <v>221</v>
      </c>
      <c s="96">
        <v>4.3369999999999997</v>
      </c>
      <c s="96">
        <v>80.442999999999998</v>
      </c>
      <c s="97">
        <v>31.622</v>
      </c>
      <c s="98">
        <v>0</v>
      </c>
      <c s="98">
        <v>0</v>
      </c>
      <c/>
      <c r="K222" s="130">
        <v>45509.033893425927</v>
      </c>
    </row>
    <row>
      <c s="54">
        <v>44.371000000000002</v>
      </c>
      <c s="20">
        <v>222</v>
      </c>
      <c s="96">
        <v>4.3520000000000003</v>
      </c>
      <c s="96">
        <v>80.869</v>
      </c>
      <c s="97">
        <v>30.164999999999999</v>
      </c>
      <c s="98">
        <v>0</v>
      </c>
      <c s="98">
        <v>0</v>
      </c>
      <c/>
      <c r="K223" s="130">
        <v>45509.033895439818</v>
      </c>
    </row>
    <row>
      <c s="54">
        <v>44.588000000000001</v>
      </c>
      <c s="20">
        <v>223</v>
      </c>
      <c s="96">
        <v>4.3869999999999996</v>
      </c>
      <c s="96">
        <v>81.992999999999995</v>
      </c>
      <c s="97">
        <v>32.514000000000003</v>
      </c>
      <c s="98">
        <v>0</v>
      </c>
      <c s="98">
        <v>0</v>
      </c>
      <c/>
      <c r="K224" s="130">
        <v>45509.033897939815</v>
      </c>
    </row>
    <row>
      <c s="54">
        <v>44.771999999999998</v>
      </c>
      <c s="20">
        <v>224</v>
      </c>
      <c s="96">
        <v>4.4969999999999999</v>
      </c>
      <c s="96">
        <v>84.111000000000004</v>
      </c>
      <c s="97">
        <v>28.042999999999999</v>
      </c>
      <c s="98">
        <v>0</v>
      </c>
      <c s="98">
        <v>0</v>
      </c>
      <c/>
      <c r="K225" s="130">
        <v>45509.03390008102</v>
      </c>
    </row>
    <row>
      <c s="54">
        <v>44.987000000000002</v>
      </c>
      <c s="20">
        <v>225</v>
      </c>
      <c s="96">
        <v>4.516</v>
      </c>
      <c s="96">
        <v>83.950999999999993</v>
      </c>
      <c s="97">
        <v>23.963999999999999</v>
      </c>
      <c s="98">
        <v>0</v>
      </c>
      <c s="98">
        <v>0</v>
      </c>
      <c/>
      <c r="K226" s="130">
        <v>45509.033902569441</v>
      </c>
    </row>
    <row>
      <c s="54">
        <v>45.174999999999997</v>
      </c>
      <c s="20">
        <v>226</v>
      </c>
      <c s="96">
        <v>4.4939999999999998</v>
      </c>
      <c s="96">
        <v>83.634</v>
      </c>
      <c s="97">
        <v>17.065000000000001</v>
      </c>
      <c s="98">
        <v>0</v>
      </c>
      <c s="98">
        <v>0</v>
      </c>
      <c/>
      <c r="K227" s="130">
        <v>45509.033904745367</v>
      </c>
    </row>
    <row>
      <c s="54">
        <v>45.380000000000003</v>
      </c>
      <c s="20">
        <v>227</v>
      </c>
      <c s="96">
        <v>4.5019999999999998</v>
      </c>
      <c s="96">
        <v>83.879000000000005</v>
      </c>
      <c s="97">
        <v>19.869</v>
      </c>
      <c s="98">
        <v>0</v>
      </c>
      <c s="98">
        <v>0</v>
      </c>
      <c/>
      <c r="K228" s="130">
        <v>45509.033907118057</v>
      </c>
    </row>
    <row>
      <c s="54">
        <v>45.573</v>
      </c>
      <c s="20">
        <v>228</v>
      </c>
      <c s="96">
        <v>4.4459999999999997</v>
      </c>
      <c s="96">
        <v>83.986999999999995</v>
      </c>
      <c s="97">
        <v>23.106000000000002</v>
      </c>
      <c s="98">
        <v>0</v>
      </c>
      <c s="98">
        <v>0</v>
      </c>
      <c/>
      <c r="K229" s="130">
        <v>45509.033909351849</v>
      </c>
    </row>
    <row>
      <c s="54">
        <v>45.774999999999999</v>
      </c>
      <c s="20">
        <v>229</v>
      </c>
      <c s="96">
        <v>4.532</v>
      </c>
      <c s="96">
        <v>84.266999999999996</v>
      </c>
      <c s="97">
        <v>24.757999999999999</v>
      </c>
      <c s="98">
        <v>0</v>
      </c>
      <c s="98">
        <v>0</v>
      </c>
      <c/>
      <c r="K230" s="130">
        <v>45509.033911678242</v>
      </c>
    </row>
    <row>
      <c s="54">
        <v>45.984000000000002</v>
      </c>
      <c s="20">
        <v>230</v>
      </c>
      <c s="96">
        <v>4.5570000000000004</v>
      </c>
      <c s="96">
        <v>84.337000000000003</v>
      </c>
      <c s="97">
        <v>24.120000000000001</v>
      </c>
      <c s="98">
        <v>0</v>
      </c>
      <c s="98">
        <v>0</v>
      </c>
      <c/>
      <c r="K231" s="130">
        <v>45509.033914108797</v>
      </c>
    </row>
    <row>
      <c s="54">
        <v>46.183</v>
      </c>
      <c s="20">
        <v>231</v>
      </c>
      <c s="96">
        <v>4.5270000000000001</v>
      </c>
      <c s="96">
        <v>84.099000000000004</v>
      </c>
      <c s="97">
        <v>21.998999999999999</v>
      </c>
      <c s="98">
        <v>0</v>
      </c>
      <c s="98">
        <v>0</v>
      </c>
      <c/>
      <c r="K232" s="130">
        <v>45509.033916400462</v>
      </c>
    </row>
    <row>
      <c s="54">
        <v>46.383000000000003</v>
      </c>
      <c s="20">
        <v>232</v>
      </c>
      <c s="96">
        <v>4.5419999999999998</v>
      </c>
      <c s="96">
        <v>83.754000000000005</v>
      </c>
      <c s="97">
        <v>24.175000000000001</v>
      </c>
      <c s="98">
        <v>0</v>
      </c>
      <c s="98">
        <v>0</v>
      </c>
      <c/>
      <c r="K233" s="130">
        <v>45509.033918726855</v>
      </c>
    </row>
    <row>
      <c s="54">
        <v>46.576000000000001</v>
      </c>
      <c s="20">
        <v>233</v>
      </c>
      <c s="96">
        <v>4.4880000000000004</v>
      </c>
      <c s="96">
        <v>83.638000000000005</v>
      </c>
      <c s="97">
        <v>25.34</v>
      </c>
      <c s="98">
        <v>0</v>
      </c>
      <c s="98">
        <v>0</v>
      </c>
      <c/>
      <c r="K234" s="130">
        <v>45509.033920949078</v>
      </c>
    </row>
    <row>
      <c s="54">
        <v>46.783999999999999</v>
      </c>
      <c s="20">
        <v>234</v>
      </c>
      <c s="96">
        <v>4.5629999999999997</v>
      </c>
      <c s="96">
        <v>84.644999999999996</v>
      </c>
      <c s="97">
        <v>24.007000000000001</v>
      </c>
      <c s="98">
        <v>0</v>
      </c>
      <c s="98">
        <v>0</v>
      </c>
      <c/>
      <c r="K235" s="130">
        <v>45509.033923356481</v>
      </c>
    </row>
    <row>
      <c s="54">
        <v>46.968000000000004</v>
      </c>
      <c s="20">
        <v>235</v>
      </c>
      <c s="96">
        <v>4.5739999999999998</v>
      </c>
      <c s="96">
        <v>84.456000000000003</v>
      </c>
      <c s="97">
        <v>25.893000000000001</v>
      </c>
      <c s="98">
        <v>0</v>
      </c>
      <c s="98">
        <v>0</v>
      </c>
      <c/>
      <c r="K236" s="130">
        <v>45509.033925497686</v>
      </c>
    </row>
    <row>
      <c s="54">
        <v>47.195</v>
      </c>
      <c s="20">
        <v>236</v>
      </c>
      <c s="96">
        <v>4.4649999999999999</v>
      </c>
      <c s="96">
        <v>82.936999999999998</v>
      </c>
      <c s="97">
        <v>29.173999999999999</v>
      </c>
      <c s="98">
        <v>0</v>
      </c>
      <c s="98">
        <v>0</v>
      </c>
      <c/>
      <c r="K237" s="130">
        <v>45509.033928124998</v>
      </c>
    </row>
    <row>
      <c s="54">
        <v>47.384</v>
      </c>
      <c s="20">
        <v>237</v>
      </c>
      <c s="96">
        <v>4.5419999999999998</v>
      </c>
      <c s="96">
        <v>83.852999999999994</v>
      </c>
      <c s="97">
        <v>23.707000000000001</v>
      </c>
      <c s="98">
        <v>0</v>
      </c>
      <c s="98">
        <v>0</v>
      </c>
      <c/>
      <c r="K238" s="130">
        <v>45509.0339303125</v>
      </c>
    </row>
    <row>
      <c s="54">
        <v>47.595999999999997</v>
      </c>
      <c s="20">
        <v>238</v>
      </c>
      <c s="96">
        <v>4.5010000000000003</v>
      </c>
      <c s="96">
        <v>83.722999999999999</v>
      </c>
      <c s="97">
        <v>19.024000000000001</v>
      </c>
      <c s="98">
        <v>0</v>
      </c>
      <c s="98">
        <v>0</v>
      </c>
      <c/>
      <c r="K239" s="130">
        <v>45509.0339327662</v>
      </c>
    </row>
    <row>
      <c s="54">
        <v>47.774999999999999</v>
      </c>
      <c s="20">
        <v>239</v>
      </c>
      <c s="96">
        <v>4.1900000000000004</v>
      </c>
      <c s="96">
        <v>82.242000000000004</v>
      </c>
      <c s="97">
        <v>28.475999999999999</v>
      </c>
      <c s="98">
        <v>0</v>
      </c>
      <c s="98">
        <v>0</v>
      </c>
      <c/>
      <c r="K240" s="130">
        <v>45509.033934837964</v>
      </c>
    </row>
    <row>
      <c s="54">
        <v>47.988</v>
      </c>
      <c s="20">
        <v>240</v>
      </c>
      <c s="96">
        <v>4.4100000000000001</v>
      </c>
      <c s="96">
        <v>81.524000000000001</v>
      </c>
      <c s="97">
        <v>31.692</v>
      </c>
      <c s="98">
        <v>0</v>
      </c>
      <c s="98">
        <v>0</v>
      </c>
      <c/>
      <c r="K241" s="130">
        <v>45509.03393730324</v>
      </c>
    </row>
    <row>
      <c s="54">
        <v>48.182000000000002</v>
      </c>
      <c s="20">
        <v>241</v>
      </c>
      <c s="96">
        <v>4.4089999999999998</v>
      </c>
      <c s="96">
        <v>82.082999999999998</v>
      </c>
      <c s="97">
        <v>18.835000000000001</v>
      </c>
      <c s="98">
        <v>0</v>
      </c>
      <c s="98">
        <v>0</v>
      </c>
      <c/>
      <c r="K242" s="130">
        <v>45509.033939548608</v>
      </c>
    </row>
    <row>
      <c s="54">
        <v>48.392000000000003</v>
      </c>
      <c s="20">
        <v>242</v>
      </c>
      <c s="96">
        <v>4.3079999999999998</v>
      </c>
      <c s="96">
        <v>81.012</v>
      </c>
      <c s="97">
        <v>28.045999999999999</v>
      </c>
      <c s="98">
        <v>0</v>
      </c>
      <c s="98">
        <v>0</v>
      </c>
      <c/>
      <c r="K243" s="130">
        <v>45509.033941979164</v>
      </c>
    </row>
    <row>
      <c s="54">
        <v>48.594000000000001</v>
      </c>
      <c s="20">
        <v>243</v>
      </c>
      <c s="96">
        <v>4.242</v>
      </c>
      <c s="96">
        <v>81.296999999999997</v>
      </c>
      <c s="97">
        <v>16.460999999999999</v>
      </c>
      <c s="98">
        <v>0</v>
      </c>
      <c s="98">
        <v>0</v>
      </c>
      <c/>
      <c r="K244" s="130">
        <v>45509.033944317132</v>
      </c>
    </row>
    <row>
      <c s="54">
        <v>48.786000000000001</v>
      </c>
      <c s="20">
        <v>244</v>
      </c>
      <c s="96">
        <v>4.242</v>
      </c>
      <c s="96">
        <v>81.296999999999997</v>
      </c>
      <c s="97">
        <v>0</v>
      </c>
      <c s="98">
        <v>0</v>
      </c>
      <c s="98">
        <v>0</v>
      </c>
      <c/>
      <c r="K245" s="130">
        <v>45509.033946539355</v>
      </c>
    </row>
    <row>
      <c s="54">
        <v>48.990000000000002</v>
      </c>
      <c s="20">
        <v>245</v>
      </c>
      <c s="96">
        <v>4.4269999999999996</v>
      </c>
      <c s="96">
        <v>82.256</v>
      </c>
      <c s="97">
        <v>36.393999999999998</v>
      </c>
      <c s="98">
        <v>0</v>
      </c>
      <c s="98">
        <v>0</v>
      </c>
      <c/>
      <c r="K246" s="130">
        <v>45509.033948900462</v>
      </c>
    </row>
    <row>
      <c s="54">
        <v>49.173000000000002</v>
      </c>
      <c s="20">
        <v>246</v>
      </c>
      <c s="96">
        <v>4.508</v>
      </c>
      <c s="96">
        <v>82.210999999999999</v>
      </c>
      <c s="97">
        <v>23.018000000000001</v>
      </c>
      <c s="98">
        <v>0</v>
      </c>
      <c s="98">
        <v>0</v>
      </c>
      <c/>
      <c r="K247" s="130">
        <v>45509.033951018515</v>
      </c>
    </row>
    <row>
      <c s="54">
        <v>49.375</v>
      </c>
      <c s="20">
        <v>247</v>
      </c>
      <c s="96">
        <v>4.577</v>
      </c>
      <c s="96">
        <v>82.950999999999993</v>
      </c>
      <c s="97">
        <v>26.155000000000001</v>
      </c>
      <c s="98">
        <v>0</v>
      </c>
      <c s="98">
        <v>0</v>
      </c>
      <c/>
      <c r="K248" s="130">
        <v>45509.033953356484</v>
      </c>
    </row>
    <row>
      <c s="54">
        <v>49.579000000000001</v>
      </c>
      <c s="20">
        <v>248</v>
      </c>
      <c s="96">
        <v>4.601</v>
      </c>
      <c s="96">
        <v>84.037000000000006</v>
      </c>
      <c s="97">
        <v>15.976000000000001</v>
      </c>
      <c s="98">
        <v>0</v>
      </c>
      <c s="98">
        <v>0</v>
      </c>
      <c/>
      <c r="K249" s="130">
        <v>45509.03395571759</v>
      </c>
    </row>
    <row>
      <c s="54">
        <v>49.774000000000001</v>
      </c>
      <c s="20">
        <v>249</v>
      </c>
      <c s="96">
        <v>4.601</v>
      </c>
      <c s="96">
        <v>84.037000000000006</v>
      </c>
      <c s="97">
        <v>0</v>
      </c>
      <c s="98">
        <v>0</v>
      </c>
      <c s="98">
        <v>0</v>
      </c>
      <c/>
      <c r="K250" s="130">
        <v>45509.033957974534</v>
      </c>
    </row>
    <row>
      <c s="54">
        <v>49.976999999999997</v>
      </c>
      <c s="20">
        <v>250</v>
      </c>
      <c s="96">
        <v>4.601</v>
      </c>
      <c s="96">
        <v>84.037000000000006</v>
      </c>
      <c s="97">
        <v>0</v>
      </c>
      <c s="98">
        <v>0</v>
      </c>
      <c s="98">
        <v>0</v>
      </c>
      <c/>
      <c r="K251" s="130">
        <v>45509.033960324072</v>
      </c>
    </row>
    <row>
      <c s="54">
        <v>50.167999999999999</v>
      </c>
      <c s="20">
        <v>251</v>
      </c>
      <c s="96">
        <v>4.6079999999999997</v>
      </c>
      <c s="96">
        <v>85.010999999999996</v>
      </c>
      <c s="97">
        <v>29.459</v>
      </c>
      <c s="98">
        <v>0</v>
      </c>
      <c s="98">
        <v>0</v>
      </c>
      <c/>
      <c r="K252" s="130">
        <v>45509.033962534719</v>
      </c>
    </row>
    <row>
      <c s="54">
        <v>50.389000000000003</v>
      </c>
      <c s="20">
        <v>252</v>
      </c>
      <c s="96">
        <v>4.6619999999999999</v>
      </c>
      <c s="96">
        <v>86.128</v>
      </c>
      <c s="97">
        <v>14.803000000000001</v>
      </c>
      <c s="98">
        <v>0</v>
      </c>
      <c s="98">
        <v>0</v>
      </c>
      <c/>
      <c r="K253" s="130">
        <v>45509.03396508102</v>
      </c>
    </row>
    <row>
      <c s="54">
        <v>50.591000000000001</v>
      </c>
      <c s="20">
        <v>253</v>
      </c>
      <c s="96">
        <v>4.7709999999999999</v>
      </c>
      <c s="96">
        <v>87.665999999999997</v>
      </c>
      <c s="97">
        <v>32.387</v>
      </c>
      <c s="98">
        <v>0</v>
      </c>
      <c s="98">
        <v>0</v>
      </c>
      <c/>
      <c r="K254" s="130">
        <v>45509.033967430558</v>
      </c>
    </row>
    <row>
      <c s="54">
        <v>50.780999999999999</v>
      </c>
      <c s="20">
        <v>254</v>
      </c>
      <c s="96">
        <v>4.4720000000000004</v>
      </c>
      <c s="96">
        <v>84.444000000000003</v>
      </c>
      <c s="97">
        <v>37.283999999999999</v>
      </c>
      <c s="98">
        <v>0</v>
      </c>
      <c s="98">
        <v>0</v>
      </c>
      <c/>
      <c r="K255" s="130">
        <v>45509.033969629629</v>
      </c>
    </row>
    <row>
      <c s="54">
        <v>50.975999999999999</v>
      </c>
      <c s="20">
        <v>255</v>
      </c>
      <c s="96">
        <v>4.7409999999999997</v>
      </c>
      <c s="96">
        <v>85.203999999999994</v>
      </c>
      <c s="97">
        <v>32.807000000000002</v>
      </c>
      <c s="98">
        <v>0</v>
      </c>
      <c s="98">
        <v>0</v>
      </c>
      <c/>
      <c r="K256" s="130">
        <v>45509.033971886573</v>
      </c>
    </row>
    <row>
      <c s="54">
        <v>51.180999999999997</v>
      </c>
      <c s="20">
        <v>256</v>
      </c>
      <c s="96">
        <v>4.6890000000000001</v>
      </c>
      <c s="96">
        <v>83.963999999999999</v>
      </c>
      <c s="97">
        <v>19.809000000000001</v>
      </c>
      <c s="98">
        <v>0</v>
      </c>
      <c s="98">
        <v>0</v>
      </c>
      <c/>
      <c r="K257" s="130">
        <v>45509.033974247686</v>
      </c>
    </row>
    <row>
      <c s="54">
        <v>51.390999999999998</v>
      </c>
      <c s="20">
        <v>257</v>
      </c>
      <c s="96">
        <v>4.6619999999999999</v>
      </c>
      <c s="96">
        <v>85.120000000000005</v>
      </c>
      <c s="97">
        <v>35.899999999999999</v>
      </c>
      <c s="98">
        <v>0</v>
      </c>
      <c s="98">
        <v>0</v>
      </c>
      <c/>
      <c r="K258" s="130">
        <v>45509.033976689818</v>
      </c>
    </row>
    <row>
      <c s="54">
        <v>51.572000000000003</v>
      </c>
      <c s="20">
        <v>258</v>
      </c>
      <c s="96">
        <v>4.6760000000000002</v>
      </c>
      <c s="96">
        <v>84.515000000000001</v>
      </c>
      <c s="97">
        <v>41.962000000000003</v>
      </c>
      <c s="98">
        <v>0</v>
      </c>
      <c s="98">
        <v>0</v>
      </c>
      <c/>
      <c r="K259" s="130">
        <v>45509.033978784719</v>
      </c>
    </row>
    <row>
      <c s="54">
        <v>51.777999999999999</v>
      </c>
      <c s="20">
        <v>259</v>
      </c>
      <c s="96">
        <v>4.6479999999999997</v>
      </c>
      <c s="96">
        <v>84.531999999999996</v>
      </c>
      <c s="97">
        <v>21.231000000000002</v>
      </c>
      <c s="98">
        <v>0</v>
      </c>
      <c s="98">
        <v>0</v>
      </c>
      <c/>
      <c r="K260" s="130">
        <v>45509.033981168985</v>
      </c>
    </row>
    <row>
      <c s="54">
        <v>51.975999999999999</v>
      </c>
      <c s="20">
        <v>260</v>
      </c>
      <c s="96">
        <v>4.3780000000000001</v>
      </c>
      <c s="96">
        <v>84.210999999999999</v>
      </c>
      <c s="97">
        <v>30.849</v>
      </c>
      <c s="98">
        <v>0</v>
      </c>
      <c s="98">
        <v>0</v>
      </c>
      <c/>
      <c r="K261" s="130">
        <v>45509.033983460649</v>
      </c>
    </row>
    <row>
      <c s="54">
        <v>52.176000000000002</v>
      </c>
      <c s="20">
        <v>261</v>
      </c>
      <c s="96">
        <v>4.141</v>
      </c>
      <c s="96">
        <v>81.834999999999994</v>
      </c>
      <c s="97">
        <v>33.884999999999998</v>
      </c>
      <c s="98">
        <v>0</v>
      </c>
      <c s="98">
        <v>0</v>
      </c>
      <c/>
      <c r="K262" s="130">
        <v>45509.033985775466</v>
      </c>
    </row>
    <row>
      <c s="54">
        <v>52.386000000000003</v>
      </c>
      <c s="20">
        <v>262</v>
      </c>
      <c s="96">
        <v>4.2469999999999999</v>
      </c>
      <c s="96">
        <v>79.596000000000004</v>
      </c>
      <c s="97">
        <v>32.155999999999999</v>
      </c>
      <c s="98">
        <v>0</v>
      </c>
      <c s="98">
        <v>0</v>
      </c>
      <c/>
      <c r="K263" s="130">
        <v>45509.033988206022</v>
      </c>
    </row>
    <row>
      <c s="54">
        <v>52.588000000000001</v>
      </c>
      <c s="20">
        <v>263</v>
      </c>
      <c s="96">
        <v>3.8959999999999999</v>
      </c>
      <c s="96">
        <v>80.016000000000005</v>
      </c>
      <c s="97">
        <v>33.134999999999998</v>
      </c>
      <c s="98">
        <v>0</v>
      </c>
      <c s="98">
        <v>0</v>
      </c>
      <c/>
      <c r="K264" s="130">
        <v>45509.033990543983</v>
      </c>
    </row>
    <row>
      <c s="54">
        <v>52.789999999999999</v>
      </c>
      <c s="20">
        <v>264</v>
      </c>
      <c s="96">
        <v>4.5339999999999998</v>
      </c>
      <c s="96">
        <v>80.959999999999994</v>
      </c>
      <c s="97">
        <v>28.277999999999999</v>
      </c>
      <c s="98">
        <v>0</v>
      </c>
      <c s="98">
        <v>0</v>
      </c>
      <c/>
      <c r="K265" s="130">
        <v>45509.033992881945</v>
      </c>
    </row>
    <row>
      <c s="54">
        <v>52.975000000000001</v>
      </c>
      <c s="20">
        <v>265</v>
      </c>
      <c s="96">
        <v>4.6020000000000003</v>
      </c>
      <c s="96">
        <v>82.195999999999998</v>
      </c>
      <c s="97">
        <v>27.315000000000001</v>
      </c>
      <c s="98">
        <v>0</v>
      </c>
      <c s="98">
        <v>0</v>
      </c>
      <c/>
      <c r="K266" s="130">
        <v>45509.03399502315</v>
      </c>
    </row>
    <row>
      <c s="54">
        <v>53.192999999999998</v>
      </c>
      <c s="20">
        <v>266</v>
      </c>
      <c s="96">
        <v>4.649</v>
      </c>
      <c s="96">
        <v>83.150999999999996</v>
      </c>
      <c s="97">
        <v>13.657</v>
      </c>
      <c s="98">
        <v>0</v>
      </c>
      <c s="98">
        <v>0</v>
      </c>
      <c/>
      <c r="K267" s="130">
        <v>45509.033997534723</v>
      </c>
    </row>
    <row>
      <c s="54">
        <v>53.393000000000001</v>
      </c>
      <c s="20">
        <v>267</v>
      </c>
      <c s="96">
        <v>4.782</v>
      </c>
      <c s="96">
        <v>83.480999999999995</v>
      </c>
      <c s="97">
        <v>12.816000000000001</v>
      </c>
      <c s="98">
        <v>0</v>
      </c>
      <c s="98">
        <v>0</v>
      </c>
      <c/>
      <c r="K268" s="130">
        <v>45509.033999861109</v>
      </c>
    </row>
    <row>
      <c s="54">
        <v>53.591999999999999</v>
      </c>
      <c s="20">
        <v>268</v>
      </c>
      <c s="96">
        <v>4.1820000000000004</v>
      </c>
      <c s="96">
        <v>80.724000000000004</v>
      </c>
      <c s="97">
        <v>39.625999999999998</v>
      </c>
      <c s="98">
        <v>0</v>
      </c>
      <c s="98">
        <v>0</v>
      </c>
      <c/>
      <c r="K269" s="130">
        <v>45509.034002152781</v>
      </c>
    </row>
    <row>
      <c s="54">
        <v>53.773000000000003</v>
      </c>
      <c s="20">
        <v>269</v>
      </c>
      <c s="96">
        <v>4.4660000000000002</v>
      </c>
      <c s="96">
        <v>80.677000000000007</v>
      </c>
      <c s="97">
        <v>21.626000000000001</v>
      </c>
      <c s="98">
        <v>0</v>
      </c>
      <c s="98">
        <v>0</v>
      </c>
      <c/>
      <c r="K270" s="130">
        <v>45509.034004259258</v>
      </c>
    </row>
    <row>
      <c s="54">
        <v>53.982999999999997</v>
      </c>
      <c s="20">
        <v>270</v>
      </c>
      <c s="96">
        <v>4.556</v>
      </c>
      <c s="96">
        <v>80.125</v>
      </c>
      <c s="97">
        <v>19.337</v>
      </c>
      <c s="98">
        <v>0</v>
      </c>
      <c s="98">
        <v>0</v>
      </c>
      <c/>
      <c r="K271" s="130">
        <v>45509.034006678237</v>
      </c>
    </row>
    <row>
      <c s="54">
        <v>54.170999999999999</v>
      </c>
      <c s="20">
        <v>271</v>
      </c>
      <c s="96">
        <v>4.4299999999999997</v>
      </c>
      <c s="96">
        <v>80.052999999999997</v>
      </c>
      <c s="97">
        <v>21.372</v>
      </c>
      <c s="98">
        <v>0</v>
      </c>
      <c s="98">
        <v>0</v>
      </c>
      <c/>
      <c r="K272" s="130">
        <v>45509.034008865739</v>
      </c>
    </row>
    <row>
      <c s="54">
        <v>54.389000000000003</v>
      </c>
      <c s="20">
        <v>272</v>
      </c>
      <c s="96">
        <v>4.5</v>
      </c>
      <c s="96">
        <v>80.370000000000005</v>
      </c>
      <c s="97">
        <v>21.922000000000001</v>
      </c>
      <c s="98">
        <v>0</v>
      </c>
      <c s="98">
        <v>0</v>
      </c>
      <c/>
      <c r="K273" s="130">
        <v>45509.034011388889</v>
      </c>
    </row>
    <row>
      <c s="54">
        <v>54.576000000000001</v>
      </c>
      <c s="20">
        <v>273</v>
      </c>
      <c s="96">
        <v>4.4169999999999998</v>
      </c>
      <c s="96">
        <v>80.010000000000005</v>
      </c>
      <c s="97">
        <v>22.23</v>
      </c>
      <c s="98">
        <v>0</v>
      </c>
      <c s="98">
        <v>0</v>
      </c>
      <c/>
      <c r="K274" s="130">
        <v>45509.03401354167</v>
      </c>
    </row>
    <row>
      <c s="54">
        <v>54.783000000000001</v>
      </c>
      <c s="20">
        <v>274</v>
      </c>
      <c s="96">
        <v>4.4630000000000001</v>
      </c>
      <c s="96">
        <v>79.924999999999997</v>
      </c>
      <c s="97">
        <v>24.166</v>
      </c>
      <c s="98">
        <v>0</v>
      </c>
      <c s="98">
        <v>0</v>
      </c>
      <c/>
      <c r="K275" s="130">
        <v>45509.034015949073</v>
      </c>
    </row>
    <row>
      <c s="54">
        <v>54.985999999999997</v>
      </c>
      <c s="20">
        <v>275</v>
      </c>
      <c s="96">
        <v>4.4400000000000004</v>
      </c>
      <c s="96">
        <v>80.320999999999998</v>
      </c>
      <c s="97">
        <v>25.861999999999998</v>
      </c>
      <c s="98">
        <v>0</v>
      </c>
      <c s="98">
        <v>0</v>
      </c>
      <c/>
      <c r="K276" s="130">
        <v>45509.034018287035</v>
      </c>
    </row>
    <row>
      <c s="54">
        <v>55.183</v>
      </c>
      <c s="20">
        <v>276</v>
      </c>
      <c s="96">
        <v>4.3959999999999999</v>
      </c>
      <c s="96">
        <v>81.257000000000005</v>
      </c>
      <c s="97">
        <v>25.693000000000001</v>
      </c>
      <c s="98">
        <v>0</v>
      </c>
      <c s="98">
        <v>0</v>
      </c>
      <c/>
      <c r="K277" s="130">
        <v>45509.034020578707</v>
      </c>
    </row>
    <row>
      <c s="54">
        <v>55.375</v>
      </c>
      <c s="20">
        <v>277</v>
      </c>
      <c s="96">
        <v>4.4059999999999997</v>
      </c>
      <c s="96">
        <v>81.784000000000006</v>
      </c>
      <c s="97">
        <v>30.699000000000002</v>
      </c>
      <c s="98">
        <v>0</v>
      </c>
      <c s="98">
        <v>0</v>
      </c>
      <c/>
      <c r="K278" s="130">
        <v>45509.034022789354</v>
      </c>
    </row>
    <row>
      <c s="54">
        <v>55.579000000000001</v>
      </c>
      <c s="20">
        <v>278</v>
      </c>
      <c s="96">
        <v>4.3099999999999996</v>
      </c>
      <c s="96">
        <v>82.186000000000007</v>
      </c>
      <c s="97">
        <v>25.338000000000001</v>
      </c>
      <c s="98">
        <v>0</v>
      </c>
      <c s="98">
        <v>0</v>
      </c>
      <c/>
      <c r="K279" s="130">
        <v>45509.034025162036</v>
      </c>
    </row>
    <row>
      <c s="54">
        <v>55.786000000000001</v>
      </c>
      <c s="20">
        <v>279</v>
      </c>
      <c s="96">
        <v>4.3959999999999999</v>
      </c>
      <c s="96">
        <v>82.171999999999997</v>
      </c>
      <c s="97">
        <v>22.331</v>
      </c>
      <c s="98">
        <v>0</v>
      </c>
      <c s="98">
        <v>0</v>
      </c>
      <c/>
      <c r="K280" s="130">
        <v>45509.034027557871</v>
      </c>
    </row>
    <row>
      <c s="54">
        <v>55.972999999999999</v>
      </c>
      <c s="20">
        <v>280</v>
      </c>
      <c s="96">
        <v>4.3890000000000002</v>
      </c>
      <c s="96">
        <v>82.180000000000007</v>
      </c>
      <c s="97">
        <v>21.241</v>
      </c>
      <c s="98">
        <v>0</v>
      </c>
      <c s="98">
        <v>0</v>
      </c>
      <c/>
      <c r="K281" s="130">
        <v>45509.034029722221</v>
      </c>
    </row>
    <row>
      <c s="54">
        <v>56.186999999999998</v>
      </c>
      <c s="20">
        <v>281</v>
      </c>
      <c s="96">
        <v>4.218</v>
      </c>
      <c s="96">
        <v>82.120999999999995</v>
      </c>
      <c s="97">
        <v>13.146000000000001</v>
      </c>
      <c s="98">
        <v>0</v>
      </c>
      <c s="98">
        <v>0</v>
      </c>
      <c/>
      <c r="K282" s="130">
        <v>45509.034032199073</v>
      </c>
    </row>
    <row>
      <c s="54">
        <v>56.374000000000002</v>
      </c>
      <c s="20">
        <v>282</v>
      </c>
      <c s="96">
        <v>4.218</v>
      </c>
      <c s="96">
        <v>82.120999999999995</v>
      </c>
      <c s="97">
        <v>0</v>
      </c>
      <c s="98">
        <v>0</v>
      </c>
      <c s="98">
        <v>0</v>
      </c>
      <c/>
      <c r="K283" s="130">
        <v>45509.034034363423</v>
      </c>
    </row>
    <row>
      <c s="54">
        <v>56.593000000000004</v>
      </c>
      <c s="20">
        <v>283</v>
      </c>
      <c s="96">
        <v>4.016</v>
      </c>
      <c s="96">
        <v>78.670000000000002</v>
      </c>
      <c s="97">
        <v>30.033999999999999</v>
      </c>
      <c s="98">
        <v>0</v>
      </c>
      <c s="98">
        <v>0</v>
      </c>
      <c/>
      <c r="K284" s="130">
        <v>45509.034036898149</v>
      </c>
    </row>
    <row>
      <c s="54">
        <v>56.780000000000001</v>
      </c>
      <c s="20">
        <v>284</v>
      </c>
      <c s="96">
        <v>3.9489999999999998</v>
      </c>
      <c s="96">
        <v>78.305000000000007</v>
      </c>
      <c s="97">
        <v>25.925000000000001</v>
      </c>
      <c s="98">
        <v>0</v>
      </c>
      <c s="98">
        <v>0</v>
      </c>
      <c/>
      <c r="K285" s="130">
        <v>45509.034039062499</v>
      </c>
    </row>
    <row>
      <c s="54">
        <v>56.972999999999999</v>
      </c>
      <c s="20">
        <v>285</v>
      </c>
      <c s="96">
        <v>4.1360000000000001</v>
      </c>
      <c s="96">
        <v>79.378</v>
      </c>
      <c s="97">
        <v>26.786000000000001</v>
      </c>
      <c s="98">
        <v>0</v>
      </c>
      <c s="98">
        <v>0</v>
      </c>
      <c/>
      <c r="K286" s="130">
        <v>45509.034041296298</v>
      </c>
    </row>
    <row>
      <c s="54">
        <v>57.174999999999997</v>
      </c>
      <c s="20">
        <v>286</v>
      </c>
      <c s="96">
        <v>4.1360000000000001</v>
      </c>
      <c s="96">
        <v>79.378</v>
      </c>
      <c s="97">
        <v>0</v>
      </c>
      <c s="98">
        <v>0</v>
      </c>
      <c s="98">
        <v>0</v>
      </c>
      <c/>
      <c r="K287" s="130">
        <v>45509.034043634259</v>
      </c>
    </row>
    <row>
      <c s="54">
        <v>57.383000000000003</v>
      </c>
      <c s="20">
        <v>287</v>
      </c>
      <c s="96">
        <v>4.1360000000000001</v>
      </c>
      <c s="96">
        <v>79.378</v>
      </c>
      <c s="97">
        <v>0</v>
      </c>
      <c s="98">
        <v>0</v>
      </c>
      <c s="98">
        <v>0</v>
      </c>
      <c/>
      <c r="K288" s="130">
        <v>45509.03404604167</v>
      </c>
    </row>
    <row>
      <c s="54">
        <v>57.57</v>
      </c>
      <c s="20">
        <v>288</v>
      </c>
      <c s="96">
        <v>4.2069999999999999</v>
      </c>
      <c s="96">
        <v>82.037000000000006</v>
      </c>
      <c s="97">
        <v>32.206000000000003</v>
      </c>
      <c s="98">
        <v>0</v>
      </c>
      <c s="98">
        <v>0</v>
      </c>
      <c/>
      <c r="K289" s="130">
        <v>45509.03404820602</v>
      </c>
    </row>
    <row>
      <c s="54">
        <v>57.768000000000001</v>
      </c>
      <c s="20">
        <v>289</v>
      </c>
      <c s="96">
        <v>4.383</v>
      </c>
      <c s="96">
        <v>82.722999999999999</v>
      </c>
      <c s="97">
        <v>25.878</v>
      </c>
      <c s="98">
        <v>0</v>
      </c>
      <c s="98">
        <v>0</v>
      </c>
      <c/>
      <c r="K290" s="130">
        <v>45509.034050497685</v>
      </c>
    </row>
    <row>
      <c s="54">
        <v>57.981000000000002</v>
      </c>
      <c s="20">
        <v>290</v>
      </c>
      <c s="96">
        <v>4.3250000000000002</v>
      </c>
      <c s="96">
        <v>82.813000000000002</v>
      </c>
      <c s="97">
        <v>27.818000000000001</v>
      </c>
      <c s="98">
        <v>0</v>
      </c>
      <c s="98">
        <v>0</v>
      </c>
      <c/>
      <c r="K291" s="130">
        <v>45509.034052962961</v>
      </c>
    </row>
    <row>
      <c s="54">
        <v>58.176000000000002</v>
      </c>
      <c s="20">
        <v>291</v>
      </c>
      <c s="96">
        <v>4.3499999999999996</v>
      </c>
      <c s="96">
        <v>83.167000000000002</v>
      </c>
      <c s="97">
        <v>27.259</v>
      </c>
      <c s="98">
        <v>0</v>
      </c>
      <c s="98">
        <v>0</v>
      </c>
      <c/>
      <c r="K292" s="130">
        <v>45509.034055208336</v>
      </c>
    </row>
    <row>
      <c s="54">
        <v>58.372</v>
      </c>
      <c s="20">
        <v>292</v>
      </c>
      <c s="96">
        <v>4.1180000000000003</v>
      </c>
      <c s="96">
        <v>81.219999999999999</v>
      </c>
      <c s="97">
        <v>34.826000000000001</v>
      </c>
      <c s="98">
        <v>0</v>
      </c>
      <c s="98">
        <v>0</v>
      </c>
      <c/>
      <c r="K293" s="130">
        <v>45509.034057488425</v>
      </c>
    </row>
    <row>
      <c s="54">
        <v>58.579999999999998</v>
      </c>
      <c s="20">
        <v>293</v>
      </c>
      <c s="96">
        <v>4.133</v>
      </c>
      <c s="96">
        <v>81.180000000000007</v>
      </c>
      <c s="97">
        <v>30.606000000000002</v>
      </c>
      <c s="98">
        <v>0</v>
      </c>
      <c s="98">
        <v>0</v>
      </c>
      <c/>
      <c r="K294" s="130">
        <v>45509.034059884259</v>
      </c>
    </row>
    <row>
      <c s="54">
        <v>58.783000000000001</v>
      </c>
      <c s="20">
        <v>294</v>
      </c>
      <c s="96">
        <v>4.133</v>
      </c>
      <c s="96">
        <v>81.180000000000007</v>
      </c>
      <c s="97">
        <v>0</v>
      </c>
      <c s="98">
        <v>0</v>
      </c>
      <c s="98">
        <v>0</v>
      </c>
      <c/>
      <c r="K295" s="130">
        <v>45509.034062245373</v>
      </c>
    </row>
    <row>
      <c s="54">
        <v>58.988</v>
      </c>
      <c s="20">
        <v>295</v>
      </c>
      <c s="96">
        <v>4.133</v>
      </c>
      <c s="96">
        <v>81.180000000000007</v>
      </c>
      <c s="97">
        <v>0</v>
      </c>
      <c s="98">
        <v>0</v>
      </c>
      <c s="98">
        <v>0</v>
      </c>
      <c/>
      <c r="K296" s="130">
        <v>45509.034064618056</v>
      </c>
    </row>
    <row>
      <c s="54">
        <v>59.182000000000002</v>
      </c>
      <c s="20">
        <v>296</v>
      </c>
      <c s="96">
        <v>4.2009999999999996</v>
      </c>
      <c s="96">
        <v>80.960999999999999</v>
      </c>
      <c s="97">
        <v>41.981999999999999</v>
      </c>
      <c s="98">
        <v>0</v>
      </c>
      <c s="98">
        <v>0</v>
      </c>
      <c/>
      <c r="K297" s="130">
        <v>45509.034066851855</v>
      </c>
    </row>
    <row>
      <c s="54">
        <v>59.389000000000003</v>
      </c>
      <c s="20">
        <v>297</v>
      </c>
      <c s="96">
        <v>4.2649999999999997</v>
      </c>
      <c s="96">
        <v>80.738</v>
      </c>
      <c s="97">
        <v>24.715</v>
      </c>
      <c s="98">
        <v>0</v>
      </c>
      <c s="98">
        <v>0</v>
      </c>
      <c/>
      <c r="K298" s="130">
        <v>45509.034069259258</v>
      </c>
    </row>
    <row>
      <c s="54">
        <v>59.575000000000003</v>
      </c>
      <c s="20">
        <v>298</v>
      </c>
      <c s="96">
        <v>4.2649999999999997</v>
      </c>
      <c s="96">
        <v>80.738</v>
      </c>
      <c s="97">
        <v>0</v>
      </c>
      <c s="98">
        <v>0</v>
      </c>
      <c s="98">
        <v>0</v>
      </c>
      <c/>
      <c r="K299" s="130">
        <v>45509.034071412039</v>
      </c>
    </row>
    <row>
      <c s="54">
        <v>59.787999999999997</v>
      </c>
      <c s="20">
        <v>299</v>
      </c>
      <c s="96">
        <v>4.2649999999999997</v>
      </c>
      <c s="96">
        <v>80.738</v>
      </c>
      <c s="97">
        <v>0</v>
      </c>
      <c s="98">
        <v>0</v>
      </c>
      <c s="98">
        <v>0</v>
      </c>
      <c/>
      <c r="K300" s="130">
        <v>45509.034073877316</v>
      </c>
    </row>
    <row>
      <c s="54">
        <v>59.970999999999997</v>
      </c>
      <c s="20">
        <v>300</v>
      </c>
      <c s="96">
        <v>4.2649999999999997</v>
      </c>
      <c s="96">
        <v>80.738</v>
      </c>
      <c s="97">
        <v>0</v>
      </c>
      <c s="98">
        <v>0</v>
      </c>
      <c s="98">
        <v>0</v>
      </c>
      <c/>
      <c r="K301" s="130">
        <v>45509.034075995369</v>
      </c>
    </row>
    <row>
      <c s="54">
        <v>60.182000000000002</v>
      </c>
      <c s="20">
        <v>301</v>
      </c>
      <c s="96">
        <v>4.2649999999999997</v>
      </c>
      <c s="96">
        <v>80.738</v>
      </c>
      <c s="97">
        <v>0</v>
      </c>
      <c s="98">
        <v>0</v>
      </c>
      <c s="98">
        <v>0</v>
      </c>
      <c/>
      <c r="K302" s="130">
        <v>45509.0340784375</v>
      </c>
    </row>
    <row>
      <c s="54">
        <v>60.378</v>
      </c>
      <c s="20">
        <v>302</v>
      </c>
      <c s="96">
        <v>4.2649999999999997</v>
      </c>
      <c s="96">
        <v>80.738</v>
      </c>
      <c s="97">
        <v>0</v>
      </c>
      <c s="98">
        <v>0</v>
      </c>
      <c s="98">
        <v>0</v>
      </c>
      <c/>
      <c r="K303" s="130">
        <v>45509.03408070602</v>
      </c>
    </row>
    <row>
      <c s="54">
        <v>60.588999999999999</v>
      </c>
      <c s="20">
        <v>303</v>
      </c>
      <c s="96">
        <v>4.2649999999999997</v>
      </c>
      <c s="96">
        <v>80.738</v>
      </c>
      <c s="97">
        <v>0</v>
      </c>
      <c s="98">
        <v>0</v>
      </c>
      <c s="98">
        <v>0</v>
      </c>
      <c/>
      <c r="K304" s="130">
        <v>45509.034083148152</v>
      </c>
    </row>
    <row>
      <c s="54">
        <v>60.770000000000003</v>
      </c>
      <c s="20">
        <v>304</v>
      </c>
      <c s="96">
        <v>4.2649999999999997</v>
      </c>
      <c s="96">
        <v>80.738</v>
      </c>
      <c s="97">
        <v>0</v>
      </c>
      <c s="98">
        <v>0</v>
      </c>
      <c s="98">
        <v>0</v>
      </c>
      <c/>
      <c r="K305" s="130">
        <v>45509.034085231484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4" customWidth="1"/>
    <col min="2" max="2" width="11" style="20" customWidth="1"/>
    <col min="3" max="3" width="11" style="96" customWidth="1"/>
    <col min="4" max="4" width="12" style="96" customWidth="1"/>
    <col min="5" max="5" width="12" style="97" customWidth="1"/>
    <col min="6" max="6" width="14" style="98" customWidth="1"/>
    <col min="7" max="7" width="13.5234375" style="98" customWidth="1"/>
    <col min="8" max="8" width="16.5234375" style="98" customWidth="1"/>
    <col min="9" max="9" width="15" style="80" customWidth="1"/>
    <col min="10" max="10" width="14" style="80" customWidth="1"/>
    <col min="11" max="11" width="26" style="86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54" t="s">
        <v>181</v>
      </c>
      <c s="20" t="s">
        <v>288</v>
      </c>
      <c s="54" t="s">
        <v>435</v>
      </c>
      <c s="96" t="s">
        <v>126</v>
      </c>
      <c s="91" t="s">
        <v>14</v>
      </c>
      <c s="20" t="s">
        <v>338</v>
      </c>
      <c s="20" t="s">
        <v>127</v>
      </c>
      <c s="20" t="s">
        <v>59</v>
      </c>
      <c s="80" t="s">
        <v>289</v>
      </c>
      <c s="80" t="s">
        <v>128</v>
      </c>
      <c s="86" t="s">
        <v>15</v>
      </c>
      <c r="M1" s="32"/>
      <c s="32"/>
    </row>
    <row>
      <c r="E2" s="91"/>
      <c s="20"/>
      <c s="20"/>
      <c s="20"/>
    </row>
    <row>
      <c r="E3" s="91"/>
      <c s="20"/>
      <c s="20"/>
      <c s="20"/>
    </row>
    <row>
      <c r="E4" s="91"/>
      <c s="20"/>
      <c s="20"/>
      <c s="20"/>
    </row>
    <row>
      <c r="E5" s="91"/>
      <c s="20"/>
      <c s="20"/>
      <c s="20"/>
    </row>
    <row>
      <c r="E6" s="91"/>
      <c s="20"/>
      <c s="20"/>
      <c s="20"/>
    </row>
    <row>
      <c r="E7" s="91"/>
      <c s="20"/>
      <c s="20"/>
      <c s="20"/>
    </row>
    <row>
      <c r="E8" s="91"/>
      <c s="20"/>
      <c s="20"/>
      <c s="20"/>
    </row>
    <row>
      <c r="E9" s="91"/>
      <c s="20"/>
      <c s="20"/>
      <c s="20"/>
    </row>
    <row>
      <c r="E10" s="91"/>
      <c s="20"/>
      <c s="20"/>
      <c s="20"/>
    </row>
    <row>
      <c r="E11" s="91"/>
      <c s="20"/>
      <c s="20"/>
      <c s="20"/>
    </row>
    <row>
      <c r="E12" s="91"/>
      <c s="20"/>
      <c s="20"/>
      <c s="20"/>
    </row>
    <row>
      <c r="E13" s="91"/>
      <c s="20"/>
      <c s="20"/>
      <c s="20"/>
    </row>
    <row>
      <c r="E14" s="91"/>
      <c s="20"/>
      <c s="20"/>
      <c s="20"/>
    </row>
    <row>
      <c r="E15" s="91"/>
      <c s="20"/>
      <c s="20"/>
      <c s="20"/>
    </row>
    <row>
      <c r="E16" s="91"/>
      <c s="20"/>
      <c s="20"/>
      <c s="20"/>
    </row>
    <row>
      <c r="E17" s="91"/>
      <c s="20"/>
      <c s="20"/>
      <c s="20"/>
    </row>
    <row>
      <c r="E18" s="91"/>
      <c s="20"/>
      <c s="20"/>
      <c s="20"/>
    </row>
    <row>
      <c r="E19" s="91"/>
      <c s="20"/>
      <c s="20"/>
      <c s="20"/>
    </row>
    <row>
      <c r="E20" s="91"/>
      <c s="20"/>
      <c s="20"/>
      <c s="20"/>
    </row>
    <row>
      <c r="E21" s="91"/>
      <c s="20"/>
      <c s="20"/>
      <c s="20"/>
    </row>
    <row>
      <c r="E22" s="91"/>
      <c s="20"/>
      <c s="20"/>
      <c s="20"/>
    </row>
    <row>
      <c r="E23" s="91"/>
      <c s="20"/>
      <c s="20"/>
      <c s="20"/>
    </row>
    <row>
      <c r="E24" s="91"/>
      <c s="20"/>
      <c s="20"/>
      <c s="20"/>
    </row>
    <row>
      <c r="E25" s="91"/>
      <c s="20"/>
      <c s="20"/>
      <c s="20"/>
    </row>
    <row>
      <c r="E26" s="91"/>
      <c s="20"/>
      <c s="20"/>
      <c s="20"/>
    </row>
    <row>
      <c r="E27" s="91"/>
      <c s="20"/>
      <c s="20"/>
      <c s="20"/>
    </row>
    <row>
      <c r="E28" s="91"/>
      <c s="20"/>
      <c s="20"/>
      <c s="20"/>
    </row>
    <row>
      <c r="E29" s="91"/>
      <c s="20"/>
      <c s="20"/>
      <c s="20"/>
    </row>
    <row>
      <c r="E30" s="91"/>
      <c s="20"/>
      <c s="20"/>
      <c s="20"/>
    </row>
    <row>
      <c r="E31" s="91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4" customWidth="1"/>
    <col min="2" max="2" width="11" style="20" customWidth="1"/>
    <col min="3" max="3" width="11" style="96" customWidth="1"/>
    <col min="4" max="4" width="12" style="96" customWidth="1"/>
    <col min="5" max="5" width="12" style="97" customWidth="1"/>
    <col min="6" max="6" width="14" style="98" customWidth="1"/>
    <col min="7" max="7" width="13.5234375" style="98" customWidth="1"/>
    <col min="8" max="8" width="16.5234375" style="98" customWidth="1"/>
    <col min="9" max="9" width="15" style="80" customWidth="1"/>
    <col min="10" max="10" width="14" style="80" customWidth="1"/>
    <col min="11" max="11" width="26" style="86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54" t="s">
        <v>310</v>
      </c>
      <c s="20" t="s">
        <v>125</v>
      </c>
      <c s="54" t="s">
        <v>401</v>
      </c>
      <c s="96" t="s">
        <v>93</v>
      </c>
      <c s="91" t="s">
        <v>433</v>
      </c>
      <c s="20" t="s">
        <v>38</v>
      </c>
      <c s="20" t="s">
        <v>94</v>
      </c>
      <c s="20" t="s">
        <v>309</v>
      </c>
      <c s="80" t="s">
        <v>434</v>
      </c>
      <c s="80" t="s">
        <v>95</v>
      </c>
      <c s="86" t="s">
        <v>287</v>
      </c>
      <c r="M1" s="32"/>
      <c s="32"/>
    </row>
    <row>
      <c r="E2" s="91"/>
      <c s="20"/>
      <c s="20"/>
      <c s="20"/>
    </row>
    <row>
      <c r="E3" s="91"/>
      <c s="20"/>
      <c s="20"/>
      <c s="20"/>
    </row>
    <row>
      <c r="E4" s="91"/>
      <c s="20"/>
      <c s="20"/>
      <c s="20"/>
    </row>
    <row>
      <c r="E5" s="91"/>
      <c s="20"/>
      <c s="20"/>
      <c s="20"/>
    </row>
    <row>
      <c r="E6" s="91"/>
      <c s="20"/>
      <c s="20"/>
      <c s="20"/>
    </row>
    <row>
      <c r="E7" s="91"/>
      <c s="20"/>
      <c s="20"/>
      <c s="20"/>
    </row>
    <row>
      <c r="E8" s="91"/>
      <c s="20"/>
      <c s="20"/>
      <c s="20"/>
    </row>
    <row>
      <c r="E9" s="91"/>
      <c s="20"/>
      <c s="20"/>
      <c s="20"/>
    </row>
    <row>
      <c r="E10" s="91"/>
      <c s="20"/>
      <c s="20"/>
      <c s="20"/>
    </row>
    <row>
      <c r="E11" s="91"/>
      <c s="20"/>
      <c s="20"/>
      <c s="20"/>
    </row>
    <row>
      <c r="E12" s="91"/>
      <c s="20"/>
      <c s="20"/>
      <c s="20"/>
    </row>
    <row>
      <c r="E13" s="91"/>
      <c s="20"/>
      <c s="20"/>
      <c s="20"/>
    </row>
    <row>
      <c r="E14" s="91"/>
      <c s="20"/>
      <c s="20"/>
      <c s="20"/>
    </row>
    <row>
      <c r="E15" s="91"/>
      <c s="20"/>
      <c s="20"/>
      <c s="20"/>
    </row>
    <row>
      <c r="E16" s="91"/>
      <c s="20"/>
      <c s="20"/>
      <c s="20"/>
    </row>
    <row>
      <c r="E17" s="91"/>
      <c s="20"/>
      <c s="20"/>
      <c s="20"/>
    </row>
    <row>
      <c r="E18" s="91"/>
      <c s="20"/>
      <c s="20"/>
      <c s="20"/>
    </row>
    <row>
      <c r="E19" s="91"/>
      <c s="20"/>
      <c s="20"/>
      <c s="20"/>
    </row>
    <row>
      <c r="E20" s="91"/>
      <c s="20"/>
      <c s="20"/>
      <c s="20"/>
    </row>
    <row>
      <c r="E21" s="91"/>
      <c s="20"/>
      <c s="20"/>
      <c s="20"/>
    </row>
    <row>
      <c r="E22" s="91"/>
      <c s="20"/>
      <c s="20"/>
      <c s="20"/>
    </row>
    <row>
      <c r="E23" s="91"/>
      <c s="20"/>
      <c s="20"/>
      <c s="20"/>
    </row>
    <row>
      <c r="E24" s="91"/>
      <c s="20"/>
      <c s="20"/>
      <c s="20"/>
    </row>
    <row>
      <c r="E25" s="91"/>
      <c s="20"/>
      <c s="20"/>
      <c s="20"/>
    </row>
    <row>
      <c r="E26" s="91"/>
      <c s="20"/>
      <c s="20"/>
      <c s="20"/>
    </row>
    <row>
      <c r="E27" s="91"/>
      <c s="20"/>
      <c s="20"/>
      <c s="20"/>
    </row>
    <row>
      <c r="E28" s="91"/>
      <c s="20"/>
      <c s="20"/>
      <c s="20"/>
    </row>
    <row>
      <c r="E29" s="91"/>
      <c s="20"/>
      <c s="20"/>
      <c s="20"/>
    </row>
    <row>
      <c r="E30" s="91"/>
      <c s="20"/>
      <c s="20"/>
      <c s="20"/>
    </row>
    <row>
      <c r="E31" s="91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185" bestFit="1" customWidth="1"/>
    <col min="2" max="3" width="47.37109375" style="136" bestFit="1" customWidth="1"/>
    <col min="4" max="5" width="18.26171875" style="136" bestFit="1" customWidth="1"/>
    <col min="6" max="16384" width="9" style="136"/>
  </cols>
  <sheetData>
    <row>
      <c s="185" t="s">
        <v>190</v>
      </c>
      <c s="93" t="s">
        <v>154</v>
      </c>
      <c s="93" t="s">
        <v>154</v>
      </c>
      <c s="93"/>
      <c s="93"/>
    </row>
    <row>
      <c s="185" t="s">
        <v>140</v>
      </c>
      <c s="37" t="s">
        <v>350</v>
      </c>
      <c s="37" t="s">
        <v>350</v>
      </c>
    </row>
    <row>
      <c s="185" t="s">
        <v>0</v>
      </c>
      <c s="37" t="s">
        <v>206</v>
      </c>
      <c s="37" t="s">
        <v>311</v>
      </c>
    </row>
    <row>
      <c s="185" t="s">
        <v>1</v>
      </c>
      <c s="37" t="s">
        <v>321</v>
      </c>
      <c s="37" t="s">
        <v>321</v>
      </c>
      <c s="37"/>
      <c s="37"/>
    </row>
    <row>
      <c s="185" t="s">
        <v>266</v>
      </c>
      <c s="37" t="s">
        <v>257</v>
      </c>
      <c s="37" t="s">
        <v>257</v>
      </c>
      <c s="37"/>
      <c s="37"/>
    </row>
    <row>
      <c s="185" t="s">
        <v>323</v>
      </c>
      <c s="37"/>
      <c s="37"/>
      <c s="37"/>
      <c s="37"/>
    </row>
    <row>
      <c s="185" t="s">
        <v>324</v>
      </c>
      <c s="37"/>
      <c s="37"/>
      <c s="37"/>
      <c s="37"/>
    </row>
    <row>
      <c s="185" t="s">
        <v>267</v>
      </c>
      <c s="37" t="s">
        <v>234</v>
      </c>
      <c s="37" t="s">
        <v>346</v>
      </c>
      <c s="37"/>
      <c s="37"/>
    </row>
    <row>
      <c s="185" t="s">
        <v>49</v>
      </c>
      <c s="37" t="s">
        <v>36</v>
      </c>
      <c s="37" t="s">
        <v>36</v>
      </c>
      <c s="37"/>
      <c s="37"/>
    </row>
    <row>
      <c s="185" t="s">
        <v>29</v>
      </c>
      <c s="37">
        <v>5</v>
      </c>
      <c s="37">
        <v>5</v>
      </c>
      <c s="37"/>
      <c s="37"/>
    </row>
    <row>
      <c s="185" t="s">
        <v>76</v>
      </c>
      <c s="28">
        <f>IF(MAX('Raw Data 1'!$A:$A)=0,"",MAX('Raw Data 1'!$A:$A)-MIN('Raw Data 1'!$A:$A))</f>
        <v>62.817</v>
      </c>
      <c s="28">
        <f>IF(MAX('Raw Data 2'!$A:$A)=0,"",MAX('Raw Data 2'!$A:$A)-MIN('Raw Data 2'!$A:$A))</f>
        <v>60.594000000000001</v>
      </c>
      <c s="28" t="str">
        <f>IF(MAX('Raw Data 3'!$A:$A)=0,"",MAX('Raw Data 3'!$A:$A)-MIN('Raw Data 3'!$A:$A))</f>
        <v/>
      </c>
      <c s="28" t="str">
        <f>IF(MAX('Raw Data 4'!$A:$A)=0,"",MAX('Raw Data 4'!$A:$A)-MIN('Raw Data 4'!$A:$A))</f>
        <v/>
      </c>
      <c s="28"/>
      <c s="28"/>
      <c s="28"/>
      <c s="28"/>
      <c s="28"/>
      <c s="28"/>
      <c s="28"/>
      <c s="28"/>
      <c s="28"/>
      <c s="28"/>
      <c s="28"/>
      <c s="28"/>
      <c s="28"/>
    </row>
    <row>
      <c s="185" t="s">
        <v>77</v>
      </c>
      <c s="78">
        <v>45509.033261214121</v>
      </c>
      <c s="78">
        <v>45509.033261214121</v>
      </c>
      <c s="78"/>
      <c s="78"/>
    </row>
    <row>
      <c s="185" t="s">
        <v>107</v>
      </c>
      <c s="78">
        <v>45509.034077484954</v>
      </c>
      <c s="78">
        <v>45509.034077484954</v>
      </c>
      <c s="78"/>
      <c s="78"/>
    </row>
    <row>
      <c s="185" t="s">
        <v>325</v>
      </c>
      <c s="37" t="s">
        <v>153</v>
      </c>
      <c s="37" t="s">
        <v>153</v>
      </c>
    </row>
    <row>
      <c s="185" t="s">
        <v>33</v>
      </c>
      <c s="37" t="s">
        <v>351</v>
      </c>
      <c s="37" t="s">
        <v>351</v>
      </c>
    </row>
    <row>
      <c s="185" t="s">
        <v>150</v>
      </c>
      <c s="37" t="b">
        <v>1</v>
      </c>
      <c s="37" t="b">
        <v>1</v>
      </c>
    </row>
    <row>
      <c s="185" t="s">
        <v>123</v>
      </c>
      <c s="37">
        <v>4000</v>
      </c>
      <c s="37">
        <v>4000</v>
      </c>
    </row>
    <row>
      <c s="185" t="s">
        <v>399</v>
      </c>
      <c s="37">
        <v>400</v>
      </c>
      <c s="37">
        <v>400</v>
      </c>
    </row>
    <row>
      <c s="185" t="s">
        <v>92</v>
      </c>
      <c s="37" t="b">
        <v>1</v>
      </c>
      <c s="37" t="b">
        <v>1</v>
      </c>
    </row>
    <row>
      <c s="185" t="s">
        <v>432</v>
      </c>
      <c s="37" t="s">
        <v>73</v>
      </c>
      <c s="37" t="s">
        <v>73</v>
      </c>
    </row>
    <row>
      <c s="185" t="s">
        <v>58</v>
      </c>
    </row>
    <row>
      <c s="185" t="s">
        <v>336</v>
      </c>
      <c s="37" t="s">
        <v>383</v>
      </c>
      <c s="37" t="s">
        <v>152</v>
      </c>
    </row>
    <row>
      <c s="185" t="s">
        <v>337</v>
      </c>
      <c s="37" t="s">
        <v>384</v>
      </c>
      <c s="37" t="s">
        <v>384</v>
      </c>
    </row>
    <row>
      <c s="185" t="s">
        <v>367</v>
      </c>
      <c s="37">
        <v>0.050000000000000003</v>
      </c>
      <c s="37">
        <v>0.050000000000000003</v>
      </c>
    </row>
    <row>
      <c s="185" t="s">
        <v>12</v>
      </c>
      <c s="37">
        <v>0</v>
      </c>
      <c s="37">
        <v>0</v>
      </c>
    </row>
    <row>
      <c s="161" t="s">
        <v>259</v>
      </c>
      <c s="37">
        <v>0</v>
      </c>
      <c s="37">
        <v>0</v>
      </c>
    </row>
    <row>
      <c s="161" t="s">
        <v>62</v>
      </c>
      <c s="37">
        <v>0</v>
      </c>
      <c s="37">
        <v>0</v>
      </c>
    </row>
    <row>
      <c s="161" t="s">
        <v>291</v>
      </c>
      <c s="37">
        <v>0</v>
      </c>
      <c s="37">
        <v>0</v>
      </c>
    </row>
    <row>
      <c s="161" t="s">
        <v>39</v>
      </c>
      <c s="37">
        <v>0</v>
      </c>
      <c s="37">
        <v>0</v>
      </c>
    </row>
    <row>
      <c s="161" t="s">
        <v>403</v>
      </c>
      <c s="37">
        <v>0</v>
      </c>
      <c s="37">
        <v>0</v>
      </c>
    </row>
    <row>
      <c s="161" t="s">
        <v>370</v>
      </c>
      <c s="37">
        <v>0</v>
      </c>
      <c s="37">
        <v>0</v>
      </c>
    </row>
    <row>
      <c s="185" t="s">
        <v>404</v>
      </c>
    </row>
    <row>
      <c s="185" t="s">
        <v>228</v>
      </c>
    </row>
    <row>
      <c s="185" t="s">
        <v>208</v>
      </c>
      <c s="37" t="s">
        <v>322</v>
      </c>
      <c s="37" t="s">
        <v>74</v>
      </c>
    </row>
    <row>
      <c s="185" t="s">
        <v>184</v>
      </c>
    </row>
    <row>
      <c s="185" t="s">
        <v>187</v>
      </c>
      <c s="37" t="s">
        <v>263</v>
      </c>
      <c s="37" t="s">
        <v>263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5" bestFit="1" customWidth="1"/>
    <col min="2" max="2" width="25.26171875" style="47" customWidth="1"/>
    <col min="3" max="4" width="20" style="47" customWidth="1"/>
    <col min="5" max="5" width="18" style="47" customWidth="1"/>
    <col min="6" max="16384" width="9" style="15"/>
  </cols>
  <sheetData>
    <row>
      <c s="59" t="s">
        <v>32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9"/>
      <c s="6"/>
      <c s="6"/>
      <c s="6"/>
      <c s="6"/>
    </row>
    <row ht="14.95">
      <c s="125" t="s">
        <v>253</v>
      </c>
      <c s="127"/>
      <c s="6"/>
      <c s="125" t="s">
        <v>365</v>
      </c>
      <c s="127"/>
    </row>
    <row ht="14.95">
      <c s="125" t="s">
        <v>397</v>
      </c>
      <c s="127"/>
      <c s="6"/>
      <c s="125" t="s">
        <v>203</v>
      </c>
      <c s="177"/>
    </row>
    <row ht="14.95">
      <c r="B7" s="15"/>
      <c s="6"/>
      <c s="125" t="s">
        <v>173</v>
      </c>
      <c s="177"/>
    </row>
    <row ht="14.95">
      <c s="9"/>
      <c s="187"/>
      <c s="9"/>
      <c s="9"/>
      <c s="9"/>
    </row>
    <row ht="14.95">
      <c s="38" t="s">
        <v>325</v>
      </c>
      <c s="81"/>
      <c s="81"/>
      <c s="81"/>
      <c s="81"/>
    </row>
    <row>
      <c s="180" t="str">
        <f>IF(ISBLANK($B$18),"",$B$18)</f>
        <v>Channel 1</v>
      </c>
      <c s="175" t="str">
        <f>IF(ISBLANK('Device Info'!$B$14),"",'Device Info'!$B$14)</f>
        <v>D:\Spirent Communications\2024-08-05-004753</v>
      </c>
      <c s="140"/>
      <c s="140"/>
      <c s="176"/>
    </row>
    <row>
      <c s="180" t="str">
        <f>IF(ISBLANK($C$18),"",$C$18)</f>
        <v>Channel 2</v>
      </c>
      <c s="175" t="str">
        <f>IF(ISBLANK('Device Info'!$C$14),"",'Device Info'!$C$14)</f>
        <v>D:\Spirent Communications\2024-08-05-004753</v>
      </c>
      <c s="140"/>
      <c s="140"/>
      <c s="176"/>
    </row>
    <row>
      <c s="180" t="str">
        <f>IF(ISBLANK($D$18),"",$D$18)</f>
        <v/>
      </c>
      <c s="175" t="str">
        <f>IF(ISBLANK('Device Info'!$D$14),"",'Device Info'!$D$14)</f>
        <v/>
      </c>
      <c s="140"/>
      <c s="140"/>
      <c s="176"/>
    </row>
    <row>
      <c s="180" t="str">
        <f>IF(ISBLANK($E$18),"",$E$18)</f>
        <v/>
      </c>
      <c s="175" t="str">
        <f>IF(ISBLANK('Device Info'!$E$14),"",'Device Info'!$E$14)</f>
        <v/>
      </c>
      <c s="140"/>
      <c s="140"/>
      <c s="176"/>
    </row>
    <row r="15" ht="14.95">
      <c s="27" t="s">
        <v>226</v>
      </c>
      <c s="100"/>
      <c s="100"/>
      <c s="100"/>
      <c s="100"/>
    </row>
    <row>
      <c s="38" t="s">
        <v>190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38" t="s">
        <v>140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38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95" t="s">
        <v>428</v>
      </c>
      <c s="35"/>
      <c s="35"/>
      <c s="35"/>
      <c s="90"/>
    </row>
    <row>
      <c s="38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38" t="s">
        <v>266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38" t="s">
        <v>323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38" t="s">
        <v>324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38" t="s">
        <v>267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11" t="s">
        <v>58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11" t="s">
        <v>336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11" t="s">
        <v>337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95" t="s">
        <v>116</v>
      </c>
      <c s="35"/>
      <c s="35"/>
      <c s="35"/>
      <c s="90"/>
    </row>
    <row ht="14.2" customHeight="1">
      <c s="38" t="s">
        <v>49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38" t="s">
        <v>281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38" t="s">
        <v>76</v>
      </c>
      <c s="3">
        <f>IF(ISBLANK('Device Info'!B12),"",'Device Info'!B11)</f>
        <v>62.817</v>
      </c>
      <c s="3">
        <f>IF(ISBLANK('Device Info'!C12),"",'Device Info'!C11)</f>
        <v>60.594000000000001</v>
      </c>
      <c s="3" t="str">
        <f>IF(ISBLANK('Device Info'!D12),"",'Device Info'!D11)</f>
        <v/>
      </c>
      <c s="3" t="str">
        <f>IF(ISBLANK('Device Info'!E12),"",'Device Info'!E11)</f>
        <v/>
      </c>
    </row>
    <row>
      <c s="38" t="s">
        <v>119</v>
      </c>
      <c s="83">
        <f>IF(ISBLANK('Device Info'!B12),"",'Device Info'!B12)</f>
        <v>45509.033261214121</v>
      </c>
      <c s="83">
        <f>IF(ISBLANK('Device Info'!C12),"",'Device Info'!C12)</f>
        <v>45509.033261214121</v>
      </c>
      <c s="83" t="str">
        <f>IF(ISBLANK('Device Info'!D12),"",'Device Info'!D12)</f>
        <v/>
      </c>
      <c s="83" t="str">
        <f>IF(ISBLANK('Device Info'!E12),"",'Device Info'!E12)</f>
        <v/>
      </c>
    </row>
    <row>
      <c s="38" t="s">
        <v>364</v>
      </c>
      <c s="83">
        <f>IF(ISBLANK('Device Info'!B13),"",'Device Info'!B13)</f>
        <v>45509.034077484954</v>
      </c>
      <c s="83">
        <f>IF(ISBLANK('Device Info'!C13),"",'Device Info'!C13)</f>
        <v>45509.034077484954</v>
      </c>
      <c s="83" t="str">
        <f>IF(ISBLANK('Device Info'!D13),"",'Device Info'!D13)</f>
        <v/>
      </c>
      <c s="83" t="str">
        <f>IF(ISBLANK('Device Info'!E13),"",'Device Info'!E13)</f>
        <v/>
      </c>
    </row>
    <row>
      <c s="95" t="s">
        <v>429</v>
      </c>
      <c s="35"/>
      <c s="35"/>
      <c s="35"/>
      <c s="90"/>
    </row>
    <row>
      <c s="38" t="s">
        <v>33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38" t="s">
        <v>430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38" t="s">
        <v>335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38" t="s">
        <v>151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38" t="s">
        <v>92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38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38" t="s">
        <v>367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194" t="s">
        <v>12</v>
      </c>
      <c s="53">
        <f>IF(ISBLANK('Device Info'!B25),"",'Device Info'!B25)</f>
        <v>0</v>
      </c>
      <c s="53">
        <f>IF(ISBLANK('Device Info'!C25),"",'Device Info'!C25)</f>
        <v>0</v>
      </c>
      <c s="53" t="str">
        <f>IF(ISBLANK('Device Info'!D25),"",'Device Info'!D25)</f>
        <v/>
      </c>
      <c s="53" t="str">
        <f>IF(ISBLANK('Device Info'!E25),"",'Device Info'!E25)</f>
        <v/>
      </c>
    </row>
    <row s="190" customFormat="1">
      <c s="163" t="s">
        <v>290</v>
      </c>
      <c s="142">
        <v>0.014999999999999999</v>
      </c>
      <c s="142">
        <v>0.014999999999999999</v>
      </c>
      <c s="147"/>
      <c s="147"/>
    </row>
    <row r="45" ht="14.95" s="174" customFormat="1">
      <c s="158" t="s">
        <v>175</v>
      </c>
      <c s="156" t="str">
        <f>IF(ISBLANK('VIDEO KPIs'!$C$26),"",'VIDEO KPIs'!$C$26)</f>
        <v>23.2.0.7</v>
      </c>
      <c s="108"/>
      <c s="108"/>
      <c s="108"/>
    </row>
    <row>
      <c s="160" t="s">
        <v>282</v>
      </c>
      <c s="145" t="s">
        <v>385</v>
      </c>
      <c s="145" t="s">
        <v>385</v>
      </c>
      <c s="122"/>
      <c s="122"/>
    </row>
    <row>
      <c s="38" t="s">
        <v>283</v>
      </c>
      <c s="145">
        <v>1.2</v>
      </c>
      <c s="145">
        <v>1.2</v>
      </c>
      <c s="122"/>
      <c s="122"/>
    </row>
    <row>
      <c s="38" t="s">
        <v>124</v>
      </c>
      <c s="145">
        <v>1.3999999999999999</v>
      </c>
      <c s="145">
        <v>1.3999999999999999</v>
      </c>
      <c s="122"/>
      <c s="122"/>
    </row>
    <row>
      <c s="38" t="s">
        <v>284</v>
      </c>
      <c s="145">
        <v>3</v>
      </c>
      <c s="145">
        <v>3</v>
      </c>
      <c s="122"/>
      <c s="122"/>
    </row>
    <row>
      <c s="95" t="s">
        <v>63</v>
      </c>
      <c s="35"/>
      <c s="35"/>
      <c s="35"/>
      <c s="90"/>
    </row>
    <row>
      <c s="38" t="s">
        <v>208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38" t="s">
        <v>229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38" t="s">
        <v>100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7"/>
    </row>
    <row>
      <c s="170" t="s">
        <v>120</v>
      </c>
    </row>
    <row>
      <c s="47"/>
    </row>
    <row>
      <c s="111" t="s">
        <v>333</v>
      </c>
      <c s="128"/>
      <c s="111" t="s">
        <v>267</v>
      </c>
      <c s="208"/>
      <c s="128"/>
    </row>
    <row>
      <c s="155" t="s">
        <v>224</v>
      </c>
      <c s="155"/>
      <c s="218" t="s">
        <v>89</v>
      </c>
      <c s="133"/>
      <c s="133"/>
    </row>
    <row>
      <c s="155" t="s">
        <v>191</v>
      </c>
      <c s="155"/>
      <c s="218" t="s">
        <v>121</v>
      </c>
      <c s="133"/>
      <c s="133"/>
    </row>
    <row ht="26.5" customHeight="1">
      <c s="155" t="s">
        <v>273</v>
      </c>
      <c s="155"/>
      <c s="218" t="s">
        <v>334</v>
      </c>
      <c s="133"/>
      <c s="133"/>
    </row>
    <row>
      <c s="155" t="s">
        <v>78</v>
      </c>
      <c s="155"/>
      <c s="218" t="s">
        <v>90</v>
      </c>
      <c s="133"/>
      <c s="133"/>
    </row>
    <row ht="24.25">
      <c s="155" t="s">
        <v>255</v>
      </c>
      <c s="155"/>
      <c s="218" t="s">
        <v>122</v>
      </c>
      <c s="133"/>
      <c s="133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5" bestFit="1" customWidth="1"/>
    <col min="2" max="5" width="12.5234375" style="15" customWidth="1"/>
    <col min="6" max="6" width="14.47265625" style="15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5"/>
  </cols>
  <sheetData>
    <row ht="13.45" customHeight="1">
      <c s="59" t="s">
        <v>408</v>
      </c>
      <c s="6"/>
      <c s="6"/>
      <c s="6"/>
      <c s="6"/>
      <c s="7"/>
    </row>
    <row ht="13.45" customHeight="1">
      <c s="6"/>
      <c s="6"/>
      <c s="6"/>
      <c s="6"/>
      <c s="6"/>
      <c s="7" t="s">
        <v>312</v>
      </c>
      <c s="7" t="s">
        <v>373</v>
      </c>
      <c r="I2" s="7" t="s">
        <v>373</v>
      </c>
      <c r="K2" s="7" t="s">
        <v>373</v>
      </c>
      <c r="M2" s="7" t="s">
        <v>342</v>
      </c>
      <c r="O2" s="7" t="s">
        <v>342</v>
      </c>
      <c r="Q2" s="7" t="s">
        <v>342</v>
      </c>
      <c r="S2" s="7" t="s">
        <v>314</v>
      </c>
      <c r="U2" s="7" t="s">
        <v>314</v>
      </c>
      <c r="W2" s="7" t="s">
        <v>314</v>
      </c>
      <c r="Y2" s="7" t="s">
        <v>293</v>
      </c>
      <c r="AA2" s="7" t="s">
        <v>293</v>
      </c>
      <c r="AC2" s="7" t="s">
        <v>293</v>
      </c>
      <c r="AE2" s="7" t="s">
        <v>232</v>
      </c>
      <c r="AG2" s="7" t="s">
        <v>232</v>
      </c>
      <c r="AI2" s="7" t="s">
        <v>232</v>
      </c>
    </row>
    <row ht="13.45" customHeight="1">
      <c s="6"/>
      <c s="6"/>
      <c s="6"/>
      <c s="6"/>
      <c s="6"/>
      <c s="7" t="s">
        <v>372</v>
      </c>
      <c s="7" t="s">
        <v>210</v>
      </c>
      <c r="I3" s="7" t="s">
        <v>230</v>
      </c>
      <c r="K3" s="7" t="s">
        <v>209</v>
      </c>
      <c r="M3" s="7" t="s">
        <v>210</v>
      </c>
      <c r="O3" s="7" t="s">
        <v>230</v>
      </c>
      <c r="Q3" s="7" t="s">
        <v>209</v>
      </c>
      <c r="S3" s="7" t="s">
        <v>210</v>
      </c>
      <c r="U3" s="7" t="s">
        <v>230</v>
      </c>
      <c r="W3" s="7" t="s">
        <v>209</v>
      </c>
      <c r="Y3" s="7" t="s">
        <v>210</v>
      </c>
      <c r="AA3" s="7" t="s">
        <v>230</v>
      </c>
      <c r="AC3" s="7" t="s">
        <v>209</v>
      </c>
      <c r="AE3" s="7" t="s">
        <v>210</v>
      </c>
      <c r="AG3" s="7" t="s">
        <v>230</v>
      </c>
      <c r="AI3" s="7" t="s">
        <v>209</v>
      </c>
    </row>
    <row ht="13.45" customHeight="1">
      <c s="9"/>
      <c s="9"/>
      <c s="9"/>
      <c s="9"/>
      <c s="9"/>
      <c s="21" t="s">
        <v>261</v>
      </c>
      <c s="21" t="s">
        <v>375</v>
      </c>
      <c s="41"/>
      <c s="21" t="s">
        <v>375</v>
      </c>
      <c s="21"/>
      <c s="21" t="s">
        <v>375</v>
      </c>
      <c s="41"/>
      <c s="21" t="s">
        <v>375</v>
      </c>
      <c s="41"/>
      <c s="21" t="s">
        <v>375</v>
      </c>
      <c s="21"/>
      <c s="21" t="s">
        <v>375</v>
      </c>
      <c s="41"/>
      <c s="21" t="s">
        <v>375</v>
      </c>
      <c s="41"/>
      <c s="21" t="s">
        <v>375</v>
      </c>
      <c s="21"/>
      <c s="21" t="s">
        <v>375</v>
      </c>
      <c s="41"/>
      <c s="21" t="s">
        <v>375</v>
      </c>
      <c s="41"/>
      <c s="21" t="s">
        <v>375</v>
      </c>
      <c s="21"/>
      <c s="21" t="s">
        <v>375</v>
      </c>
      <c s="41"/>
      <c s="21" t="s">
        <v>375</v>
      </c>
      <c s="41"/>
      <c s="21" t="s">
        <v>375</v>
      </c>
      <c s="21"/>
      <c s="21" t="s">
        <v>375</v>
      </c>
      <c s="41"/>
    </row>
    <row ht="13.45" customHeight="1">
      <c s="38" t="s">
        <v>147</v>
      </c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  <c s="12" t="s">
        <v>61</v>
      </c>
      <c s="12" t="s">
        <v>207</v>
      </c>
    </row>
    <row ht="13.45" hidden="1" customHeight="1">
      <c s="191" t="s">
        <v>191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ht="13.45" hidden="1" customHeight="1">
      <c s="85" t="s">
        <v>109</v>
      </c>
      <c s="46">
        <f>_xlfn.IFERROR(AVERAGE('Raw Data 1'!$C:$C),"")</f>
        <v>4.4512698412698404</v>
      </c>
      <c s="46">
        <f>_xlfn.IFERROR(AVERAGE('Raw Data 2'!$C:$C),"")</f>
        <v>4.4183355263157917</v>
      </c>
      <c s="46" t="str">
        <f>_xlfn.IFERROR(AVERAGE('Raw Data 3'!$C:$C),"")</f>
        <v/>
      </c>
      <c s="46" t="str">
        <f>_xlfn.IFERROR(AVERAGE('Raw Data 4'!$C:$C),"")</f>
        <v/>
      </c>
    </row>
    <row ht="13.45" hidden="1" customHeight="1">
      <c s="85" t="s">
        <v>87</v>
      </c>
      <c s="46">
        <f>IF(MAX('Raw Data 1'!$C:$C)=0,"",MAX('Raw Data 1'!$C:$C))</f>
        <v>4.8099999999999996</v>
      </c>
      <c s="46">
        <f>IF(MAX('Raw Data 2'!$C:$C)=0,"",MAX('Raw Data 2'!$C:$C))</f>
        <v>4.79</v>
      </c>
      <c s="46" t="str">
        <f>IF(MAX('Raw Data 3'!$C:$C)=0,"",MAX('Raw Data 3'!$C:$C))</f>
        <v/>
      </c>
      <c s="46" t="str">
        <f>IF(MAX('Raw Data 4'!$C:$C)=0,"",MAX('Raw Data 4'!C:$C))</f>
        <v/>
      </c>
      <c s="183"/>
    </row>
    <row ht="12.3" hidden="1">
      <c s="85" t="s">
        <v>272</v>
      </c>
      <c s="46">
        <f>IF(MAX('Raw Data 1'!$C:$C)=0,"",MIN('Raw Data 1'!$C:$C))</f>
        <v>3.6269999999999998</v>
      </c>
      <c s="46">
        <f>IF(MAX('Raw Data 2'!$C:$C)=0,"",MIN('Raw Data 2'!$C:$C))</f>
        <v>3.7290000000000001</v>
      </c>
      <c s="46" t="str">
        <f>IF(MAX('Raw Data 3'!$C:$C)=0,"",MIN('Raw Data 3'!$C:$C))</f>
        <v/>
      </c>
      <c s="46" t="str">
        <f>IF(MAX('Raw Data 4'!$C:$C)=0,"",MIN('Raw Data 4'!$C:$C))</f>
        <v/>
      </c>
    </row>
    <row ht="12.3" hidden="1">
      <c s="85" t="s">
        <v>7</v>
      </c>
      <c s="46">
        <f>_xlfn.IFERROR(_xlfn.STDEV.P('Raw Data 1'!$C:$C),"")</f>
        <v>0.1912622073165367</v>
      </c>
      <c s="46">
        <f>_xlfn.IFERROR(_xlfn.STDEV.P('Raw Data 2'!$C:$C),"")</f>
        <v>0.18667294591847236</v>
      </c>
      <c s="46" t="str">
        <f>_xlfn.IFERROR(_xlfn.STDEV.P('Raw Data 3'!$C:$C),"")</f>
        <v/>
      </c>
      <c s="46" t="str">
        <f>_xlfn.IFERROR(_xlfn.STDEV.P('Raw Data 4'!$C:$C),"")</f>
        <v/>
      </c>
    </row>
    <row ht="15" hidden="1" customHeight="1">
      <c s="39" t="s">
        <v>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3" t="s">
        <v>306</v>
      </c>
      <c s="3">
        <f>_xlfn.IFERROR(AVERAGE('Raw Data 1'!$D:$D),"")</f>
        <v>85.785228571428675</v>
      </c>
      <c s="3">
        <f>_xlfn.IFERROR(AVERAGE('Raw Data 2'!$D:$D),"")</f>
        <v>81.945342105263165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3" t="s">
        <v>169</v>
      </c>
      <c s="3">
        <f>_xlfn.IFERROR(AVERAGE('Raw Data 1'!$E:$E),"")</f>
        <v>30.598342857142878</v>
      </c>
      <c s="3">
        <f>_xlfn.IFERROR(AVERAGE('Raw Data 2'!$E:$E),"")</f>
        <v>26.446519736842099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39" t="s">
        <v>148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3" t="s">
        <v>415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3" t="s">
        <v>417</v>
      </c>
      <c s="36">
        <f>IF(ISBLANK('VIDEO KPIs'!$C$18),"",'VIDEO KPIs'!$C$18)</f>
        <v>0</v>
      </c>
      <c s="36">
        <f>IF(ISBLANK('VIDEO KPIs'!$D$18),"",'VIDEO KPIs'!$D$18)</f>
        <v>0</v>
      </c>
      <c s="36" t="str">
        <f>IF(ISBLANK('VIDEO KPIs'!$E$18),"",'VIDEO KPIs'!$E$18)</f>
        <v/>
      </c>
      <c s="36" t="str">
        <f>IF(ISBLANK('VIDEO KPIs'!$F$18),"",'VIDEO KPIs'!$F$18)</f>
        <v/>
      </c>
    </row>
    <row ht="12.3" hidden="1">
      <c s="206" t="s">
        <v>75</v>
      </c>
      <c s="53">
        <f>IF(ISBLANK('VIDEO KPIs'!$C$20),"",'VIDEO KPIs'!$C$20)</f>
        <v>0</v>
      </c>
      <c s="53">
        <f>IF(ISBLANK('VIDEO KPIs'!$D$20),"",'VIDEO KPIs'!$D$20)</f>
        <v>0</v>
      </c>
      <c s="53" t="str">
        <f>IF(ISBLANK('VIDEO KPIs'!$E$20),"",'VIDEO KPIs'!$E$20)</f>
        <v/>
      </c>
      <c s="53" t="str">
        <f>IF(ISBLANK('VIDEO KPIs'!$F$20),"",'VIDEO KPIs'!$F$20)</f>
        <v/>
      </c>
    </row>
    <row ht="12.3" hidden="1" s="169" customFormat="1">
      <c s="85" t="s">
        <v>258</v>
      </c>
      <c s="124">
        <v>0</v>
      </c>
      <c s="124">
        <v>0</v>
      </c>
      <c s="3"/>
      <c s="3"/>
      <c r="G18"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ht="12.3" hidden="1" s="15" customFormat="1">
      <c s="211" t="s">
        <v>339</v>
      </c>
      <c s="84">
        <v>5</v>
      </c>
      <c s="84">
        <v>5</v>
      </c>
      <c r="E19" s="46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39" t="s">
        <v>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3" t="s">
        <v>105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3" t="s">
        <v>390</v>
      </c>
      <c s="36">
        <f>IF(ISBLANK('VIDEO KPIs'!$C$15),"",'VIDEO KPIs'!$C$15)</f>
        <v>0.064000000000000001</v>
      </c>
      <c s="36">
        <f>IF(ISBLANK('VIDEO KPIs'!$D$15),"",'VIDEO KPIs'!$D$15)</f>
        <v>0</v>
      </c>
      <c s="36" t="str">
        <f>IF(ISBLANK('VIDEO KPIs'!$E$15),"",'VIDEO KPIs'!$E$15)</f>
        <v/>
      </c>
      <c s="36" t="str">
        <f>IF(ISBLANK('VIDEO KPIs'!$F$15),"",'VIDEO KPIs'!$F$15)</f>
        <v/>
      </c>
    </row>
    <row ht="12.3" hidden="1">
      <c s="43" t="s">
        <v>164</v>
      </c>
      <c s="3">
        <f>IF(ISBLANK('VIDEO KPIs'!$C$17),"",'VIDEO KPIs'!$C$17)</f>
        <v>4.0149999999999997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39" t="s">
        <v>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3" t="s">
        <v>26</v>
      </c>
      <c s="3">
        <f>IF(MAX('Raw Data 1'!$A:$A)=0,"",MAX('Raw Data 1'!$A:$A)-MIN('Raw Data 1'!$A:$A))</f>
        <v>62.817</v>
      </c>
      <c s="3">
        <f>IF(MAX('Raw Data 2'!$A:$A)=0,"",MAX('Raw Data 2'!$A:$A)-MIN('Raw Data 2'!$A:$A))</f>
        <v>60.594000000000001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3" t="s">
        <v>387</v>
      </c>
      <c s="5">
        <f>IF(MAX('Raw Data 1'!$A:$A)=0,"",COUNT('Raw Data 1'!$B:$B))</f>
        <v>315</v>
      </c>
      <c s="5">
        <f>IF(MAX('Raw Data 2'!$A:$A)=0,"",COUNT('Raw Data 2'!$B:$B))</f>
        <v>304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3" t="s">
        <v>163</v>
      </c>
      <c s="3">
        <f t="shared" si="0" ref="B27:E27">_xlfn.IFERROR((B26/B25),"")</f>
        <v>5.0145661206361334</v>
      </c>
      <c s="3">
        <f t="shared" si="0"/>
        <v>5.0169983826781532</v>
      </c>
      <c s="3" t="str">
        <f t="shared" si="0"/>
        <v/>
      </c>
      <c s="3" t="str">
        <f t="shared" si="0"/>
        <v/>
      </c>
    </row>
    <row ht="12.3" hidden="1" s="198" customFormat="1">
      <c s="198" t="s">
        <v>400</v>
      </c>
      <c s="77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4.9147988163667904</v>
      </c>
      <c s="77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4.6374228471465822</v>
      </c>
      <c s="77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77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98" t="str">
        <f t="shared" si="1" ref="AK28:KD28">_xlfn.IFERROR(IF(AL27&gt;1.5,"Unique frames per second",""),"")</f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1"/>
        <v/>
      </c>
      <c s="198" t="str">
        <f t="shared" si="2" ref="KE28:TX28">_xlfn.IFERROR(IF(KF27&gt;1.5,"Unique frames per second",""),"")</f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2"/>
        <v/>
      </c>
      <c s="198" t="str">
        <f t="shared" si="3" ref="TY28:ADR28">_xlfn.IFERROR(IF(TZ27&gt;1.5,"Unique frames per second",""),"")</f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3"/>
        <v/>
      </c>
      <c s="198" t="str">
        <f t="shared" si="4" ref="ADS28:ANL28">_xlfn.IFERROR(IF(ADT27&gt;1.5,"Unique frames per second",""),"")</f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4"/>
        <v/>
      </c>
      <c s="198" t="str">
        <f t="shared" si="5" ref="ANM28:AXF28">_xlfn.IFERROR(IF(ANN27&gt;1.5,"Unique frames per second",""),"")</f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5"/>
        <v/>
      </c>
      <c s="198" t="str">
        <f t="shared" si="6" ref="AXG28:BGZ28">_xlfn.IFERROR(IF(AXH27&gt;1.5,"Unique frames per second",""),"")</f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6"/>
        <v/>
      </c>
      <c s="198" t="str">
        <f t="shared" si="7" ref="BHA28:BQT28">_xlfn.IFERROR(IF(BHB27&gt;1.5,"Unique frames per second",""),"")</f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7"/>
        <v/>
      </c>
      <c s="198" t="str">
        <f t="shared" si="8" ref="BQU28:CAN28">_xlfn.IFERROR(IF(BQV27&gt;1.5,"Unique frames per second",""),"")</f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8"/>
        <v/>
      </c>
      <c s="198" t="str">
        <f t="shared" si="9" ref="CAO28:CKH28">_xlfn.IFERROR(IF(CAP27&gt;1.5,"Unique frames per second",""),"")</f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9"/>
        <v/>
      </c>
      <c s="198" t="str">
        <f t="shared" si="10" ref="CKI28:CUB28">_xlfn.IFERROR(IF(CKJ27&gt;1.5,"Unique frames per second",""),"")</f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0"/>
        <v/>
      </c>
      <c s="198" t="str">
        <f t="shared" si="11" ref="CUC28:DDV28">_xlfn.IFERROR(IF(CUD27&gt;1.5,"Unique frames per second",""),"")</f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1"/>
        <v/>
      </c>
      <c s="198" t="str">
        <f t="shared" si="12" ref="DDW28:DNP28">_xlfn.IFERROR(IF(DDX27&gt;1.5,"Unique frames per second",""),"")</f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2"/>
        <v/>
      </c>
      <c s="198" t="str">
        <f t="shared" si="13" ref="DNQ28:DXJ28">_xlfn.IFERROR(IF(DNR27&gt;1.5,"Unique frames per second",""),"")</f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3"/>
        <v/>
      </c>
      <c s="198" t="str">
        <f t="shared" si="14" ref="DXK28:EHD28">_xlfn.IFERROR(IF(DXL27&gt;1.5,"Unique frames per second",""),"")</f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4"/>
        <v/>
      </c>
      <c s="198" t="str">
        <f t="shared" si="15" ref="EHE28:EQX28">_xlfn.IFERROR(IF(EHF27&gt;1.5,"Unique frames per second",""),"")</f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5"/>
        <v/>
      </c>
      <c s="198" t="str">
        <f t="shared" si="16" ref="EQY28:FAR28">_xlfn.IFERROR(IF(EQZ27&gt;1.5,"Unique frames per second",""),"")</f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6"/>
        <v/>
      </c>
      <c s="198" t="str">
        <f t="shared" si="17" ref="FAS28:FKL28">_xlfn.IFERROR(IF(FAT27&gt;1.5,"Unique frames per second",""),"")</f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7"/>
        <v/>
      </c>
      <c s="198" t="str">
        <f t="shared" si="18" ref="FKM28:FUF28">_xlfn.IFERROR(IF(FKN27&gt;1.5,"Unique frames per second",""),"")</f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8"/>
        <v/>
      </c>
      <c s="198" t="str">
        <f t="shared" si="19" ref="FUG28:GDZ28">_xlfn.IFERROR(IF(FUH27&gt;1.5,"Unique frames per second",""),"")</f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19"/>
        <v/>
      </c>
      <c s="198" t="str">
        <f t="shared" si="20" ref="GEA28:GNT28">_xlfn.IFERROR(IF(GEB27&gt;1.5,"Unique frames per second",""),"")</f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0"/>
        <v/>
      </c>
      <c s="198" t="str">
        <f t="shared" si="21" ref="GNU28:GXN28">_xlfn.IFERROR(IF(GNV27&gt;1.5,"Unique frames per second",""),"")</f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1"/>
        <v/>
      </c>
      <c s="198" t="str">
        <f t="shared" si="22" ref="GXO28:HHH28">_xlfn.IFERROR(IF(GXP27&gt;1.5,"Unique frames per second",""),"")</f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2"/>
        <v/>
      </c>
      <c s="198" t="str">
        <f t="shared" si="23" ref="HHI28:HRB28">_xlfn.IFERROR(IF(HHJ27&gt;1.5,"Unique frames per second",""),"")</f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3"/>
        <v/>
      </c>
      <c s="198" t="str">
        <f t="shared" si="24" ref="HRC28:IAV28">_xlfn.IFERROR(IF(HRD27&gt;1.5,"Unique frames per second",""),"")</f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4"/>
        <v/>
      </c>
      <c s="198" t="str">
        <f t="shared" si="25" ref="IAW28:IKP28">_xlfn.IFERROR(IF(IAX27&gt;1.5,"Unique frames per second",""),"")</f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5"/>
        <v/>
      </c>
      <c s="198" t="str">
        <f t="shared" si="26" ref="IKQ28:IUJ28">_xlfn.IFERROR(IF(IKR27&gt;1.5,"Unique frames per second",""),"")</f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6"/>
        <v/>
      </c>
      <c s="198" t="str">
        <f t="shared" si="27" ref="IUK28:JED28">_xlfn.IFERROR(IF(IUL27&gt;1.5,"Unique frames per second",""),"")</f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7"/>
        <v/>
      </c>
      <c s="198" t="str">
        <f t="shared" si="28" ref="JEE28:JNX28">_xlfn.IFERROR(IF(JEF27&gt;1.5,"Unique frames per second",""),"")</f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8"/>
        <v/>
      </c>
      <c s="198" t="str">
        <f t="shared" si="29" ref="JNY28:JXR28">_xlfn.IFERROR(IF(JNZ27&gt;1.5,"Unique frames per second",""),"")</f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29"/>
        <v/>
      </c>
      <c s="198" t="str">
        <f t="shared" si="30" ref="JXS28:KHL28">_xlfn.IFERROR(IF(JXT27&gt;1.5,"Unique frames per second",""),"")</f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0"/>
        <v/>
      </c>
      <c s="198" t="str">
        <f t="shared" si="31" ref="KHM28:KRF28">_xlfn.IFERROR(IF(KHN27&gt;1.5,"Unique frames per second",""),"")</f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1"/>
        <v/>
      </c>
      <c s="198" t="str">
        <f t="shared" si="32" ref="KRG28:LAZ28">_xlfn.IFERROR(IF(KRH27&gt;1.5,"Unique frames per second",""),"")</f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2"/>
        <v/>
      </c>
      <c s="198" t="str">
        <f t="shared" si="33" ref="LBA28:LKT28">_xlfn.IFERROR(IF(LBB27&gt;1.5,"Unique frames per second",""),"")</f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3"/>
        <v/>
      </c>
      <c s="198" t="str">
        <f t="shared" si="34" ref="LKU28:LUN28">_xlfn.IFERROR(IF(LKV27&gt;1.5,"Unique frames per second",""),"")</f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4"/>
        <v/>
      </c>
      <c s="198" t="str">
        <f t="shared" si="35" ref="LUO28:MEH28">_xlfn.IFERROR(IF(LUP27&gt;1.5,"Unique frames per second",""),"")</f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5"/>
        <v/>
      </c>
      <c s="198" t="str">
        <f t="shared" si="36" ref="MEI28:MOB28">_xlfn.IFERROR(IF(MEJ27&gt;1.5,"Unique frames per second",""),"")</f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6"/>
        <v/>
      </c>
      <c s="198" t="str">
        <f t="shared" si="37" ref="MOC28:MXV28">_xlfn.IFERROR(IF(MOD27&gt;1.5,"Unique frames per second",""),"")</f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7"/>
        <v/>
      </c>
      <c s="198" t="str">
        <f t="shared" si="38" ref="MXW28:NHP28">_xlfn.IFERROR(IF(MXX27&gt;1.5,"Unique frames per second",""),"")</f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8"/>
        <v/>
      </c>
      <c s="198" t="str">
        <f t="shared" si="39" ref="NHQ28:NRJ28">_xlfn.IFERROR(IF(NHR27&gt;1.5,"Unique frames per second",""),"")</f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39"/>
        <v/>
      </c>
      <c s="198" t="str">
        <f t="shared" si="40" ref="NRK28:OBD28">_xlfn.IFERROR(IF(NRL27&gt;1.5,"Unique frames per second",""),"")</f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0"/>
        <v/>
      </c>
      <c s="198" t="str">
        <f t="shared" si="41" ref="OBE28:OKX28">_xlfn.IFERROR(IF(OBF27&gt;1.5,"Unique frames per second",""),"")</f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1"/>
        <v/>
      </c>
      <c s="198" t="str">
        <f t="shared" si="42" ref="OKY28:OUR28">_xlfn.IFERROR(IF(OKZ27&gt;1.5,"Unique frames per second",""),"")</f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2"/>
        <v/>
      </c>
      <c s="198" t="str">
        <f t="shared" si="43" ref="OUS28:PEL28">_xlfn.IFERROR(IF(OUT27&gt;1.5,"Unique frames per second",""),"")</f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3"/>
        <v/>
      </c>
      <c s="198" t="str">
        <f t="shared" si="44" ref="PEM28:POF28">_xlfn.IFERROR(IF(PEN27&gt;1.5,"Unique frames per second",""),"")</f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4"/>
        <v/>
      </c>
      <c s="198" t="str">
        <f t="shared" si="45" ref="POG28:PXZ28">_xlfn.IFERROR(IF(POH27&gt;1.5,"Unique frames per second",""),"")</f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5"/>
        <v/>
      </c>
      <c s="198" t="str">
        <f t="shared" si="46" ref="PYA28:QHT28">_xlfn.IFERROR(IF(PYB27&gt;1.5,"Unique frames per second",""),"")</f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6"/>
        <v/>
      </c>
      <c s="198" t="str">
        <f t="shared" si="47" ref="QHU28:QRN28">_xlfn.IFERROR(IF(QHV27&gt;1.5,"Unique frames per second",""),"")</f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7"/>
        <v/>
      </c>
      <c s="198" t="str">
        <f t="shared" si="48" ref="QRO28:RBH28">_xlfn.IFERROR(IF(QRP27&gt;1.5,"Unique frames per second",""),"")</f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8"/>
        <v/>
      </c>
      <c s="198" t="str">
        <f t="shared" si="49" ref="RBI28:RLB28">_xlfn.IFERROR(IF(RBJ27&gt;1.5,"Unique frames per second",""),"")</f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49"/>
        <v/>
      </c>
      <c s="198" t="str">
        <f t="shared" si="50" ref="RLC28:RUV28">_xlfn.IFERROR(IF(RLD27&gt;1.5,"Unique frames per second",""),"")</f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0"/>
        <v/>
      </c>
      <c s="198" t="str">
        <f t="shared" si="51" ref="RUW28:SEP28">_xlfn.IFERROR(IF(RUX27&gt;1.5,"Unique frames per second",""),"")</f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1"/>
        <v/>
      </c>
      <c s="198" t="str">
        <f t="shared" si="52" ref="SEQ28:SOJ28">_xlfn.IFERROR(IF(SER27&gt;1.5,"Unique frames per second",""),"")</f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2"/>
        <v/>
      </c>
      <c s="198" t="str">
        <f t="shared" si="53" ref="SOK28:SYD28">_xlfn.IFERROR(IF(SOL27&gt;1.5,"Unique frames per second",""),"")</f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3"/>
        <v/>
      </c>
      <c s="198" t="str">
        <f t="shared" si="54" ref="SYE28:THX28">_xlfn.IFERROR(IF(SYF27&gt;1.5,"Unique frames per second",""),"")</f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4"/>
        <v/>
      </c>
      <c s="198" t="str">
        <f t="shared" si="55" ref="THY28:TRR28">_xlfn.IFERROR(IF(THZ27&gt;1.5,"Unique frames per second",""),"")</f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5"/>
        <v/>
      </c>
      <c s="198" t="str">
        <f t="shared" si="56" ref="TRS28:UBL28">_xlfn.IFERROR(IF(TRT27&gt;1.5,"Unique frames per second",""),"")</f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6"/>
        <v/>
      </c>
      <c s="198" t="str">
        <f t="shared" si="57" ref="UBM28:ULF28">_xlfn.IFERROR(IF(UBN27&gt;1.5,"Unique frames per second",""),"")</f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7"/>
        <v/>
      </c>
      <c s="198" t="str">
        <f t="shared" si="58" ref="ULG28:UUZ28">_xlfn.IFERROR(IF(ULH27&gt;1.5,"Unique frames per second",""),"")</f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8"/>
        <v/>
      </c>
      <c s="198" t="str">
        <f t="shared" si="59" ref="UVA28:VET28">_xlfn.IFERROR(IF(UVB27&gt;1.5,"Unique frames per second",""),"")</f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59"/>
        <v/>
      </c>
      <c s="198" t="str">
        <f t="shared" si="60" ref="VEU28:VON28">_xlfn.IFERROR(IF(VEV27&gt;1.5,"Unique frames per second",""),"")</f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0"/>
        <v/>
      </c>
      <c s="198" t="str">
        <f t="shared" si="61" ref="VOO28:VYH28">_xlfn.IFERROR(IF(VOP27&gt;1.5,"Unique frames per second",""),"")</f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1"/>
        <v/>
      </c>
      <c s="198" t="str">
        <f t="shared" si="62" ref="VYI28:WIB28">_xlfn.IFERROR(IF(VYJ27&gt;1.5,"Unique frames per second",""),"")</f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2"/>
        <v/>
      </c>
      <c s="198" t="str">
        <f t="shared" si="63" ref="WIC28:WRV28">_xlfn.IFERROR(IF(WID27&gt;1.5,"Unique frames per second",""),"")</f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3"/>
        <v/>
      </c>
      <c s="198" t="str">
        <f t="shared" si="64" ref="WRW28:XBP28">_xlfn.IFERROR(IF(WRX27&gt;1.5,"Unique frames per second",""),"")</f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4"/>
        <v/>
      </c>
      <c s="198" t="str">
        <f t="shared" si="65" ref="XBQ28:XFC28">_xlfn.IFERROR(IF(XBR27&gt;1.5,"Unique frames per second",""),"")</f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 t="shared" si="65"/>
        <v/>
      </c>
      <c s="198" t="str">
        <f>_xlfn.IFERROR(IF(#REF!&gt;1.5,"Unique frames per second",""),"")</f>
        <v/>
      </c>
    </row>
    <row ht="14.4" hidden="1">
      <c s="79" t="s">
        <v>10</v>
      </c>
      <c s="29"/>
      <c s="29"/>
      <c s="29"/>
      <c s="29"/>
    </row>
    <row ht="12.3" hidden="1">
      <c s="15" t="s">
        <v>179</v>
      </c>
      <c s="99">
        <f>IF(ISBLANK('VIDEO KPIs'!C27),"",'VIDEO KPIs'!C27)</f>
        <v>4.1680000000000001</v>
      </c>
      <c s="99">
        <f>IF(ISBLANK('VIDEO KPIs'!D27),"",'VIDEO KPIs'!D27)</f>
        <v>4.4180000000000001</v>
      </c>
      <c s="99" t="str">
        <f>IF(ISBLANK('VIDEO KPIs'!E27),"",'VIDEO KPIs'!E27)</f>
        <v/>
      </c>
      <c s="99" t="str">
        <f>IF(ISBLANK('VIDEO KPIs'!F27),"",'VIDEO KPIs'!F27)</f>
        <v/>
      </c>
    </row>
    <row ht="15" hidden="1" customHeight="1">
      <c s="39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3" t="s">
        <v>227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3" t="s">
        <v>11</v>
      </c>
      <c s="36" t="str">
        <f>IF(ISBLANK('VIDEO KPIs'!$C$28),"",'VIDEO KPIs'!$C$28)</f>
        <v/>
      </c>
      <c s="36" t="str">
        <f>IF(ISBLANK('VIDEO KPIs'!$D$28),"",'VIDEO KPIs'!$D$28)</f>
        <v/>
      </c>
      <c s="36" t="str">
        <f>IF(ISBLANK('VIDEO KPIs'!$E$28),"",'VIDEO KPIs'!$E$28)</f>
        <v/>
      </c>
      <c s="36" t="str">
        <f>IF(ISBLANK('VIDEO KPIs'!$F$28),"",'VIDEO KPIs'!$F$28)</f>
        <v/>
      </c>
    </row>
    <row ht="12.3" hidden="1">
      <c s="43" t="s">
        <v>91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39" t="s">
        <v>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3" t="s">
        <v>286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39" t="s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85" t="s">
        <v>60</v>
      </c>
      <c s="84">
        <v>4.9039999999999999</v>
      </c>
      <c s="84">
        <v>4.8849999999999998</v>
      </c>
      <c r="E38" s="46"/>
    </row>
    <row ht="14.4" hidden="1">
      <c s="39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85" t="s">
        <v>16</v>
      </c>
      <c s="107" t="str">
        <f>IF(ISBLANK('VIDEO KPIs'!$C$33),"",'VIDEO KPIs'!$C$33)</f>
        <v/>
      </c>
      <c s="107" t="str">
        <f>IF(ISBLANK('VIDEO KPIs'!$D$33),"",'VIDEO KPIs'!$D$33)</f>
        <v/>
      </c>
      <c s="2" t="str">
        <f>IF(ISBLANK('VIDEO KPIs'!$E$33),"",'VIDEO KPIs'!$E$33)</f>
        <v/>
      </c>
      <c s="107" t="str">
        <f>IF(ISBLANK('VIDEO KPIs'!$F$33),"",'VIDEO KPIs'!$F$33)</f>
        <v/>
      </c>
    </row>
    <row ht="12.3" hidden="1">
      <c s="85" t="s">
        <v>182</v>
      </c>
      <c s="107" t="str">
        <f>IF(ISBLANK('VIDEO KPIs'!$C$34),"",'VIDEO KPIs'!$C$34)</f>
        <v/>
      </c>
      <c s="107" t="str">
        <f>IF(ISBLANK('VIDEO KPIs'!$D$34),"",'VIDEO KPIs'!$D$34)</f>
        <v/>
      </c>
      <c s="2" t="str">
        <f>IF(ISBLANK('VIDEO KPIs'!$E$34),"",'VIDEO KPIs'!$E$34)</f>
        <v/>
      </c>
      <c s="107" t="str">
        <f>IF(ISBLANK('VIDEO KPIs'!$F$34),"",'VIDEO KPIs'!$F$34)</f>
        <v/>
      </c>
    </row>
    <row ht="12.3" hidden="1">
      <c s="85" t="s">
        <v>183</v>
      </c>
      <c s="107" t="str">
        <f>IF(ISBLANK('VIDEO KPIs'!$C$35),"",'VIDEO KPIs'!$C$35)</f>
        <v/>
      </c>
      <c s="107" t="str">
        <f>IF(ISBLANK('VIDEO KPIs'!$D$35),"",'VIDEO KPIs'!$D$35)</f>
        <v/>
      </c>
      <c s="2" t="str">
        <f>IF(ISBLANK('VIDEO KPIs'!$E$35),"",'VIDEO KPIs'!$E$35)</f>
        <v/>
      </c>
      <c s="107" t="str">
        <f>IF(ISBLANK('VIDEO KPIs'!$F$35),"",'VIDEO KPIs'!$F$35)</f>
        <v/>
      </c>
    </row>
    <row ht="14.95">
      <c s="39" t="s">
        <v>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207" t="s">
        <v>340</v>
      </c>
      <c s="45">
        <f>IF(COUNT('UDP-Raw Data 1'!K:K)&gt;0,AVERAGE('UDP-Raw Data 1'!K:K),"")</f>
        <v>0.57333333333333303</v>
      </c>
      <c s="45">
        <f>IF(COUNT('UDP-Raw Data 2'!K:K)&gt;0,AVERAGE('UDP-Raw Data 2'!K:K),"")</f>
        <v>0.053333333333333302</v>
      </c>
      <c r="K44" s="7">
        <v>0.57333333333333336</v>
      </c>
      <c s="7">
        <v>0.053333333333333337</v>
      </c>
    </row>
    <row ht="14.95">
      <c s="207" t="s">
        <v>315</v>
      </c>
      <c s="45">
        <f>IF(COUNT('UDP-Raw Data 1'!U:U)&gt;0,AVERAGE('UDP-Raw Data 1'!U:U),"")</f>
        <v>0.22666666666666699</v>
      </c>
      <c s="45">
        <f>IF(COUNT('UDP-Raw Data 2'!U:U)&gt;0,AVERAGE('UDP-Raw Data 2'!U:U),"")</f>
        <v>0.040000000000000001</v>
      </c>
      <c r="K45" s="7">
        <v>0.22666666666666668</v>
      </c>
      <c s="7">
        <v>0.040000000000000001</v>
      </c>
    </row>
    <row ht="14.95">
      <c s="207" t="s">
        <v>405</v>
      </c>
      <c s="45">
        <f>IF(COUNT('UDP-Raw Data 1'!L:L)&gt;0,AVERAGE('UDP-Raw Data 1'!L:L),"")</f>
        <v>40.329999999999998</v>
      </c>
      <c s="45">
        <f>IF(COUNT('UDP-Raw Data 2'!L:L)&gt;0,AVERAGE('UDP-Raw Data 2'!L:L),"")</f>
        <v>8.3599999999999994</v>
      </c>
      <c r="K46" s="7">
        <v>40.329999999999998</v>
      </c>
      <c s="7">
        <v>8.3599999999999994</v>
      </c>
    </row>
    <row ht="14.95">
      <c s="207" t="s">
        <v>131</v>
      </c>
      <c s="45">
        <f>IF(COUNT('UDP-Raw Data 1'!M:M)&gt;0,AVERAGE('UDP-Raw Data 1'!M:M),"")</f>
        <v>26.393000000000001</v>
      </c>
      <c s="45">
        <f>IF(COUNT('UDP-Raw Data 2'!M:M)&gt;0,AVERAGE('UDP-Raw Data 2'!M:M),"")</f>
        <v>11.151999999999999</v>
      </c>
      <c r="K47" s="7">
        <v>26.393000000000001</v>
      </c>
      <c s="7">
        <v>11.151999999999999</v>
      </c>
    </row>
    <row ht="14.95">
      <c s="207" t="s">
        <v>65</v>
      </c>
      <c s="45">
        <f>IF(COUNT('UDP-Raw Data 1'!N:N)&gt;0,AVERAGE('UDP-Raw Data 1'!N:N),"")</f>
        <v>9.7040000000000006</v>
      </c>
      <c s="45">
        <f>IF(COUNT('UDP-Raw Data 2'!N:N)&gt;0,AVERAGE('UDP-Raw Data 2'!N:N),"")</f>
        <v>4.0000000000000001E-03</v>
      </c>
      <c r="K48" s="7">
        <v>9.7040000000000006</v>
      </c>
      <c s="7">
        <v>4.0000000000000001E-03</v>
      </c>
    </row>
    <row ht="14.95">
      <c s="153" t="s">
        <v>40</v>
      </c>
      <c s="45">
        <f>IF(COUNT('UDP-Raw Data 1'!O:O)&gt;0,AVERAGE('UDP-Raw Data 1'!O:O),"")</f>
        <v>6.6609999999999996</v>
      </c>
      <c s="45">
        <f>IF(COUNT('UDP-Raw Data 2'!O:O)&gt;0,AVERAGE('UDP-Raw Data 2'!O:O),"")</f>
        <v>0.38800000000000001</v>
      </c>
      <c r="K49" s="7">
        <v>6.6609999999999996</v>
      </c>
      <c s="7">
        <v>0.38800000000000001</v>
      </c>
    </row>
    <row ht="14.95">
      <c s="153" t="s">
        <v>439</v>
      </c>
      <c s="45">
        <f>IF(COUNT('UDP-Raw Data 1'!P:P)&gt;0,AVERAGE('UDP-Raw Data 1'!P:P),"")</f>
        <v>1</v>
      </c>
      <c s="45">
        <f>IF(COUNT('UDP-Raw Data 2'!P:P)&gt;0,AVERAGE('UDP-Raw Data 2'!P:P),"")</f>
        <v>1</v>
      </c>
      <c r="K50" s="7">
        <v>1</v>
      </c>
      <c s="7">
        <v>1</v>
      </c>
    </row>
    <row ht="14.95">
      <c s="153" t="s">
        <v>406</v>
      </c>
      <c s="45">
        <f>IF(COUNT('UDP-Raw Data 1'!Q:Q)&gt;0,AVERAGE('UDP-Raw Data 1'!Q:Q),"")</f>
        <v>1</v>
      </c>
      <c s="45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5" t="s">
        <v>98</v>
      </c>
      <c s="148">
        <f>IF(COUNT('UDP-Raw Data 1'!F:F)&gt;0,COUNT('UDP-Raw Data 1'!F:F),"")</f>
        <v>1</v>
      </c>
      <c s="148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53" t="s">
        <v>407</v>
      </c>
      <c s="148" t="str">
        <f>IF(COUNTIF('UDP-Raw Data 1'!F:F,"&gt;0")&gt;0,COUNTIF('UDP-Raw Data 1'!F:F,"&gt;0"),"")</f>
        <v/>
      </c>
      <c s="148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53" t="s">
        <v>43</v>
      </c>
      <c s="143" t="str">
        <f t="shared" si="66" ref="B54:C54">IF(B53&lt;&gt;"", IF(B52&lt;&gt;"",IF(B52&gt;0,B53/B52,""),""), "")</f>
        <v/>
      </c>
      <c s="143" t="str">
        <f t="shared" si="66"/>
        <v/>
      </c>
    </row>
    <row ht="14.95">
      <c s="39" t="s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162" t="s">
        <v>41</v>
      </c>
      <c s="45">
        <v>3.5081852052322851</v>
      </c>
      <c s="45">
        <v>4.5124237289583435</v>
      </c>
      <c r="K56" s="7">
        <v>3.5081852052322851</v>
      </c>
      <c s="7">
        <v>4.5124237289583435</v>
      </c>
    </row>
    <row>
      <c s="162" t="s">
        <v>66</v>
      </c>
      <c s="45">
        <v>4.5388715941323774</v>
      </c>
      <c s="45">
        <v>4.6054581582631053</v>
      </c>
      <c r="K57" s="7">
        <v>4.5388715941323774</v>
      </c>
      <c s="7">
        <v>4.6054581582631053</v>
      </c>
    </row>
    <row>
      <c s="162" t="s">
        <v>18</v>
      </c>
      <c s="45">
        <v>3.863934277175455</v>
      </c>
      <c s="45">
        <v>4.6399999999999997</v>
      </c>
      <c r="K58" s="7">
        <v>3.863934277175455</v>
      </c>
      <c s="7">
        <v>4.6399999999999997</v>
      </c>
    </row>
    <row>
      <c s="162" t="s">
        <v>191</v>
      </c>
      <c s="46">
        <f>_xlfn.IFERROR(AVERAGE('Raw Data 1'!$C:$C),"")</f>
        <v>4.4512698412698404</v>
      </c>
      <c s="46">
        <f>_xlfn.IFERROR(AVERAGE('Raw Data 2'!$C:$C),"")</f>
        <v>4.4183355263157917</v>
      </c>
      <c s="46" t="str">
        <f>_xlfn.IFERROR(AVERAGE('Raw Data 3'!$C:$C),"")</f>
        <v/>
      </c>
      <c s="46" t="str">
        <f>_xlfn.IFERROR(AVERAGE('Raw Data 4'!$C:$C),"")</f>
        <v/>
      </c>
    </row>
    <row ht="14.95">
      <c s="39" t="s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316</v>
      </c>
      <c s="56">
        <v>1</v>
      </c>
      <c s="188">
        <v>1</v>
      </c>
      <c r="G61" s="11"/>
      <c s="11"/>
      <c s="11"/>
      <c s="11"/>
      <c s="11">
        <v>1</v>
      </c>
      <c s="11">
        <v>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s="2" customFormat="1">
      <c s="2" t="s">
        <v>377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343</v>
      </c>
      <c s="4"/>
    </row>
    <row>
      <c s="15" t="s">
        <v>212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6" width="9" style="15"/>
    <col min="7" max="7" width="8.5234375" style="15" bestFit="1" customWidth="1"/>
    <col min="8" max="8" width="23" style="15" bestFit="1" customWidth="1"/>
    <col min="9" max="9" width="76.26171875" style="15" customWidth="1"/>
    <col min="10" max="16384" width="9" style="15"/>
  </cols>
  <sheetData>
    <row ht="13.45" customHeight="1">
      <c s="59" t="s">
        <v>251</v>
      </c>
      <c s="6"/>
      <c s="6"/>
      <c s="6"/>
      <c s="6"/>
      <c r="G1" s="201" t="s">
        <v>332</v>
      </c>
      <c s="184"/>
      <c s="189"/>
    </row>
    <row ht="13.45" customHeight="1">
      <c s="6"/>
      <c s="6"/>
      <c s="6"/>
      <c s="6"/>
      <c s="6"/>
      <c r="G2" s="40" t="s">
        <v>170</v>
      </c>
      <c s="40" t="s">
        <v>267</v>
      </c>
      <c s="40" t="s">
        <v>426</v>
      </c>
      <c s="30"/>
      <c s="30"/>
    </row>
    <row ht="13.45" customHeight="1">
      <c s="6"/>
      <c s="6"/>
      <c s="6"/>
      <c s="6"/>
      <c s="6"/>
      <c r="G3" s="75">
        <v>5</v>
      </c>
      <c s="17" t="s">
        <v>427</v>
      </c>
      <c s="44"/>
    </row>
    <row ht="13.45" customHeight="1">
      <c s="9"/>
      <c s="9"/>
      <c s="9"/>
      <c s="9"/>
      <c s="9"/>
      <c r="G4" s="16"/>
      <c s="16"/>
      <c s="51"/>
    </row>
    <row ht="13.45" customHeight="1">
      <c s="38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6"/>
      <c s="16"/>
      <c s="51"/>
    </row>
    <row ht="13.45" customHeight="1">
      <c s="182" t="s">
        <v>382</v>
      </c>
      <c s="88"/>
      <c s="88"/>
      <c s="88"/>
      <c s="88"/>
      <c r="G6" s="16"/>
      <c s="16"/>
      <c s="51"/>
    </row>
    <row ht="13.45" customHeight="1">
      <c s="43" t="s">
        <v>109</v>
      </c>
      <c s="3">
        <f>_xlfn.IFERROR(AVERAGE('Raw Data 1'!$C:$C),"")</f>
        <v>4.4512698412698404</v>
      </c>
      <c s="3">
        <f>_xlfn.IFERROR(AVERAGE('Raw Data 2'!$C:$C),"")</f>
        <v>4.4183355263157917</v>
      </c>
      <c s="3" t="str">
        <f>_xlfn.IFERROR(AVERAGE('Raw Data 3'!$C:$C),"")</f>
        <v/>
      </c>
      <c s="3" t="str">
        <f>_xlfn.IFERROR(AVERAGE('Raw Data 4'!$C:$C),"")</f>
        <v/>
      </c>
      <c r="G7" s="16"/>
      <c s="16"/>
      <c s="51"/>
    </row>
    <row ht="13.45" customHeight="1">
      <c s="43" t="s">
        <v>87</v>
      </c>
      <c s="3">
        <f>IF(MAX('Raw Data 1'!$C:$C)=0,"",MAX('Raw Data 1'!$C:$C))</f>
        <v>4.8099999999999996</v>
      </c>
      <c s="3">
        <f>IF(MAX('Raw Data 2'!$C:$C)=0,"",MAX('Raw Data 2'!$C:$C))</f>
        <v>4.79</v>
      </c>
      <c s="3" t="str">
        <f>IF(MAX('Raw Data 3'!$C:$C)=0,"",MAX('Raw Data 3'!$C:$C))</f>
        <v/>
      </c>
      <c s="3" t="str">
        <f>IF(MAX('Raw Data 4'!$C:$C)=0,"",MAX('Raw Data 4'!$C:$C))</f>
        <v/>
      </c>
      <c r="G8" s="16"/>
      <c s="16"/>
      <c s="51"/>
    </row>
    <row ht="13.45" customHeight="1">
      <c s="43" t="s">
        <v>272</v>
      </c>
      <c s="3">
        <f>IF(MAX('Raw Data 1'!$C:$C)=0,"",MIN('Raw Data 1'!$C:$C))</f>
        <v>3.6269999999999998</v>
      </c>
      <c s="3">
        <f>IF(MAX('Raw Data 2'!$C:$C)=0,"",MIN('Raw Data 2'!$C:$C))</f>
        <v>3.7290000000000001</v>
      </c>
      <c s="3" t="str">
        <f>IF(MAX('Raw Data 3'!$C:$C)=0,"",MIN('Raw Data 3'!$C:$C))</f>
        <v/>
      </c>
      <c s="3" t="str">
        <f>IF(MAX('Raw Data 4'!$C:$C)=0,"",MIN('Raw Data 4'!$C:$C))</f>
        <v/>
      </c>
      <c r="G9" s="16"/>
      <c s="16"/>
      <c s="51"/>
    </row>
    <row ht="13.45" customHeight="1">
      <c s="43" t="s">
        <v>7</v>
      </c>
      <c s="3">
        <f>_xlfn.IFERROR(_xlfn.STDEV.P('Raw Data 1'!$C:$C),"")</f>
        <v>0.1912622073165367</v>
      </c>
      <c s="3">
        <f>_xlfn.IFERROR(_xlfn.STDEV.P('Raw Data 2'!$C:$C),"")</f>
        <v>0.18667294591847236</v>
      </c>
      <c s="3" t="str">
        <f>_xlfn.IFERROR(_xlfn.STDEV.P('Raw Data 3'!$C:$C),"")</f>
        <v/>
      </c>
      <c s="3" t="str">
        <f>_xlfn.IFERROR(_xlfn.STDEV.P('Raw Data 4'!$C:$C),"")</f>
        <v/>
      </c>
      <c r="G10" s="16"/>
      <c s="16"/>
      <c s="51"/>
    </row>
    <row ht="13.45" customHeight="1">
      <c r="G11" s="16"/>
      <c s="16"/>
      <c s="51"/>
    </row>
    <row ht="13.45" customHeight="1">
      <c r="G12" s="16"/>
      <c s="16"/>
      <c s="51"/>
    </row>
    <row ht="13.45" customHeight="1">
      <c r="G13" s="16"/>
      <c s="16"/>
      <c s="51"/>
    </row>
    <row ht="13.45" customHeight="1">
      <c r="G14" s="16"/>
      <c s="16"/>
      <c s="51"/>
    </row>
    <row ht="13.45" customHeight="1">
      <c r="G15" s="16"/>
      <c s="16"/>
      <c s="51"/>
    </row>
    <row ht="13.45" customHeight="1">
      <c r="G16" s="16"/>
      <c s="16"/>
      <c s="51"/>
    </row>
    <row ht="13.45" customHeight="1">
      <c r="G17" s="16"/>
      <c s="16"/>
      <c s="51"/>
    </row>
    <row ht="13.45" customHeight="1">
      <c r="G18" s="16"/>
      <c s="16"/>
      <c s="51"/>
    </row>
    <row ht="13.45" customHeight="1">
      <c r="G19" s="16"/>
      <c s="16"/>
      <c s="51"/>
    </row>
    <row>
      <c r="G20" s="14"/>
      <c s="14"/>
      <c s="49"/>
    </row>
    <row>
      <c r="G21" s="75">
        <v>4</v>
      </c>
      <c s="17" t="s">
        <v>252</v>
      </c>
      <c s="44"/>
    </row>
    <row>
      <c r="G22" s="16"/>
      <c s="16"/>
      <c s="51"/>
    </row>
    <row>
      <c r="G23" s="16"/>
      <c s="16"/>
      <c s="51"/>
    </row>
    <row>
      <c r="G24" s="16"/>
      <c s="16"/>
      <c s="51"/>
    </row>
    <row>
      <c r="G25" s="16"/>
      <c s="16"/>
      <c s="51"/>
    </row>
    <row>
      <c r="G26" s="16"/>
      <c s="16"/>
      <c s="51"/>
    </row>
    <row>
      <c r="G27" s="16"/>
      <c s="16"/>
      <c s="51"/>
    </row>
    <row>
      <c r="G28" s="16"/>
      <c s="16"/>
      <c s="51"/>
    </row>
    <row>
      <c r="G29" s="16"/>
      <c s="16"/>
      <c s="51"/>
    </row>
    <row>
      <c r="G30" s="16"/>
      <c s="16"/>
      <c s="51"/>
    </row>
    <row>
      <c r="G31" s="16"/>
      <c s="16"/>
      <c s="51"/>
    </row>
    <row>
      <c r="G32" s="16"/>
      <c s="16"/>
      <c s="51"/>
    </row>
    <row>
      <c r="G33" s="16"/>
      <c s="16"/>
      <c s="51"/>
    </row>
    <row>
      <c r="G34" s="16"/>
      <c s="16"/>
      <c s="51"/>
    </row>
    <row>
      <c r="G35" s="16"/>
      <c s="16"/>
      <c s="51"/>
    </row>
    <row>
      <c r="G36" s="16"/>
      <c s="16"/>
      <c s="51"/>
    </row>
    <row>
      <c r="G37" s="16"/>
      <c s="16"/>
      <c s="51"/>
    </row>
    <row>
      <c r="G38" s="14"/>
      <c s="14"/>
      <c s="49"/>
    </row>
    <row>
      <c r="G39" s="75">
        <v>3</v>
      </c>
      <c s="17" t="s">
        <v>274</v>
      </c>
      <c s="44"/>
    </row>
    <row>
      <c r="G40" s="16"/>
      <c s="16"/>
      <c s="51"/>
    </row>
    <row>
      <c r="G41" s="16"/>
      <c s="16"/>
      <c s="51"/>
    </row>
    <row>
      <c r="G42" s="16"/>
      <c s="16"/>
      <c s="51"/>
    </row>
    <row>
      <c r="G43" s="16"/>
      <c s="16"/>
      <c s="51"/>
    </row>
    <row>
      <c r="G44" s="16"/>
      <c s="16"/>
      <c s="51"/>
    </row>
    <row>
      <c r="G45" s="16"/>
      <c s="16"/>
      <c s="51"/>
    </row>
    <row>
      <c r="G46" s="16"/>
      <c s="16"/>
      <c s="51"/>
    </row>
    <row>
      <c r="G47" s="16"/>
      <c s="16"/>
      <c s="51"/>
    </row>
    <row>
      <c r="G48" s="16"/>
      <c s="16"/>
      <c s="51"/>
    </row>
    <row>
      <c r="G49" s="16"/>
      <c s="16"/>
      <c s="51"/>
    </row>
    <row>
      <c r="G50" s="16"/>
      <c s="16"/>
      <c s="51"/>
    </row>
    <row>
      <c r="G51" s="16"/>
      <c s="16"/>
      <c s="51"/>
    </row>
    <row>
      <c r="G52" s="16"/>
      <c s="16"/>
      <c s="51"/>
    </row>
    <row>
      <c r="G53" s="16"/>
      <c s="16"/>
      <c s="51"/>
    </row>
    <row>
      <c r="G54" s="16"/>
      <c s="16"/>
      <c s="51"/>
    </row>
    <row>
      <c r="G55" s="16"/>
      <c s="16"/>
      <c s="51"/>
    </row>
    <row>
      <c r="G56" s="14"/>
      <c s="14"/>
      <c s="49"/>
    </row>
    <row ht="13.45" customHeight="1">
      <c r="G57" s="75">
        <v>2</v>
      </c>
      <c s="17" t="s">
        <v>223</v>
      </c>
      <c s="44"/>
    </row>
    <row ht="13.45" customHeight="1">
      <c r="G58" s="16"/>
      <c s="16"/>
      <c s="51"/>
    </row>
    <row ht="13.45" customHeight="1">
      <c r="G59" s="16"/>
      <c s="16"/>
      <c s="51"/>
    </row>
    <row ht="13.45" customHeight="1">
      <c r="G60" s="16"/>
      <c s="16"/>
      <c s="51"/>
    </row>
    <row ht="13.45" customHeight="1">
      <c r="G61" s="16"/>
      <c s="16"/>
      <c s="51"/>
    </row>
    <row ht="13.45" customHeight="1">
      <c r="G62" s="16"/>
      <c s="16"/>
      <c s="51"/>
    </row>
    <row>
      <c r="G63" s="16"/>
      <c s="16"/>
      <c s="51"/>
    </row>
    <row>
      <c r="G64" s="16"/>
      <c s="16"/>
      <c s="51"/>
    </row>
    <row>
      <c r="G65" s="16"/>
      <c s="16"/>
      <c s="51"/>
    </row>
    <row>
      <c r="G66" s="16"/>
      <c s="16"/>
      <c s="51"/>
    </row>
    <row>
      <c r="G67" s="16"/>
      <c s="16"/>
      <c s="51"/>
    </row>
    <row>
      <c r="G68" s="16"/>
      <c s="16"/>
      <c s="51"/>
    </row>
    <row>
      <c r="G69" s="16"/>
      <c s="16"/>
      <c s="51"/>
    </row>
    <row>
      <c r="G70" s="16"/>
      <c s="16"/>
      <c s="51"/>
    </row>
    <row>
      <c r="G71" s="16"/>
      <c s="16"/>
      <c s="51"/>
    </row>
    <row>
      <c r="G72" s="16"/>
      <c s="16"/>
      <c s="51"/>
    </row>
    <row>
      <c r="G73" s="16"/>
      <c s="16"/>
      <c s="51"/>
    </row>
    <row>
      <c r="G74" s="14"/>
      <c s="14"/>
      <c s="49"/>
    </row>
    <row>
      <c r="G75" s="75">
        <v>1</v>
      </c>
      <c s="17" t="s">
        <v>393</v>
      </c>
      <c s="44"/>
    </row>
    <row>
      <c r="G76" s="82"/>
      <c s="82"/>
      <c s="82"/>
    </row>
    <row>
      <c r="G77" s="82"/>
      <c s="82"/>
      <c s="82"/>
    </row>
    <row>
      <c r="G78" s="82"/>
      <c s="82"/>
      <c s="82"/>
    </row>
    <row>
      <c r="G79" s="82"/>
      <c s="82"/>
      <c s="82"/>
    </row>
    <row>
      <c r="G80" s="82"/>
      <c s="82"/>
      <c s="82"/>
    </row>
    <row>
      <c r="G81" s="82"/>
      <c s="82"/>
      <c s="82"/>
    </row>
    <row>
      <c r="G82" s="82"/>
      <c s="82"/>
      <c s="82"/>
    </row>
    <row>
      <c r="G83" s="82"/>
      <c s="82"/>
      <c s="82"/>
    </row>
    <row>
      <c r="G84" s="82"/>
      <c s="82"/>
      <c s="82"/>
    </row>
    <row>
      <c r="G85" s="82"/>
      <c s="82"/>
      <c s="82"/>
    </row>
    <row>
      <c r="G86" s="82"/>
      <c s="82"/>
      <c s="82"/>
    </row>
    <row>
      <c r="G87" s="82"/>
      <c s="82"/>
      <c s="82"/>
    </row>
    <row>
      <c r="G88" s="82"/>
      <c s="82"/>
      <c s="82"/>
    </row>
    <row>
      <c r="G89" s="82"/>
      <c s="82"/>
      <c s="82"/>
    </row>
    <row>
      <c r="G90" s="82"/>
      <c s="82"/>
      <c s="82"/>
    </row>
    <row>
      <c r="G91" s="82"/>
      <c s="82"/>
      <c s="82"/>
    </row>
    <row>
      <c r="G92" s="101"/>
      <c s="101"/>
      <c s="101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199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59" t="s">
        <v>394</v>
      </c>
      <c s="6"/>
      <c s="6"/>
      <c s="6"/>
      <c s="6"/>
      <c r="G1" s="146" t="s">
        <v>395</v>
      </c>
      <c s="64"/>
      <c s="64"/>
      <c s="64"/>
      <c r="M1" s="146" t="s">
        <v>117</v>
      </c>
      <c s="64"/>
      <c s="64"/>
      <c s="64"/>
    </row>
    <row ht="13.45" customHeight="1">
      <c s="6"/>
      <c s="6"/>
      <c s="6"/>
      <c s="6"/>
      <c s="6"/>
      <c r="G2" s="40" t="s">
        <v>200</v>
      </c>
      <c s="40" t="s">
        <v>267</v>
      </c>
      <c s="40" t="s">
        <v>275</v>
      </c>
      <c s="40" t="s">
        <v>426</v>
      </c>
      <c s="118"/>
      <c r="M2" s="40" t="s">
        <v>118</v>
      </c>
      <c s="40" t="s">
        <v>267</v>
      </c>
      <c s="40" t="s">
        <v>201</v>
      </c>
      <c s="40" t="s">
        <v>225</v>
      </c>
    </row>
    <row ht="13.45" customHeight="1">
      <c s="6"/>
      <c s="6"/>
      <c s="6"/>
      <c s="6"/>
      <c s="6"/>
      <c r="G3" s="17" t="s">
        <v>141</v>
      </c>
      <c s="17" t="s">
        <v>276</v>
      </c>
      <c s="42">
        <v>8.4600000000000009</v>
      </c>
      <c s="44"/>
      <c r="M3" s="17" t="s">
        <v>141</v>
      </c>
      <c s="17" t="s">
        <v>276</v>
      </c>
      <c s="42">
        <v>4.8700000000000001</v>
      </c>
      <c s="76" t="s">
        <v>396</v>
      </c>
    </row>
    <row ht="13.45" customHeight="1">
      <c s="9"/>
      <c s="9"/>
      <c s="9"/>
      <c s="9"/>
      <c s="9"/>
      <c r="G4" s="16"/>
      <c s="16"/>
      <c s="74"/>
      <c s="51"/>
      <c r="M4" s="16"/>
      <c s="16"/>
      <c s="69"/>
      <c s="73"/>
    </row>
    <row>
      <c s="38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6"/>
      <c s="16"/>
      <c s="74"/>
      <c s="51"/>
      <c r="M5" s="16"/>
      <c s="16"/>
      <c s="69"/>
      <c s="73"/>
    </row>
    <row>
      <c s="79" t="s">
        <v>273</v>
      </c>
      <c s="29"/>
      <c s="29"/>
      <c s="29"/>
      <c s="29"/>
      <c r="G6" s="16"/>
      <c s="16"/>
      <c s="74"/>
      <c s="51"/>
      <c r="M6" s="16"/>
      <c s="16"/>
      <c s="69"/>
      <c s="73"/>
    </row>
    <row>
      <c s="43" t="s">
        <v>306</v>
      </c>
      <c s="3">
        <f>_xlfn.IFERROR(AVERAGE('Raw Data 1'!$D:$D),"")</f>
        <v>85.785228571428675</v>
      </c>
      <c s="3">
        <f>_xlfn.IFERROR(AVERAGE('Raw Data 2'!$D:$D),"")</f>
        <v>81.945342105263165</v>
      </c>
      <c s="3" t="str">
        <f>_xlfn.IFERROR(AVERAGE('Raw Data 3'!$D:$D),"")</f>
        <v/>
      </c>
      <c s="3" t="str">
        <f>_xlfn.IFERROR(AVERAGE('Raw Data 4'!$D:$D),"")</f>
        <v/>
      </c>
      <c r="G7" s="16"/>
      <c s="16"/>
      <c s="74"/>
      <c s="51"/>
      <c r="M7" s="16"/>
      <c s="16"/>
      <c s="69"/>
      <c s="73"/>
    </row>
    <row>
      <c s="43" t="s">
        <v>169</v>
      </c>
      <c s="3">
        <f>_xlfn.IFERROR(AVERAGE('Raw Data 1'!$E:$E),"")</f>
        <v>30.598342857142878</v>
      </c>
      <c s="3">
        <f>_xlfn.IFERROR(AVERAGE('Raw Data 2'!$E:$E),"")</f>
        <v>26.446519736842099</v>
      </c>
      <c s="3" t="str">
        <f>_xlfn.IFERROR(AVERAGE('Raw Data 3'!$E:$E),"")</f>
        <v/>
      </c>
      <c s="3" t="str">
        <f>_xlfn.IFERROR(AVERAGE('Raw Data 4'!$E:$E),"")</f>
        <v/>
      </c>
      <c r="G8" s="14"/>
      <c s="14"/>
      <c s="71"/>
      <c s="49"/>
      <c r="M8" s="14"/>
      <c s="14"/>
      <c s="72"/>
      <c s="73"/>
      <c s="173"/>
    </row>
    <row>
      <c r="G9" s="17" t="s">
        <v>171</v>
      </c>
      <c s="17" t="s">
        <v>307</v>
      </c>
      <c s="42">
        <v>19.41</v>
      </c>
      <c s="44"/>
      <c r="M9" s="17" t="s">
        <v>171</v>
      </c>
      <c s="17" t="s">
        <v>307</v>
      </c>
      <c s="42">
        <v>20.579999999999998</v>
      </c>
      <c s="76" t="s">
        <v>396</v>
      </c>
    </row>
    <row>
      <c r="G10" s="16"/>
      <c s="16"/>
      <c s="74"/>
      <c s="51"/>
      <c r="M10" s="16"/>
      <c s="16"/>
      <c s="69"/>
      <c s="73"/>
    </row>
    <row>
      <c r="G11" s="16"/>
      <c s="16"/>
      <c s="74"/>
      <c s="51"/>
      <c r="M11" s="16"/>
      <c s="16"/>
      <c s="69"/>
      <c s="73"/>
    </row>
    <row>
      <c r="G12" s="16"/>
      <c s="16"/>
      <c s="74"/>
      <c s="51"/>
      <c r="M12" s="16"/>
      <c s="16"/>
      <c s="69"/>
      <c s="73"/>
    </row>
    <row>
      <c r="G13" s="16"/>
      <c s="16"/>
      <c s="74"/>
      <c s="51"/>
      <c r="M13" s="16"/>
      <c s="16"/>
      <c s="69"/>
      <c s="73"/>
    </row>
    <row>
      <c r="G14" s="14"/>
      <c s="14"/>
      <c s="71"/>
      <c s="49"/>
      <c r="M14" s="14"/>
      <c s="14"/>
      <c s="72"/>
      <c s="73"/>
    </row>
    <row>
      <c r="G15" s="17" t="s">
        <v>277</v>
      </c>
      <c s="17" t="s">
        <v>88</v>
      </c>
      <c s="42">
        <v>35.039999999999999</v>
      </c>
      <c s="44"/>
      <c r="M15" s="17" t="s">
        <v>277</v>
      </c>
      <c s="17" t="s">
        <v>88</v>
      </c>
      <c s="42">
        <v>31.559999999999999</v>
      </c>
      <c s="76" t="s">
        <v>396</v>
      </c>
    </row>
    <row>
      <c r="G16" s="16"/>
      <c s="16"/>
      <c s="74"/>
      <c s="51"/>
      <c r="M16" s="16"/>
      <c s="16"/>
      <c s="69"/>
      <c s="73"/>
    </row>
    <row>
      <c r="G17" s="16"/>
      <c s="16"/>
      <c s="74"/>
      <c s="51"/>
      <c r="M17" s="16"/>
      <c s="16"/>
      <c s="69"/>
      <c s="73"/>
    </row>
    <row>
      <c r="G18" s="16"/>
      <c s="16"/>
      <c s="74"/>
      <c s="51"/>
      <c r="M18" s="16"/>
      <c s="16"/>
      <c s="69"/>
      <c s="73"/>
    </row>
    <row>
      <c r="G19" s="16"/>
      <c s="16"/>
      <c s="74"/>
      <c s="51"/>
      <c r="M19" s="16"/>
      <c s="16"/>
      <c s="69"/>
      <c s="73"/>
    </row>
    <row>
      <c r="G20" s="14"/>
      <c s="14"/>
      <c s="71"/>
      <c s="49"/>
      <c r="M20" s="14"/>
      <c s="14"/>
      <c s="72"/>
      <c s="73"/>
    </row>
    <row>
      <c r="G21" s="17" t="s">
        <v>202</v>
      </c>
      <c s="17" t="s">
        <v>172</v>
      </c>
      <c s="42">
        <v>50.100000000000001</v>
      </c>
      <c s="44"/>
      <c r="M21" s="17" t="s">
        <v>202</v>
      </c>
      <c s="17" t="s">
        <v>172</v>
      </c>
      <c s="42">
        <v>47.210000000000001</v>
      </c>
      <c s="76" t="s">
        <v>396</v>
      </c>
    </row>
    <row>
      <c r="G22" s="16"/>
      <c s="16"/>
      <c s="74"/>
      <c s="51"/>
      <c r="M22" s="16"/>
      <c s="16"/>
      <c s="69"/>
      <c s="73"/>
    </row>
    <row>
      <c r="G23" s="16"/>
      <c s="16"/>
      <c s="74"/>
      <c s="51"/>
      <c r="M23" s="16"/>
      <c s="16"/>
      <c s="69"/>
      <c s="73"/>
    </row>
    <row>
      <c r="G24" s="16"/>
      <c s="16"/>
      <c s="74"/>
      <c s="51"/>
      <c r="M24" s="16"/>
      <c s="16"/>
      <c s="69"/>
      <c s="73"/>
    </row>
    <row>
      <c r="G25" s="16"/>
      <c s="16"/>
      <c s="74"/>
      <c s="51"/>
      <c r="M25" s="16"/>
      <c s="16"/>
      <c s="69"/>
      <c s="73"/>
    </row>
    <row>
      <c r="G26" s="14"/>
      <c s="14"/>
      <c s="71"/>
      <c s="49"/>
      <c r="M26" s="14"/>
      <c s="14"/>
      <c s="72"/>
      <c s="73"/>
    </row>
    <row>
      <c r="G27" s="17" t="s">
        <v>166</v>
      </c>
      <c s="17" t="s">
        <v>278</v>
      </c>
      <c s="42">
        <v>69.689999999999998</v>
      </c>
      <c s="44"/>
      <c r="M27" s="17" t="s">
        <v>166</v>
      </c>
      <c s="17" t="s">
        <v>278</v>
      </c>
      <c s="42">
        <v>68.010000000000005</v>
      </c>
      <c s="76" t="s">
        <v>396</v>
      </c>
    </row>
    <row>
      <c r="G28" s="16"/>
      <c s="16"/>
      <c s="74"/>
      <c s="82"/>
      <c r="M28" s="16"/>
      <c s="16"/>
      <c s="69"/>
      <c s="73"/>
    </row>
    <row>
      <c r="G29" s="16"/>
      <c s="16"/>
      <c s="74"/>
      <c s="82"/>
      <c r="M29" s="16"/>
      <c s="16"/>
      <c s="69"/>
      <c s="73"/>
    </row>
    <row>
      <c r="G30" s="16"/>
      <c s="16"/>
      <c s="74"/>
      <c s="82"/>
      <c r="M30" s="16"/>
      <c s="16"/>
      <c s="69"/>
      <c s="73"/>
    </row>
    <row>
      <c r="G31" s="16"/>
      <c s="16"/>
      <c s="74"/>
      <c s="82"/>
      <c r="M31" s="16"/>
      <c s="16"/>
      <c s="69"/>
      <c s="73"/>
    </row>
    <row>
      <c r="G32" s="14"/>
      <c s="14"/>
      <c s="71"/>
      <c s="101"/>
      <c r="M32" s="14"/>
      <c s="14"/>
      <c s="72"/>
      <c s="73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59" t="s">
        <v>176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9"/>
      <c s="9"/>
      <c s="9"/>
      <c s="9"/>
      <c s="9"/>
    </row>
    <row r="6">
      <c r="H6" s="172"/>
    </row>
    <row r="8">
      <c r="H8" s="24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4" bestFit="1" customWidth="1"/>
    <col min="2" max="2" width="8.16796875" style="55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4" t="s">
        <v>0</v>
      </c>
      <c s="55" t="s">
        <v>237</v>
      </c>
      <c t="s">
        <v>103</v>
      </c>
      <c t="s">
        <v>352</v>
      </c>
      <c t="s">
        <v>13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7" width="9" style="15"/>
    <col min="8" max="8" width="12.26171875" style="15" bestFit="1" customWidth="1"/>
    <col min="9" max="16384" width="9" style="15"/>
  </cols>
  <sheetData>
    <row ht="13.45" customHeight="1">
      <c s="59" t="s">
        <v>308</v>
      </c>
      <c s="6"/>
      <c s="6"/>
      <c s="6"/>
      <c s="6"/>
    </row>
    <row ht="13.45" customHeight="1">
      <c s="6"/>
      <c s="6"/>
      <c s="6"/>
      <c s="6"/>
      <c s="6"/>
      <c r="I2" s="30"/>
      <c s="30"/>
      <c s="30"/>
      <c s="30"/>
    </row>
    <row ht="13.45" customHeight="1">
      <c s="6"/>
      <c s="6"/>
      <c s="6"/>
      <c s="6"/>
      <c s="6"/>
    </row>
    <row ht="13.45" customHeight="1">
      <c s="9"/>
      <c s="9"/>
      <c s="9"/>
      <c s="9"/>
      <c s="9"/>
    </row>
    <row ht="13.45" customHeight="1">
      <c s="38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</row>
    <row ht="13.45" customHeight="1">
      <c s="79" t="s">
        <v>148</v>
      </c>
      <c s="29"/>
      <c s="29"/>
      <c s="29"/>
      <c s="29"/>
    </row>
    <row ht="13.45" customHeight="1">
      <c s="43" t="s">
        <v>415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3" t="s">
        <v>417</v>
      </c>
      <c s="52">
        <f>IF(ISBLANK('VIDEO KPIs'!$C$18),"",'VIDEO KPIs'!$C$18)</f>
        <v>0</v>
      </c>
      <c s="52">
        <f>IF(ISBLANK('VIDEO KPIs'!$D$18),"",'VIDEO KPIs'!$D$18)</f>
        <v>0</v>
      </c>
      <c s="52" t="str">
        <f>IF(ISBLANK('VIDEO KPIs'!$E$18),"",'VIDEO KPIs'!$E$18)</f>
        <v/>
      </c>
      <c s="52" t="str">
        <f>IF(ISBLANK('VIDEO KPIs'!$F$18),"",'VIDEO KPIs'!$F$18)</f>
        <v/>
      </c>
    </row>
    <row ht="13.45" customHeight="1">
      <c s="43" t="s">
        <v>75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79" t="s">
        <v>115</v>
      </c>
      <c s="29"/>
      <c s="29"/>
      <c s="29"/>
      <c s="29"/>
    </row>
    <row>
      <c s="43" t="s">
        <v>105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3" t="s">
        <v>390</v>
      </c>
      <c s="52">
        <f>IF(ISBLANK('VIDEO KPIs'!$C$15),"",'VIDEO KPIs'!$C$15)</f>
        <v>0.064000000000000001</v>
      </c>
      <c s="52">
        <f>IF(ISBLANK('VIDEO KPIs'!$D$15),"",'VIDEO KPIs'!$D$15)</f>
        <v>0</v>
      </c>
      <c s="52" t="str">
        <f>IF(ISBLANK('VIDEO KPIs'!$E$15),"",'VIDEO KPIs'!$E$15)</f>
        <v/>
      </c>
      <c s="52" t="str">
        <f>IF(ISBLANK('VIDEO KPIs'!$F$15),"",'VIDEO KPIs'!$F$15)</f>
        <v/>
      </c>
    </row>
    <row>
      <c s="43" t="s">
        <v>164</v>
      </c>
      <c s="3">
        <f>IF(ISBLANK('VIDEO KPIs'!$C$17),"",'VIDEO KPIs'!$C$17)</f>
        <v>4.0149999999999997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5"/>
  <sheetViews>
    <sheetView workbookViewId="0">
      <selection activeCell="A3" sqref="A3"/>
    </sheetView>
  </sheetViews>
  <sheetFormatPr defaultRowHeight="14.4"/>
  <cols>
    <col min="1" max="1" width="57.26171875" style="55" customWidth="1"/>
    <col min="2" max="2" width="14.5234375" style="62" customWidth="1"/>
    <col min="3" max="3" width="10" style="62" customWidth="1"/>
    <col min="4" max="4" width="58.26171875" style="55" customWidth="1"/>
    <col min="5" max="5" width="14.5234375" style="62" bestFit="1" customWidth="1"/>
    <col min="6" max="6" width="10" style="62" bestFit="1" customWidth="1"/>
    <col min="7" max="7" width="55" style="55" customWidth="1"/>
    <col min="8" max="8" width="14.5234375" style="62" bestFit="1" customWidth="1"/>
    <col min="9" max="9" width="10" style="62" bestFit="1" customWidth="1"/>
    <col min="10" max="10" width="53.26171875" style="55" customWidth="1"/>
    <col min="11" max="11" width="14.5234375" style="62" bestFit="1" customWidth="1"/>
    <col min="12" max="12" width="10" style="62" bestFit="1" customWidth="1"/>
  </cols>
  <sheetData>
    <row>
      <c s="33" t="s">
        <v>206</v>
      </c>
      <c s="33"/>
      <c s="33"/>
      <c s="33" t="s">
        <v>311</v>
      </c>
      <c s="33"/>
      <c s="33"/>
      <c s="33" t="s">
        <v>436</v>
      </c>
      <c s="33"/>
      <c s="33"/>
      <c s="33" t="s">
        <v>97</v>
      </c>
      <c s="33"/>
      <c s="33"/>
    </row>
    <row>
      <c s="55" t="s">
        <v>96</v>
      </c>
      <c s="62" t="s">
        <v>339</v>
      </c>
      <c s="62" t="s">
        <v>437</v>
      </c>
      <c s="55" t="s">
        <v>96</v>
      </c>
      <c s="62" t="s">
        <v>339</v>
      </c>
      <c s="62" t="s">
        <v>437</v>
      </c>
      <c s="55" t="s">
        <v>96</v>
      </c>
      <c s="62" t="s">
        <v>339</v>
      </c>
      <c s="62" t="s">
        <v>437</v>
      </c>
      <c s="55" t="s">
        <v>96</v>
      </c>
      <c s="62" t="s">
        <v>339</v>
      </c>
      <c s="62" t="s">
        <v>437</v>
      </c>
    </row>
    <row>
      <c s="55" t="s">
        <v>353</v>
      </c>
      <c s="62">
        <v>5</v>
      </c>
      <c s="62">
        <v>4.8876848107304802</v>
      </c>
      <c s="55" t="s">
        <v>353</v>
      </c>
      <c s="62">
        <v>5</v>
      </c>
      <c s="62">
        <v>4.8680119336444472</v>
      </c>
    </row>
    <row>
      <c s="55" t="s">
        <v>238</v>
      </c>
      <c s="62">
        <v>5</v>
      </c>
      <c s="62">
        <v>4.8934085003354397</v>
      </c>
      <c s="55" t="s">
        <v>238</v>
      </c>
      <c s="62">
        <v>5</v>
      </c>
      <c s="62">
        <v>4.8680541644531026</v>
      </c>
    </row>
    <row>
      <c s="55" t="s">
        <v>354</v>
      </c>
      <c s="62">
        <v>5</v>
      </c>
      <c s="62">
        <v>4.9035763416876987</v>
      </c>
      <c s="55" t="s">
        <v>354</v>
      </c>
      <c s="62">
        <v>5</v>
      </c>
      <c s="62">
        <v>4.8883128205689497</v>
      </c>
    </row>
    <row>
      <c s="55" t="s">
        <v>136</v>
      </c>
      <c s="62">
        <v>5</v>
      </c>
      <c s="62">
        <v>4.8978678017859094</v>
      </c>
      <c s="55" t="s">
        <v>136</v>
      </c>
      <c s="62">
        <v>5</v>
      </c>
      <c s="62">
        <v>4.8793182534418023</v>
      </c>
    </row>
    <row>
      <c s="55" t="s">
        <v>239</v>
      </c>
      <c s="62">
        <v>5</v>
      </c>
      <c s="62">
        <v>4.903870038632415</v>
      </c>
      <c s="55" t="s">
        <v>239</v>
      </c>
      <c s="62">
        <v>5</v>
      </c>
      <c s="62">
        <v>4.880467081593161</v>
      </c>
    </row>
    <row>
      <c s="55" t="s">
        <v>24</v>
      </c>
      <c s="62">
        <v>5</v>
      </c>
      <c s="62">
        <v>4.9042778024593883</v>
      </c>
      <c s="55" t="s">
        <v>24</v>
      </c>
      <c s="62">
        <v>5</v>
      </c>
      <c s="62">
        <v>4.8883128205689506</v>
      </c>
    </row>
    <row>
      <c s="55" t="s">
        <v>137</v>
      </c>
      <c s="62">
        <v>5</v>
      </c>
      <c s="62">
        <v>4.8978678017859094</v>
      </c>
      <c s="55" t="s">
        <v>137</v>
      </c>
      <c s="62">
        <v>5</v>
      </c>
      <c s="62">
        <v>4.8793182534418023</v>
      </c>
    </row>
    <row>
      <c s="55" t="s">
        <v>355</v>
      </c>
      <c s="62">
        <v>5</v>
      </c>
      <c s="62">
        <v>4.9038700386324114</v>
      </c>
      <c s="55" t="s">
        <v>355</v>
      </c>
      <c s="62">
        <v>5</v>
      </c>
      <c s="62">
        <v>4.8848529496488338</v>
      </c>
    </row>
    <row>
      <c s="55" t="s">
        <v>35</v>
      </c>
      <c s="62">
        <v>5</v>
      </c>
      <c s="62">
        <v>4.9042778024593847</v>
      </c>
      <c s="55" t="s">
        <v>35</v>
      </c>
      <c s="62">
        <v>5</v>
      </c>
      <c s="62">
        <v>4.888312820568947</v>
      </c>
    </row>
    <row>
      <c s="55" t="s">
        <v>240</v>
      </c>
      <c s="62">
        <v>5</v>
      </c>
      <c s="62">
        <v>4.9042778024593883</v>
      </c>
      <c s="55" t="s">
        <v>240</v>
      </c>
      <c s="62">
        <v>5</v>
      </c>
      <c s="62">
        <v>4.8793182534418023</v>
      </c>
    </row>
    <row>
      <c s="55" t="s">
        <v>386</v>
      </c>
      <c s="62">
        <v>5</v>
      </c>
      <c s="62">
        <v>4.9042778024593883</v>
      </c>
      <c s="55" t="s">
        <v>386</v>
      </c>
      <c s="62">
        <v>5</v>
      </c>
      <c s="62">
        <v>4.8883128205689514</v>
      </c>
    </row>
    <row>
      <c s="55" t="s">
        <v>138</v>
      </c>
      <c s="62">
        <v>5</v>
      </c>
      <c s="62">
        <v>4.9042778024593883</v>
      </c>
      <c s="55" t="s">
        <v>138</v>
      </c>
      <c s="62">
        <v>5</v>
      </c>
      <c s="62">
        <v>4.8883128205689514</v>
      </c>
    </row>
    <row>
      <c s="55" t="s">
        <v>264</v>
      </c>
      <c s="62">
        <v>5</v>
      </c>
      <c s="62">
        <v>4.9042778024593847</v>
      </c>
      <c s="55" t="s">
        <v>264</v>
      </c>
      <c s="62">
        <v>5</v>
      </c>
      <c s="62">
        <v>4.8848529496488338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4" bestFit="1" customWidth="1"/>
    <col min="2" max="2" width="10" style="24" customWidth="1"/>
    <col min="3" max="3" width="12.5234375" customWidth="1"/>
    <col min="5" max="5" width="31" style="62" bestFit="1" customWidth="1"/>
    <col min="6" max="6" width="35.5234375" style="62" bestFit="1" customWidth="1"/>
    <col min="7" max="7" width="17.5234375" style="62" customWidth="1"/>
    <col min="8" max="8" width="13" style="24" bestFit="1" customWidth="1"/>
    <col min="9" max="9" width="10" style="24" customWidth="1"/>
    <col min="10" max="10" width="12.5234375" customWidth="1"/>
    <col min="12" max="12" width="31" style="62" bestFit="1" customWidth="1"/>
    <col min="13" max="13" width="35.5234375" style="62" bestFit="1" customWidth="1"/>
    <col min="14" max="14" width="14.47265625" style="62" bestFit="1" customWidth="1"/>
  </cols>
  <sheetData>
    <row>
      <c r="E1" s="87" t="s">
        <v>206</v>
      </c>
      <c s="87"/>
      <c s="149"/>
      <c r="L1" s="87" t="s">
        <v>311</v>
      </c>
      <c s="87"/>
      <c s="149"/>
    </row>
    <row>
      <c s="24" t="s">
        <v>42</v>
      </c>
      <c s="24" t="s">
        <v>374</v>
      </c>
      <c t="s">
        <v>372</v>
      </c>
      <c t="s">
        <v>231</v>
      </c>
      <c s="62" t="s">
        <v>66</v>
      </c>
      <c s="62" t="s">
        <v>18</v>
      </c>
      <c s="62" t="s">
        <v>41</v>
      </c>
      <c s="24" t="s">
        <v>42</v>
      </c>
      <c s="24" t="s">
        <v>374</v>
      </c>
      <c t="s">
        <v>372</v>
      </c>
      <c t="s">
        <v>231</v>
      </c>
      <c s="62" t="s">
        <v>66</v>
      </c>
      <c s="62" t="s">
        <v>18</v>
      </c>
      <c s="62" t="s">
        <v>41</v>
      </c>
    </row>
    <row>
      <c s="24">
        <v>1</v>
      </c>
      <c s="24">
        <v>0</v>
      </c>
      <c t="s">
        <v>209</v>
      </c>
      <c>
        <v>10</v>
      </c>
      <c s="62">
        <v>4.5388715941323774</v>
      </c>
      <c s="62">
        <v>3.863934277175455</v>
      </c>
      <c s="62">
        <v>3.5081852052322851</v>
      </c>
      <c s="24">
        <v>1</v>
      </c>
      <c s="24">
        <v>0</v>
      </c>
      <c t="s">
        <v>209</v>
      </c>
      <c>
        <v>10</v>
      </c>
      <c s="62">
        <v>4.6054581582631053</v>
      </c>
      <c s="62">
        <v>4.6399999999999997</v>
      </c>
      <c s="62">
        <v>4.5124237289583435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4" bestFit="1" customWidth="1"/>
    <col min="4" max="4" width="14" style="24" bestFit="1" customWidth="1"/>
    <col min="5" max="5" width="18.5234375" bestFit="1" customWidth="1"/>
    <col min="6" max="6" width="11" style="24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4" customWidth="1"/>
    <col min="24" max="24" width="32.1015625" style="24" customWidth="1"/>
    <col min="25" max="25" width="32.47265625" customWidth="1"/>
  </cols>
  <sheetData>
    <row>
      <c t="s">
        <v>313</v>
      </c>
      <c t="s">
        <v>99</v>
      </c>
      <c s="24" t="s">
        <v>260</v>
      </c>
      <c s="24" t="s">
        <v>185</v>
      </c>
      <c t="s">
        <v>211</v>
      </c>
      <c s="24" t="s">
        <v>158</v>
      </c>
      <c s="50" t="s">
        <v>64</v>
      </c>
      <c s="50" t="s">
        <v>292</v>
      </c>
      <c s="50" t="s">
        <v>371</v>
      </c>
      <c t="s">
        <v>438</v>
      </c>
      <c s="50" t="s">
        <v>340</v>
      </c>
      <c s="89" t="s">
        <v>405</v>
      </c>
      <c s="89" t="s">
        <v>341</v>
      </c>
      <c t="s">
        <v>65</v>
      </c>
      <c t="s">
        <v>40</v>
      </c>
      <c t="s">
        <v>439</v>
      </c>
      <c t="s">
        <v>406</v>
      </c>
      <c t="s">
        <v>157</v>
      </c>
      <c t="s">
        <v>17</v>
      </c>
      <c t="s">
        <v>186</v>
      </c>
      <c t="s">
        <v>315</v>
      </c>
      <c s="6" t="s">
        <v>409</v>
      </c>
      <c s="6" t="s">
        <v>294</v>
      </c>
      <c s="6" t="s">
        <v>410</v>
      </c>
      <c s="6" t="s">
        <v>376</v>
      </c>
    </row>
    <row>
      <c t="s">
        <v>46</v>
      </c>
      <c t="s">
        <v>162</v>
      </c>
      <c s="24">
        <v>0</v>
      </c>
      <c s="24">
        <v>1</v>
      </c>
      <c t="s">
        <v>209</v>
      </c>
      <c s="24">
        <v>0</v>
      </c>
      <c t="s">
        <v>381</v>
      </c>
      <c t="s">
        <v>134</v>
      </c>
      <c t="s">
        <v>263</v>
      </c>
      <c s="55">
        <v>11</v>
      </c>
      <c>
        <v>0.57333333333333303</v>
      </c>
      <c>
        <v>40.329999999999998</v>
      </c>
      <c>
        <v>26.393000000000001</v>
      </c>
      <c>
        <v>9.7040000000000006</v>
      </c>
      <c>
        <v>6.6609999999999996</v>
      </c>
      <c>
        <v>1</v>
      </c>
      <c>
        <v>1</v>
      </c>
      <c t="s">
        <v>47</v>
      </c>
      <c t="s">
        <v>320</v>
      </c>
      <c t="s">
        <v>71</v>
      </c>
      <c>
        <v>0.22666666666666699</v>
      </c>
      <c>
        <v>0.69362092497706596</v>
      </c>
      <c s="24">
        <v>88766</v>
      </c>
      <c s="24">
        <v>74386533</v>
      </c>
      <c t="s">
        <v>135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4" bestFit="1" customWidth="1"/>
    <col min="4" max="4" width="14" style="24" bestFit="1" customWidth="1"/>
    <col min="5" max="5" width="18.5234375" bestFit="1" customWidth="1"/>
    <col min="6" max="6" width="11" style="24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4" customWidth="1"/>
    <col min="24" max="24" width="32.1015625" style="24" customWidth="1"/>
    <col min="25" max="25" width="32.47265625" customWidth="1"/>
  </cols>
  <sheetData>
    <row>
      <c t="s">
        <v>313</v>
      </c>
      <c t="s">
        <v>99</v>
      </c>
      <c s="24" t="s">
        <v>260</v>
      </c>
      <c s="24" t="s">
        <v>185</v>
      </c>
      <c t="s">
        <v>211</v>
      </c>
      <c s="24" t="s">
        <v>158</v>
      </c>
      <c s="50" t="s">
        <v>64</v>
      </c>
      <c s="50" t="s">
        <v>292</v>
      </c>
      <c s="50" t="s">
        <v>371</v>
      </c>
      <c t="s">
        <v>438</v>
      </c>
      <c s="50" t="s">
        <v>340</v>
      </c>
      <c s="89" t="s">
        <v>405</v>
      </c>
      <c s="89" t="s">
        <v>341</v>
      </c>
      <c t="s">
        <v>65</v>
      </c>
      <c t="s">
        <v>40</v>
      </c>
      <c t="s">
        <v>439</v>
      </c>
      <c t="s">
        <v>406</v>
      </c>
      <c t="s">
        <v>157</v>
      </c>
      <c t="s">
        <v>17</v>
      </c>
      <c t="s">
        <v>186</v>
      </c>
      <c t="s">
        <v>315</v>
      </c>
      <c s="6" t="s">
        <v>409</v>
      </c>
      <c s="6" t="s">
        <v>294</v>
      </c>
      <c s="6" t="s">
        <v>410</v>
      </c>
      <c s="6" t="s">
        <v>376</v>
      </c>
    </row>
    <row>
      <c t="s">
        <v>46</v>
      </c>
      <c t="s">
        <v>37</v>
      </c>
      <c s="24">
        <v>0</v>
      </c>
      <c s="24">
        <v>1</v>
      </c>
      <c t="s">
        <v>209</v>
      </c>
      <c s="24">
        <v>0</v>
      </c>
      <c t="s">
        <v>129</v>
      </c>
      <c t="s">
        <v>72</v>
      </c>
      <c t="s">
        <v>263</v>
      </c>
      <c s="55">
        <v>11</v>
      </c>
      <c>
        <v>0.053333333333333302</v>
      </c>
      <c>
        <v>8.3599999999999994</v>
      </c>
      <c>
        <v>11.151999999999999</v>
      </c>
      <c>
        <v>4.0000000000000001E-03</v>
      </c>
      <c>
        <v>0.38800000000000001</v>
      </c>
      <c>
        <v>1</v>
      </c>
      <c>
        <v>1</v>
      </c>
      <c t="s">
        <v>298</v>
      </c>
      <c t="s">
        <v>349</v>
      </c>
      <c t="s">
        <v>71</v>
      </c>
      <c>
        <v>0.040000000000000001</v>
      </c>
      <c>
        <v>0.44761182047136699</v>
      </c>
      <c s="24">
        <v>90520</v>
      </c>
      <c s="24">
        <v>75798429</v>
      </c>
      <c t="s">
        <v>135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4" customWidth="1"/>
    <col min="2" max="2" width="14.7890625" style="24" customWidth="1"/>
    <col min="3" max="3" width="47.7890625" customWidth="1"/>
    <col min="4" max="4" width="16.26171875" style="24" customWidth="1"/>
    <col min="5" max="5" width="20.62890625" customWidth="1"/>
    <col min="6" max="6" width="18.26171875" customWidth="1"/>
    <col min="7" max="7" width="21.7890625" bestFit="1" customWidth="1"/>
  </cols>
  <sheetData>
    <row>
      <c s="24" t="s">
        <v>42</v>
      </c>
      <c s="24" t="s">
        <v>374</v>
      </c>
      <c t="s">
        <v>69</v>
      </c>
      <c s="24" t="s">
        <v>158</v>
      </c>
      <c t="s">
        <v>101</v>
      </c>
      <c t="s">
        <v>159</v>
      </c>
      <c t="s">
        <v>233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4" customWidth="1"/>
    <col min="2" max="2" width="14.7890625" style="24" customWidth="1"/>
    <col min="3" max="3" width="47.7890625" customWidth="1"/>
    <col min="4" max="4" width="16.26171875" style="24" customWidth="1"/>
    <col min="5" max="5" width="20.62890625" customWidth="1"/>
    <col min="6" max="6" width="18.26171875" customWidth="1"/>
    <col min="7" max="7" width="21.7890625" bestFit="1" customWidth="1"/>
  </cols>
  <sheetData>
    <row>
      <c s="24" t="s">
        <v>42</v>
      </c>
      <c s="24" t="s">
        <v>374</v>
      </c>
      <c t="s">
        <v>69</v>
      </c>
      <c s="24" t="s">
        <v>158</v>
      </c>
      <c t="s">
        <v>101</v>
      </c>
      <c t="s">
        <v>159</v>
      </c>
      <c t="s">
        <v>233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6" t="s">
        <v>357</v>
      </c>
      <c s="26" t="s">
        <v>242</v>
      </c>
      <c s="26" t="s">
        <v>358</v>
      </c>
      <c s="26" t="s">
        <v>48</v>
      </c>
      <c s="26" t="s">
        <v>165</v>
      </c>
      <c s="26" t="s">
        <v>416</v>
      </c>
      <c r="H1" s="26" t="s">
        <v>357</v>
      </c>
      <c s="26" t="s">
        <v>242</v>
      </c>
      <c s="26" t="s">
        <v>358</v>
      </c>
      <c s="26" t="s">
        <v>48</v>
      </c>
      <c s="26" t="s">
        <v>165</v>
      </c>
      <c s="26" t="s">
        <v>189</v>
      </c>
      <c r="O1" s="26" t="s">
        <v>357</v>
      </c>
      <c s="26" t="s">
        <v>242</v>
      </c>
      <c s="26" t="s">
        <v>358</v>
      </c>
      <c s="26" t="s">
        <v>48</v>
      </c>
      <c s="26" t="s">
        <v>165</v>
      </c>
      <c s="26" t="s">
        <v>27</v>
      </c>
    </row>
    <row>
      <c s="26">
        <v>0.10000000000000001</v>
      </c>
      <c s="26">
        <f t="array" ref="B2:B51">FREQUENCY('Raw Data 1'!C:C,'Bin Data'!F2:F51)</f>
        <v>0</v>
      </c>
      <c s="26">
        <f t="array" ref="C2:C51">FREQUENCY('Raw Data 2'!C:C,'Bin Data'!F2:F51)</f>
        <v>0</v>
      </c>
      <c s="26">
        <f t="array" ref="D2:D51">FREQUENCY('Raw Data 3'!C:C,'Bin Data'!F2:F51)</f>
        <v>0</v>
      </c>
      <c s="26">
        <f t="array" ref="E2:E51">FREQUENCY('Raw Data 4'!C:C,'Bin Data'!F2:F51)</f>
        <v>0</v>
      </c>
      <c s="26">
        <v>0.10000000000000001</v>
      </c>
      <c r="H2" s="92">
        <v>1</v>
      </c>
      <c s="26">
        <f t="array" ref="I2:I121">FREQUENCY('Raw Data 1'!D:D,'Bin Data'!M2:M121)</f>
        <v>0</v>
      </c>
      <c s="26">
        <f t="array" ref="J2:J121">FREQUENCY('Raw Data 2'!D:D,'Bin Data'!M2:M121)</f>
        <v>0</v>
      </c>
      <c s="26">
        <f t="array" ref="K2:K121">FREQUENCY('Raw Data 3'!D:D,'Bin Data'!M2:M121)</f>
        <v>0</v>
      </c>
      <c s="26">
        <f t="array" ref="L2:L121">FREQUENCY('Raw Data 4'!D:D,'Bin Data'!M2:M121)</f>
        <v>0</v>
      </c>
      <c s="92">
        <v>1</v>
      </c>
      <c r="O2" s="92">
        <v>1</v>
      </c>
      <c s="26">
        <f t="array" ref="P2:P121">FREQUENCY('Raw Data 1'!E:E,'Bin Data'!T2:T121)</f>
        <v>26</v>
      </c>
      <c s="26">
        <f t="array" ref="Q2:Q121">FREQUENCY('Raw Data 2'!E:E,'Bin Data'!T2:T121)</f>
        <v>23</v>
      </c>
      <c s="26">
        <f t="array" ref="R2:R121">FREQUENCY('Raw Data 3'!E:E,'Bin Data'!T2:T121)</f>
        <v>0</v>
      </c>
      <c s="26">
        <f t="array" ref="S2:S121">FREQUENCY('Raw Data 4'!E:E,'Bin Data'!T2:T121)</f>
        <v>0</v>
      </c>
      <c s="92">
        <v>1</v>
      </c>
    </row>
    <row>
      <c s="26">
        <v>0.20000000000000001</v>
      </c>
      <c s="26">
        <v>0</v>
      </c>
      <c s="26">
        <v>0</v>
      </c>
      <c s="26">
        <v>0</v>
      </c>
      <c s="26">
        <v>0</v>
      </c>
      <c s="26">
        <v>0.20000000000000001</v>
      </c>
      <c r="H3" s="92">
        <v>2</v>
      </c>
      <c s="26">
        <v>0</v>
      </c>
      <c s="26">
        <v>0</v>
      </c>
      <c s="26">
        <v>0</v>
      </c>
      <c s="26">
        <v>0</v>
      </c>
      <c s="92">
        <v>2</v>
      </c>
      <c r="O3" s="92">
        <v>2</v>
      </c>
      <c s="26">
        <v>0</v>
      </c>
      <c s="26">
        <v>0</v>
      </c>
      <c s="26">
        <v>0</v>
      </c>
      <c s="26">
        <v>0</v>
      </c>
      <c s="92">
        <v>2</v>
      </c>
    </row>
    <row>
      <c s="26">
        <v>0.29999999999999999</v>
      </c>
      <c s="26">
        <v>0</v>
      </c>
      <c s="26">
        <v>0</v>
      </c>
      <c s="26">
        <v>0</v>
      </c>
      <c s="26">
        <v>0</v>
      </c>
      <c s="26">
        <v>0.29999999999999999</v>
      </c>
      <c r="H4" s="92">
        <v>3</v>
      </c>
      <c s="26">
        <v>0</v>
      </c>
      <c s="26">
        <v>0</v>
      </c>
      <c s="26">
        <v>0</v>
      </c>
      <c s="26">
        <v>0</v>
      </c>
      <c s="92">
        <v>3</v>
      </c>
      <c r="O4" s="92">
        <v>3</v>
      </c>
      <c s="26">
        <v>0</v>
      </c>
      <c s="26">
        <v>0</v>
      </c>
      <c s="26">
        <v>0</v>
      </c>
      <c s="26">
        <v>0</v>
      </c>
      <c s="92">
        <v>3</v>
      </c>
    </row>
    <row>
      <c s="26">
        <v>0.40000000000000002</v>
      </c>
      <c s="26">
        <v>0</v>
      </c>
      <c s="26">
        <v>0</v>
      </c>
      <c s="26">
        <v>0</v>
      </c>
      <c s="26">
        <v>0</v>
      </c>
      <c s="26">
        <v>0.40000000000000002</v>
      </c>
      <c r="H5" s="92">
        <v>4</v>
      </c>
      <c s="26">
        <v>0</v>
      </c>
      <c s="26">
        <v>0</v>
      </c>
      <c s="26">
        <v>0</v>
      </c>
      <c s="26">
        <v>0</v>
      </c>
      <c s="92">
        <v>4</v>
      </c>
      <c r="O5" s="92">
        <v>4</v>
      </c>
      <c s="26">
        <v>0</v>
      </c>
      <c s="26">
        <v>0</v>
      </c>
      <c s="26">
        <v>0</v>
      </c>
      <c s="26">
        <v>0</v>
      </c>
      <c s="92">
        <v>4</v>
      </c>
    </row>
    <row>
      <c s="26">
        <v>0.5</v>
      </c>
      <c s="26">
        <v>0</v>
      </c>
      <c s="26">
        <v>0</v>
      </c>
      <c s="26">
        <v>0</v>
      </c>
      <c s="26">
        <v>0</v>
      </c>
      <c s="26">
        <v>0.5</v>
      </c>
      <c r="H6" s="92">
        <v>5</v>
      </c>
      <c s="26">
        <v>0</v>
      </c>
      <c s="26">
        <v>0</v>
      </c>
      <c s="26">
        <v>0</v>
      </c>
      <c s="26">
        <v>0</v>
      </c>
      <c s="92">
        <v>5</v>
      </c>
      <c r="O6" s="92">
        <v>5</v>
      </c>
      <c s="26">
        <v>0</v>
      </c>
      <c s="26">
        <v>0</v>
      </c>
      <c s="26">
        <v>0</v>
      </c>
      <c s="26">
        <v>0</v>
      </c>
      <c s="92">
        <v>5</v>
      </c>
    </row>
    <row>
      <c s="26">
        <v>0.59999999999999998</v>
      </c>
      <c s="26">
        <v>0</v>
      </c>
      <c s="26">
        <v>0</v>
      </c>
      <c s="26">
        <v>0</v>
      </c>
      <c s="26">
        <v>0</v>
      </c>
      <c s="26">
        <v>0.59999999999999998</v>
      </c>
      <c r="H7" s="92">
        <v>6</v>
      </c>
      <c s="26">
        <v>0</v>
      </c>
      <c s="26">
        <v>0</v>
      </c>
      <c s="26">
        <v>0</v>
      </c>
      <c s="26">
        <v>0</v>
      </c>
      <c s="92">
        <v>6</v>
      </c>
      <c r="O7" s="92">
        <v>6</v>
      </c>
      <c s="26">
        <v>0</v>
      </c>
      <c s="26">
        <v>0</v>
      </c>
      <c s="26">
        <v>0</v>
      </c>
      <c s="26">
        <v>0</v>
      </c>
      <c s="92">
        <v>6</v>
      </c>
    </row>
    <row>
      <c s="26">
        <v>0.69999999999999996</v>
      </c>
      <c s="26">
        <v>0</v>
      </c>
      <c s="26">
        <v>0</v>
      </c>
      <c s="26">
        <v>0</v>
      </c>
      <c s="26">
        <v>0</v>
      </c>
      <c s="26">
        <v>0.69999999999999996</v>
      </c>
      <c r="H8" s="92">
        <v>7</v>
      </c>
      <c s="26">
        <v>0</v>
      </c>
      <c s="26">
        <v>0</v>
      </c>
      <c s="26">
        <v>0</v>
      </c>
      <c s="26">
        <v>0</v>
      </c>
      <c s="92">
        <v>7</v>
      </c>
      <c r="O8" s="92">
        <v>7</v>
      </c>
      <c s="26">
        <v>0</v>
      </c>
      <c s="26">
        <v>0</v>
      </c>
      <c s="26">
        <v>0</v>
      </c>
      <c s="26">
        <v>0</v>
      </c>
      <c s="92">
        <v>7</v>
      </c>
    </row>
    <row>
      <c s="26">
        <v>0.80000000000000004</v>
      </c>
      <c s="26">
        <v>0</v>
      </c>
      <c s="26">
        <v>0</v>
      </c>
      <c s="26">
        <v>0</v>
      </c>
      <c s="26">
        <v>0</v>
      </c>
      <c s="26">
        <v>0.80000000000000004</v>
      </c>
      <c r="H9" s="92">
        <v>8</v>
      </c>
      <c s="26">
        <v>0</v>
      </c>
      <c s="26">
        <v>0</v>
      </c>
      <c s="26">
        <v>0</v>
      </c>
      <c s="26">
        <v>0</v>
      </c>
      <c s="92">
        <v>8</v>
      </c>
      <c r="O9" s="92">
        <v>8</v>
      </c>
      <c s="26">
        <v>0</v>
      </c>
      <c s="26">
        <v>0</v>
      </c>
      <c s="26">
        <v>0</v>
      </c>
      <c s="26">
        <v>0</v>
      </c>
      <c s="92">
        <v>8</v>
      </c>
    </row>
    <row>
      <c s="26">
        <v>0.90000000000000002</v>
      </c>
      <c s="26">
        <v>0</v>
      </c>
      <c s="26">
        <v>0</v>
      </c>
      <c s="26">
        <v>0</v>
      </c>
      <c s="26">
        <v>0</v>
      </c>
      <c s="26">
        <v>0.90000000000000002</v>
      </c>
      <c r="H10" s="92">
        <v>9</v>
      </c>
      <c s="26">
        <v>0</v>
      </c>
      <c s="26">
        <v>0</v>
      </c>
      <c s="26">
        <v>0</v>
      </c>
      <c s="26">
        <v>0</v>
      </c>
      <c s="92">
        <v>9</v>
      </c>
      <c r="O10" s="92">
        <v>9</v>
      </c>
      <c s="26">
        <v>1</v>
      </c>
      <c s="26">
        <v>1</v>
      </c>
      <c s="26">
        <v>0</v>
      </c>
      <c s="26">
        <v>0</v>
      </c>
      <c s="92">
        <v>9</v>
      </c>
    </row>
    <row>
      <c s="26">
        <v>1</v>
      </c>
      <c s="26">
        <v>0</v>
      </c>
      <c s="26">
        <v>0</v>
      </c>
      <c s="26">
        <v>0</v>
      </c>
      <c s="26">
        <v>0</v>
      </c>
      <c s="26">
        <v>1</v>
      </c>
      <c r="H11" s="92">
        <v>10</v>
      </c>
      <c s="26">
        <v>0</v>
      </c>
      <c s="26">
        <v>0</v>
      </c>
      <c s="26">
        <v>0</v>
      </c>
      <c s="26">
        <v>0</v>
      </c>
      <c s="92">
        <v>10</v>
      </c>
      <c r="O11" s="92">
        <v>10</v>
      </c>
      <c s="26">
        <v>0</v>
      </c>
      <c s="26">
        <v>0</v>
      </c>
      <c s="26">
        <v>0</v>
      </c>
      <c s="26">
        <v>0</v>
      </c>
      <c s="92">
        <v>10</v>
      </c>
    </row>
    <row>
      <c s="26">
        <v>1.1000000000000001</v>
      </c>
      <c s="26">
        <v>0</v>
      </c>
      <c s="26">
        <v>0</v>
      </c>
      <c s="26">
        <v>0</v>
      </c>
      <c s="26">
        <v>0</v>
      </c>
      <c s="26">
        <v>1.1000000000000001</v>
      </c>
      <c r="H12" s="92">
        <v>11</v>
      </c>
      <c s="26">
        <v>0</v>
      </c>
      <c s="26">
        <v>0</v>
      </c>
      <c s="26">
        <v>0</v>
      </c>
      <c s="26">
        <v>0</v>
      </c>
      <c s="92">
        <v>11</v>
      </c>
      <c r="O12" s="92">
        <v>11</v>
      </c>
      <c s="26">
        <v>0</v>
      </c>
      <c s="26">
        <v>1</v>
      </c>
      <c s="26">
        <v>0</v>
      </c>
      <c s="26">
        <v>0</v>
      </c>
      <c s="92">
        <v>11</v>
      </c>
    </row>
    <row>
      <c s="26">
        <v>1.2</v>
      </c>
      <c s="26">
        <v>0</v>
      </c>
      <c s="26">
        <v>0</v>
      </c>
      <c s="26">
        <v>0</v>
      </c>
      <c s="26">
        <v>0</v>
      </c>
      <c s="26">
        <v>1.2</v>
      </c>
      <c r="H13" s="92">
        <v>12</v>
      </c>
      <c s="26">
        <v>0</v>
      </c>
      <c s="26">
        <v>0</v>
      </c>
      <c s="26">
        <v>0</v>
      </c>
      <c s="26">
        <v>0</v>
      </c>
      <c s="92">
        <v>12</v>
      </c>
      <c r="O13" s="92">
        <v>12</v>
      </c>
      <c s="26">
        <v>0</v>
      </c>
      <c s="26">
        <v>1</v>
      </c>
      <c s="26">
        <v>0</v>
      </c>
      <c s="26">
        <v>0</v>
      </c>
      <c s="92">
        <v>12</v>
      </c>
    </row>
    <row>
      <c s="26">
        <v>1.3</v>
      </c>
      <c s="26">
        <v>0</v>
      </c>
      <c s="26">
        <v>0</v>
      </c>
      <c s="26">
        <v>0</v>
      </c>
      <c s="26">
        <v>0</v>
      </c>
      <c s="26">
        <v>1.3</v>
      </c>
      <c r="H14" s="92">
        <v>13</v>
      </c>
      <c s="26">
        <v>0</v>
      </c>
      <c s="26">
        <v>0</v>
      </c>
      <c s="26">
        <v>0</v>
      </c>
      <c s="26">
        <v>0</v>
      </c>
      <c s="92">
        <v>13</v>
      </c>
      <c r="O14" s="92">
        <v>13</v>
      </c>
      <c s="26">
        <v>0</v>
      </c>
      <c s="26">
        <v>1</v>
      </c>
      <c s="26">
        <v>0</v>
      </c>
      <c s="26">
        <v>0</v>
      </c>
      <c s="92">
        <v>13</v>
      </c>
    </row>
    <row>
      <c s="26">
        <v>1.3999999999999999</v>
      </c>
      <c s="26">
        <v>0</v>
      </c>
      <c s="26">
        <v>0</v>
      </c>
      <c s="26">
        <v>0</v>
      </c>
      <c s="26">
        <v>0</v>
      </c>
      <c s="26">
        <v>1.3999999999999999</v>
      </c>
      <c r="H15" s="92">
        <v>14</v>
      </c>
      <c s="26">
        <v>0</v>
      </c>
      <c s="26">
        <v>0</v>
      </c>
      <c s="26">
        <v>0</v>
      </c>
      <c s="26">
        <v>0</v>
      </c>
      <c s="92">
        <v>14</v>
      </c>
      <c r="O15" s="92">
        <v>14</v>
      </c>
      <c s="26">
        <v>1</v>
      </c>
      <c s="26">
        <v>3</v>
      </c>
      <c s="26">
        <v>0</v>
      </c>
      <c s="26">
        <v>0</v>
      </c>
      <c s="92">
        <v>14</v>
      </c>
    </row>
    <row>
      <c s="26">
        <v>1.5</v>
      </c>
      <c s="26">
        <v>0</v>
      </c>
      <c s="26">
        <v>0</v>
      </c>
      <c s="26">
        <v>0</v>
      </c>
      <c s="26">
        <v>0</v>
      </c>
      <c s="26">
        <v>1.5</v>
      </c>
      <c r="H16" s="92">
        <v>15</v>
      </c>
      <c s="26">
        <v>0</v>
      </c>
      <c s="26">
        <v>0</v>
      </c>
      <c s="26">
        <v>0</v>
      </c>
      <c s="26">
        <v>0</v>
      </c>
      <c s="92">
        <v>15</v>
      </c>
      <c r="O16" s="92">
        <v>15</v>
      </c>
      <c s="26">
        <v>1</v>
      </c>
      <c s="26">
        <v>1</v>
      </c>
      <c s="26">
        <v>0</v>
      </c>
      <c s="26">
        <v>0</v>
      </c>
      <c s="92">
        <v>15</v>
      </c>
    </row>
    <row>
      <c s="26">
        <v>1.6000000000000001</v>
      </c>
      <c s="26">
        <v>0</v>
      </c>
      <c s="26">
        <v>0</v>
      </c>
      <c s="26">
        <v>0</v>
      </c>
      <c s="26">
        <v>0</v>
      </c>
      <c s="26">
        <v>1.6000000000000001</v>
      </c>
      <c r="H17" s="92">
        <v>16</v>
      </c>
      <c s="26">
        <v>0</v>
      </c>
      <c s="26">
        <v>0</v>
      </c>
      <c s="26">
        <v>0</v>
      </c>
      <c s="26">
        <v>0</v>
      </c>
      <c s="92">
        <v>16</v>
      </c>
      <c r="O17" s="92">
        <v>16</v>
      </c>
      <c s="26">
        <v>1</v>
      </c>
      <c s="26">
        <v>2</v>
      </c>
      <c s="26">
        <v>0</v>
      </c>
      <c s="26">
        <v>0</v>
      </c>
      <c s="92">
        <v>16</v>
      </c>
    </row>
    <row>
      <c s="26">
        <v>1.7</v>
      </c>
      <c s="26">
        <v>0</v>
      </c>
      <c s="26">
        <v>0</v>
      </c>
      <c s="26">
        <v>0</v>
      </c>
      <c s="26">
        <v>0</v>
      </c>
      <c s="26">
        <v>1.7</v>
      </c>
      <c r="H18" s="92">
        <v>17</v>
      </c>
      <c s="26">
        <v>0</v>
      </c>
      <c s="26">
        <v>0</v>
      </c>
      <c s="26">
        <v>0</v>
      </c>
      <c s="26">
        <v>0</v>
      </c>
      <c s="92">
        <v>17</v>
      </c>
      <c r="O18" s="92">
        <v>17</v>
      </c>
      <c s="26">
        <v>0</v>
      </c>
      <c s="26">
        <v>4</v>
      </c>
      <c s="26">
        <v>0</v>
      </c>
      <c s="26">
        <v>0</v>
      </c>
      <c s="92">
        <v>17</v>
      </c>
    </row>
    <row>
      <c s="26">
        <v>1.8</v>
      </c>
      <c s="26">
        <v>0</v>
      </c>
      <c s="26">
        <v>0</v>
      </c>
      <c s="26">
        <v>0</v>
      </c>
      <c s="26">
        <v>0</v>
      </c>
      <c s="26">
        <v>1.8</v>
      </c>
      <c r="H19" s="92">
        <v>18</v>
      </c>
      <c s="26">
        <v>0</v>
      </c>
      <c s="26">
        <v>0</v>
      </c>
      <c s="26">
        <v>0</v>
      </c>
      <c s="26">
        <v>0</v>
      </c>
      <c s="92">
        <v>18</v>
      </c>
      <c r="O19" s="92">
        <v>18</v>
      </c>
      <c s="26">
        <v>3</v>
      </c>
      <c s="26">
        <v>4</v>
      </c>
      <c s="26">
        <v>0</v>
      </c>
      <c s="26">
        <v>0</v>
      </c>
      <c s="92">
        <v>18</v>
      </c>
    </row>
    <row>
      <c s="26">
        <v>1.8999999999999999</v>
      </c>
      <c s="26">
        <v>0</v>
      </c>
      <c s="26">
        <v>0</v>
      </c>
      <c s="26">
        <v>0</v>
      </c>
      <c s="26">
        <v>0</v>
      </c>
      <c s="26">
        <v>1.8999999999999999</v>
      </c>
      <c r="H20" s="92">
        <v>19</v>
      </c>
      <c s="26">
        <v>0</v>
      </c>
      <c s="26">
        <v>0</v>
      </c>
      <c s="26">
        <v>0</v>
      </c>
      <c s="26">
        <v>0</v>
      </c>
      <c s="92">
        <v>19</v>
      </c>
      <c r="O20" s="92">
        <v>19</v>
      </c>
      <c s="26">
        <v>1</v>
      </c>
      <c s="26">
        <v>3</v>
      </c>
      <c s="26">
        <v>0</v>
      </c>
      <c s="26">
        <v>0</v>
      </c>
      <c s="92">
        <v>19</v>
      </c>
    </row>
    <row>
      <c s="26">
        <v>2</v>
      </c>
      <c s="26">
        <v>0</v>
      </c>
      <c s="26">
        <v>0</v>
      </c>
      <c s="26">
        <v>0</v>
      </c>
      <c s="26">
        <v>0</v>
      </c>
      <c s="26">
        <v>2</v>
      </c>
      <c r="H21" s="92">
        <v>20</v>
      </c>
      <c s="26">
        <v>0</v>
      </c>
      <c s="26">
        <v>0</v>
      </c>
      <c s="26">
        <v>0</v>
      </c>
      <c s="26">
        <v>0</v>
      </c>
      <c s="92">
        <v>20</v>
      </c>
      <c r="O21" s="92">
        <v>20</v>
      </c>
      <c s="26">
        <v>3</v>
      </c>
      <c s="26">
        <v>8</v>
      </c>
      <c s="26">
        <v>0</v>
      </c>
      <c s="26">
        <v>0</v>
      </c>
      <c s="92">
        <v>20</v>
      </c>
    </row>
    <row>
      <c s="26">
        <v>2.1000000000000001</v>
      </c>
      <c s="26">
        <v>0</v>
      </c>
      <c s="26">
        <v>0</v>
      </c>
      <c s="26">
        <v>0</v>
      </c>
      <c s="26">
        <v>0</v>
      </c>
      <c s="26">
        <v>2.1000000000000001</v>
      </c>
      <c r="H22" s="92">
        <v>21</v>
      </c>
      <c s="26">
        <v>0</v>
      </c>
      <c s="26">
        <v>0</v>
      </c>
      <c s="26">
        <v>0</v>
      </c>
      <c s="26">
        <v>0</v>
      </c>
      <c s="92">
        <v>21</v>
      </c>
      <c r="O22" s="92">
        <v>21</v>
      </c>
      <c s="26">
        <v>4</v>
      </c>
      <c s="26">
        <v>2</v>
      </c>
      <c s="26">
        <v>0</v>
      </c>
      <c s="26">
        <v>0</v>
      </c>
      <c s="92">
        <v>21</v>
      </c>
    </row>
    <row>
      <c s="26">
        <v>2.2000000000000002</v>
      </c>
      <c s="26">
        <v>0</v>
      </c>
      <c s="26">
        <v>0</v>
      </c>
      <c s="26">
        <v>0</v>
      </c>
      <c s="26">
        <v>0</v>
      </c>
      <c s="26">
        <v>2.2000000000000002</v>
      </c>
      <c r="H23" s="92">
        <v>22</v>
      </c>
      <c s="26">
        <v>0</v>
      </c>
      <c s="26">
        <v>0</v>
      </c>
      <c s="26">
        <v>0</v>
      </c>
      <c s="26">
        <v>0</v>
      </c>
      <c s="92">
        <v>22</v>
      </c>
      <c r="O23" s="92">
        <v>22</v>
      </c>
      <c s="26">
        <v>2</v>
      </c>
      <c s="26">
        <v>13</v>
      </c>
      <c s="26">
        <v>0</v>
      </c>
      <c s="26">
        <v>0</v>
      </c>
      <c s="92">
        <v>22</v>
      </c>
    </row>
    <row>
      <c s="26">
        <v>2.2999999999999998</v>
      </c>
      <c s="26">
        <v>0</v>
      </c>
      <c s="26">
        <v>0</v>
      </c>
      <c s="26">
        <v>0</v>
      </c>
      <c s="26">
        <v>0</v>
      </c>
      <c s="26">
        <v>2.2999999999999998</v>
      </c>
      <c r="H24" s="92">
        <v>23</v>
      </c>
      <c s="26">
        <v>0</v>
      </c>
      <c s="26">
        <v>0</v>
      </c>
      <c s="26">
        <v>0</v>
      </c>
      <c s="26">
        <v>0</v>
      </c>
      <c s="92">
        <v>23</v>
      </c>
      <c r="O24" s="92">
        <v>23</v>
      </c>
      <c s="26">
        <v>10</v>
      </c>
      <c s="26">
        <v>12</v>
      </c>
      <c s="26">
        <v>0</v>
      </c>
      <c s="26">
        <v>0</v>
      </c>
      <c s="92">
        <v>23</v>
      </c>
    </row>
    <row>
      <c s="26">
        <v>2.3999999999999999</v>
      </c>
      <c s="26">
        <v>0</v>
      </c>
      <c s="26">
        <v>0</v>
      </c>
      <c s="26">
        <v>0</v>
      </c>
      <c s="26">
        <v>0</v>
      </c>
      <c s="26">
        <v>2.3999999999999999</v>
      </c>
      <c r="H25" s="92">
        <v>24</v>
      </c>
      <c s="26">
        <v>0</v>
      </c>
      <c s="26">
        <v>0</v>
      </c>
      <c s="26">
        <v>0</v>
      </c>
      <c s="26">
        <v>0</v>
      </c>
      <c s="92">
        <v>24</v>
      </c>
      <c r="O25" s="92">
        <v>24</v>
      </c>
      <c s="26">
        <v>10</v>
      </c>
      <c s="26">
        <v>8</v>
      </c>
      <c s="26">
        <v>0</v>
      </c>
      <c s="26">
        <v>0</v>
      </c>
      <c s="92">
        <v>24</v>
      </c>
    </row>
    <row>
      <c s="26">
        <v>2.5</v>
      </c>
      <c s="26">
        <v>0</v>
      </c>
      <c s="26">
        <v>0</v>
      </c>
      <c s="26">
        <v>0</v>
      </c>
      <c s="26">
        <v>0</v>
      </c>
      <c s="26">
        <v>2.5</v>
      </c>
      <c r="H26" s="92">
        <v>25</v>
      </c>
      <c s="26">
        <v>0</v>
      </c>
      <c s="26">
        <v>0</v>
      </c>
      <c s="26">
        <v>0</v>
      </c>
      <c s="26">
        <v>0</v>
      </c>
      <c s="92">
        <v>25</v>
      </c>
      <c r="O26" s="92">
        <v>25</v>
      </c>
      <c s="26">
        <v>7</v>
      </c>
      <c s="26">
        <v>16</v>
      </c>
      <c s="26">
        <v>0</v>
      </c>
      <c s="26">
        <v>0</v>
      </c>
      <c s="92">
        <v>25</v>
      </c>
    </row>
    <row>
      <c s="26">
        <v>2.6000000000000001</v>
      </c>
      <c s="26">
        <v>0</v>
      </c>
      <c s="26">
        <v>0</v>
      </c>
      <c s="26">
        <v>0</v>
      </c>
      <c s="26">
        <v>0</v>
      </c>
      <c s="26">
        <v>2.6000000000000001</v>
      </c>
      <c r="H27" s="92">
        <v>26</v>
      </c>
      <c s="26">
        <v>0</v>
      </c>
      <c s="26">
        <v>0</v>
      </c>
      <c s="26">
        <v>0</v>
      </c>
      <c s="26">
        <v>0</v>
      </c>
      <c s="92">
        <v>26</v>
      </c>
      <c r="O27" s="92">
        <v>26</v>
      </c>
      <c s="26">
        <v>12</v>
      </c>
      <c s="26">
        <v>21</v>
      </c>
      <c s="26">
        <v>0</v>
      </c>
      <c s="26">
        <v>0</v>
      </c>
      <c s="92">
        <v>26</v>
      </c>
    </row>
    <row>
      <c s="26">
        <v>2.7000000000000002</v>
      </c>
      <c s="26">
        <v>0</v>
      </c>
      <c s="26">
        <v>0</v>
      </c>
      <c s="26">
        <v>0</v>
      </c>
      <c s="26">
        <v>0</v>
      </c>
      <c s="26">
        <v>2.7000000000000002</v>
      </c>
      <c r="H28" s="92">
        <v>27</v>
      </c>
      <c s="26">
        <v>0</v>
      </c>
      <c s="26">
        <v>0</v>
      </c>
      <c s="26">
        <v>0</v>
      </c>
      <c s="26">
        <v>0</v>
      </c>
      <c s="92">
        <v>27</v>
      </c>
      <c r="O28" s="92">
        <v>27</v>
      </c>
      <c s="26">
        <v>7</v>
      </c>
      <c s="26">
        <v>7</v>
      </c>
      <c s="26">
        <v>0</v>
      </c>
      <c s="26">
        <v>0</v>
      </c>
      <c s="92">
        <v>27</v>
      </c>
    </row>
    <row>
      <c s="26">
        <v>2.7999999999999998</v>
      </c>
      <c s="26">
        <v>0</v>
      </c>
      <c s="26">
        <v>0</v>
      </c>
      <c s="26">
        <v>0</v>
      </c>
      <c s="26">
        <v>0</v>
      </c>
      <c s="26">
        <v>2.7999999999999998</v>
      </c>
      <c r="H29" s="92">
        <v>28</v>
      </c>
      <c s="26">
        <v>0</v>
      </c>
      <c s="26">
        <v>0</v>
      </c>
      <c s="26">
        <v>0</v>
      </c>
      <c s="26">
        <v>0</v>
      </c>
      <c s="92">
        <v>28</v>
      </c>
      <c r="O29" s="92">
        <v>28</v>
      </c>
      <c s="26">
        <v>10</v>
      </c>
      <c s="26">
        <v>24</v>
      </c>
      <c s="26">
        <v>0</v>
      </c>
      <c s="26">
        <v>0</v>
      </c>
      <c s="92">
        <v>28</v>
      </c>
    </row>
    <row>
      <c s="26">
        <v>2.8999999999999999</v>
      </c>
      <c s="26">
        <v>0</v>
      </c>
      <c s="26">
        <v>0</v>
      </c>
      <c s="26">
        <v>0</v>
      </c>
      <c s="26">
        <v>0</v>
      </c>
      <c s="26">
        <v>2.8999999999999999</v>
      </c>
      <c r="H30" s="92">
        <v>29</v>
      </c>
      <c s="26">
        <v>0</v>
      </c>
      <c s="26">
        <v>0</v>
      </c>
      <c s="26">
        <v>0</v>
      </c>
      <c s="26">
        <v>0</v>
      </c>
      <c s="92">
        <v>29</v>
      </c>
      <c r="O30" s="92">
        <v>29</v>
      </c>
      <c s="26">
        <v>12</v>
      </c>
      <c s="26">
        <v>23</v>
      </c>
      <c s="26">
        <v>0</v>
      </c>
      <c s="26">
        <v>0</v>
      </c>
      <c s="92">
        <v>29</v>
      </c>
    </row>
    <row>
      <c s="26">
        <v>3</v>
      </c>
      <c s="26">
        <v>0</v>
      </c>
      <c s="26">
        <v>0</v>
      </c>
      <c s="26">
        <v>0</v>
      </c>
      <c s="26">
        <v>0</v>
      </c>
      <c s="26">
        <v>3</v>
      </c>
      <c r="H31" s="92">
        <v>30</v>
      </c>
      <c s="26">
        <v>0</v>
      </c>
      <c s="26">
        <v>0</v>
      </c>
      <c s="26">
        <v>0</v>
      </c>
      <c s="26">
        <v>0</v>
      </c>
      <c s="92">
        <v>30</v>
      </c>
      <c r="O31" s="92">
        <v>30</v>
      </c>
      <c s="26">
        <v>11</v>
      </c>
      <c s="26">
        <v>19</v>
      </c>
      <c s="26">
        <v>0</v>
      </c>
      <c s="26">
        <v>0</v>
      </c>
      <c s="92">
        <v>30</v>
      </c>
    </row>
    <row>
      <c s="26">
        <v>3.1000000000000001</v>
      </c>
      <c s="26">
        <v>0</v>
      </c>
      <c s="26">
        <v>0</v>
      </c>
      <c s="26">
        <v>0</v>
      </c>
      <c s="26">
        <v>0</v>
      </c>
      <c s="26">
        <v>3.1000000000000001</v>
      </c>
      <c r="H32" s="92">
        <v>31</v>
      </c>
      <c s="26">
        <v>0</v>
      </c>
      <c s="26">
        <v>0</v>
      </c>
      <c s="26">
        <v>0</v>
      </c>
      <c s="26">
        <v>0</v>
      </c>
      <c s="92">
        <v>31</v>
      </c>
      <c r="O32" s="92">
        <v>31</v>
      </c>
      <c s="26">
        <v>13</v>
      </c>
      <c s="26">
        <v>16</v>
      </c>
      <c s="26">
        <v>0</v>
      </c>
      <c s="26">
        <v>0</v>
      </c>
      <c s="92">
        <v>31</v>
      </c>
    </row>
    <row>
      <c s="26">
        <v>3.2000000000000002</v>
      </c>
      <c s="26">
        <v>0</v>
      </c>
      <c s="26">
        <v>0</v>
      </c>
      <c s="26">
        <v>0</v>
      </c>
      <c s="26">
        <v>0</v>
      </c>
      <c s="26">
        <v>3.2000000000000002</v>
      </c>
      <c r="H33" s="92">
        <v>32</v>
      </c>
      <c s="26">
        <v>0</v>
      </c>
      <c s="26">
        <v>0</v>
      </c>
      <c s="26">
        <v>0</v>
      </c>
      <c s="26">
        <v>0</v>
      </c>
      <c s="92">
        <v>32</v>
      </c>
      <c r="O33" s="92">
        <v>32</v>
      </c>
      <c s="26">
        <v>22</v>
      </c>
      <c s="26">
        <v>10</v>
      </c>
      <c s="26">
        <v>0</v>
      </c>
      <c s="26">
        <v>0</v>
      </c>
      <c s="92">
        <v>32</v>
      </c>
    </row>
    <row>
      <c s="26">
        <v>3.2999999999999998</v>
      </c>
      <c s="26">
        <v>0</v>
      </c>
      <c s="26">
        <v>0</v>
      </c>
      <c s="26">
        <v>0</v>
      </c>
      <c s="26">
        <v>0</v>
      </c>
      <c s="26">
        <v>3.2999999999999998</v>
      </c>
      <c r="H34" s="92">
        <v>33</v>
      </c>
      <c s="26">
        <v>0</v>
      </c>
      <c s="26">
        <v>0</v>
      </c>
      <c s="26">
        <v>0</v>
      </c>
      <c s="26">
        <v>0</v>
      </c>
      <c s="92">
        <v>33</v>
      </c>
      <c r="O34" s="92">
        <v>33</v>
      </c>
      <c s="26">
        <v>15</v>
      </c>
      <c s="26">
        <v>13</v>
      </c>
      <c s="26">
        <v>0</v>
      </c>
      <c s="26">
        <v>0</v>
      </c>
      <c s="92">
        <v>33</v>
      </c>
    </row>
    <row>
      <c s="26">
        <v>3.3999999999999999</v>
      </c>
      <c s="26">
        <v>0</v>
      </c>
      <c s="26">
        <v>0</v>
      </c>
      <c s="26">
        <v>0</v>
      </c>
      <c s="26">
        <v>0</v>
      </c>
      <c s="26">
        <v>3.3999999999999999</v>
      </c>
      <c r="H35" s="92">
        <v>34</v>
      </c>
      <c s="26">
        <v>0</v>
      </c>
      <c s="26">
        <v>0</v>
      </c>
      <c s="26">
        <v>0</v>
      </c>
      <c s="26">
        <v>0</v>
      </c>
      <c s="92">
        <v>34</v>
      </c>
      <c r="O35" s="92">
        <v>34</v>
      </c>
      <c s="26">
        <v>14</v>
      </c>
      <c s="26">
        <v>10</v>
      </c>
      <c s="26">
        <v>0</v>
      </c>
      <c s="26">
        <v>0</v>
      </c>
      <c s="92">
        <v>34</v>
      </c>
    </row>
    <row>
      <c s="26">
        <v>3.5</v>
      </c>
      <c s="26">
        <v>0</v>
      </c>
      <c s="26">
        <v>0</v>
      </c>
      <c s="26">
        <v>0</v>
      </c>
      <c s="26">
        <v>0</v>
      </c>
      <c s="26">
        <v>3.5</v>
      </c>
      <c r="H36" s="92">
        <v>35</v>
      </c>
      <c s="26">
        <v>0</v>
      </c>
      <c s="26">
        <v>0</v>
      </c>
      <c s="26">
        <v>0</v>
      </c>
      <c s="26">
        <v>0</v>
      </c>
      <c s="92">
        <v>35</v>
      </c>
      <c r="O36" s="92">
        <v>35</v>
      </c>
      <c s="26">
        <v>14</v>
      </c>
      <c s="26">
        <v>11</v>
      </c>
      <c s="26">
        <v>0</v>
      </c>
      <c s="26">
        <v>0</v>
      </c>
      <c s="92">
        <v>35</v>
      </c>
    </row>
    <row>
      <c s="26">
        <v>3.6000000000000001</v>
      </c>
      <c s="26">
        <v>0</v>
      </c>
      <c s="26">
        <v>0</v>
      </c>
      <c s="26">
        <v>0</v>
      </c>
      <c s="26">
        <v>0</v>
      </c>
      <c s="26">
        <v>3.6000000000000001</v>
      </c>
      <c r="H37" s="92">
        <v>36</v>
      </c>
      <c s="26">
        <v>0</v>
      </c>
      <c s="26">
        <v>0</v>
      </c>
      <c s="26">
        <v>0</v>
      </c>
      <c s="26">
        <v>0</v>
      </c>
      <c s="92">
        <v>36</v>
      </c>
      <c r="O37" s="92">
        <v>36</v>
      </c>
      <c s="26">
        <v>12</v>
      </c>
      <c s="26">
        <v>8</v>
      </c>
      <c s="26">
        <v>0</v>
      </c>
      <c s="26">
        <v>0</v>
      </c>
      <c s="92">
        <v>36</v>
      </c>
    </row>
    <row>
      <c s="26">
        <v>3.7000000000000002</v>
      </c>
      <c s="26">
        <v>2</v>
      </c>
      <c s="26">
        <v>0</v>
      </c>
      <c s="26">
        <v>0</v>
      </c>
      <c s="26">
        <v>0</v>
      </c>
      <c s="26">
        <v>3.7000000000000002</v>
      </c>
      <c r="H38" s="92">
        <v>37</v>
      </c>
      <c s="26">
        <v>0</v>
      </c>
      <c s="26">
        <v>0</v>
      </c>
      <c s="26">
        <v>0</v>
      </c>
      <c s="26">
        <v>0</v>
      </c>
      <c s="92">
        <v>37</v>
      </c>
      <c r="O38" s="92">
        <v>37</v>
      </c>
      <c s="26">
        <v>18</v>
      </c>
      <c s="26">
        <v>7</v>
      </c>
      <c s="26">
        <v>0</v>
      </c>
      <c s="26">
        <v>0</v>
      </c>
      <c s="92">
        <v>37</v>
      </c>
    </row>
    <row>
      <c s="26">
        <v>3.7999999999999998</v>
      </c>
      <c s="26">
        <v>2</v>
      </c>
      <c s="26">
        <v>1</v>
      </c>
      <c s="26">
        <v>0</v>
      </c>
      <c s="26">
        <v>0</v>
      </c>
      <c s="26">
        <v>3.7999999999999998</v>
      </c>
      <c r="H39" s="92">
        <v>38</v>
      </c>
      <c s="26">
        <v>0</v>
      </c>
      <c s="26">
        <v>0</v>
      </c>
      <c s="26">
        <v>0</v>
      </c>
      <c s="26">
        <v>0</v>
      </c>
      <c s="92">
        <v>38</v>
      </c>
      <c r="O39" s="92">
        <v>38</v>
      </c>
      <c s="26">
        <v>8</v>
      </c>
      <c s="26">
        <v>8</v>
      </c>
      <c s="26">
        <v>0</v>
      </c>
      <c s="26">
        <v>0</v>
      </c>
      <c s="92">
        <v>38</v>
      </c>
    </row>
    <row>
      <c s="26">
        <v>3.8999999999999999</v>
      </c>
      <c s="26">
        <v>2</v>
      </c>
      <c s="26">
        <v>3</v>
      </c>
      <c s="26">
        <v>0</v>
      </c>
      <c s="26">
        <v>0</v>
      </c>
      <c s="26">
        <v>3.8999999999999999</v>
      </c>
      <c r="H40" s="92">
        <v>39</v>
      </c>
      <c s="26">
        <v>0</v>
      </c>
      <c s="26">
        <v>0</v>
      </c>
      <c s="26">
        <v>0</v>
      </c>
      <c s="26">
        <v>0</v>
      </c>
      <c s="92">
        <v>39</v>
      </c>
      <c r="O40" s="92">
        <v>39</v>
      </c>
      <c s="26">
        <v>16</v>
      </c>
      <c s="26">
        <v>5</v>
      </c>
      <c s="26">
        <v>0</v>
      </c>
      <c s="26">
        <v>0</v>
      </c>
      <c s="92">
        <v>39</v>
      </c>
    </row>
    <row>
      <c s="26">
        <v>4</v>
      </c>
      <c s="26">
        <v>1</v>
      </c>
      <c s="26">
        <v>4</v>
      </c>
      <c s="26">
        <v>0</v>
      </c>
      <c s="26">
        <v>0</v>
      </c>
      <c s="26">
        <v>4</v>
      </c>
      <c r="H41" s="92">
        <v>40</v>
      </c>
      <c s="26">
        <v>0</v>
      </c>
      <c s="26">
        <v>0</v>
      </c>
      <c s="26">
        <v>0</v>
      </c>
      <c s="26">
        <v>0</v>
      </c>
      <c s="92">
        <v>40</v>
      </c>
      <c r="O41" s="92">
        <v>40</v>
      </c>
      <c s="26">
        <v>3</v>
      </c>
      <c s="26">
        <v>2</v>
      </c>
      <c s="26">
        <v>0</v>
      </c>
      <c s="26">
        <v>0</v>
      </c>
      <c s="92">
        <v>40</v>
      </c>
    </row>
    <row>
      <c s="26">
        <v>4.0999999999999996</v>
      </c>
      <c s="26">
        <v>9</v>
      </c>
      <c s="26">
        <v>7</v>
      </c>
      <c s="26">
        <v>0</v>
      </c>
      <c s="26">
        <v>0</v>
      </c>
      <c s="26">
        <v>4.0999999999999996</v>
      </c>
      <c r="H42" s="92">
        <v>41</v>
      </c>
      <c s="26">
        <v>0</v>
      </c>
      <c s="26">
        <v>0</v>
      </c>
      <c s="26">
        <v>0</v>
      </c>
      <c s="26">
        <v>0</v>
      </c>
      <c s="92">
        <v>41</v>
      </c>
      <c r="O42" s="92">
        <v>41</v>
      </c>
      <c s="26">
        <v>8</v>
      </c>
      <c s="26">
        <v>2</v>
      </c>
      <c s="26">
        <v>0</v>
      </c>
      <c s="26">
        <v>0</v>
      </c>
      <c s="92">
        <v>41</v>
      </c>
    </row>
    <row>
      <c s="26">
        <v>4.2000000000000002</v>
      </c>
      <c s="26">
        <v>9</v>
      </c>
      <c s="26">
        <v>25</v>
      </c>
      <c s="26">
        <v>0</v>
      </c>
      <c s="26">
        <v>0</v>
      </c>
      <c s="26">
        <v>4.2000000000000002</v>
      </c>
      <c r="H43" s="92">
        <v>42</v>
      </c>
      <c s="26">
        <v>0</v>
      </c>
      <c s="26">
        <v>0</v>
      </c>
      <c s="26">
        <v>0</v>
      </c>
      <c s="26">
        <v>0</v>
      </c>
      <c s="92">
        <v>42</v>
      </c>
      <c r="O43" s="92">
        <v>42</v>
      </c>
      <c s="26">
        <v>8</v>
      </c>
      <c s="26">
        <v>5</v>
      </c>
      <c s="26">
        <v>0</v>
      </c>
      <c s="26">
        <v>0</v>
      </c>
      <c s="92">
        <v>42</v>
      </c>
    </row>
    <row>
      <c s="26">
        <v>4.2999999999999998</v>
      </c>
      <c s="26">
        <v>17</v>
      </c>
      <c s="26">
        <v>31</v>
      </c>
      <c s="26">
        <v>0</v>
      </c>
      <c s="26">
        <v>0</v>
      </c>
      <c s="26">
        <v>4.2999999999999998</v>
      </c>
      <c r="H44" s="92">
        <v>43</v>
      </c>
      <c s="26">
        <v>0</v>
      </c>
      <c s="26">
        <v>0</v>
      </c>
      <c s="26">
        <v>0</v>
      </c>
      <c s="26">
        <v>0</v>
      </c>
      <c s="92">
        <v>43</v>
      </c>
      <c r="O44" s="92">
        <v>43</v>
      </c>
      <c s="26">
        <v>9</v>
      </c>
      <c s="26">
        <v>2</v>
      </c>
      <c s="26">
        <v>0</v>
      </c>
      <c s="26">
        <v>0</v>
      </c>
      <c s="92">
        <v>43</v>
      </c>
    </row>
    <row>
      <c s="26">
        <v>4.4000000000000004</v>
      </c>
      <c s="26">
        <v>69</v>
      </c>
      <c s="26">
        <v>55</v>
      </c>
      <c s="26">
        <v>0</v>
      </c>
      <c s="26">
        <v>0</v>
      </c>
      <c s="26">
        <v>4.4000000000000004</v>
      </c>
      <c r="H45" s="92">
        <v>44</v>
      </c>
      <c s="26">
        <v>0</v>
      </c>
      <c s="26">
        <v>0</v>
      </c>
      <c s="26">
        <v>0</v>
      </c>
      <c s="26">
        <v>0</v>
      </c>
      <c s="92">
        <v>44</v>
      </c>
      <c r="O45" s="92">
        <v>44</v>
      </c>
      <c s="26">
        <v>3</v>
      </c>
      <c s="26">
        <v>1</v>
      </c>
      <c s="26">
        <v>0</v>
      </c>
      <c s="26">
        <v>0</v>
      </c>
      <c s="92">
        <v>44</v>
      </c>
    </row>
    <row>
      <c s="26">
        <v>4.5</v>
      </c>
      <c s="26">
        <v>76</v>
      </c>
      <c s="26">
        <v>66</v>
      </c>
      <c s="26">
        <v>0</v>
      </c>
      <c s="26">
        <v>0</v>
      </c>
      <c s="26">
        <v>4.5</v>
      </c>
      <c r="H46" s="92">
        <v>45</v>
      </c>
      <c s="26">
        <v>0</v>
      </c>
      <c s="26">
        <v>0</v>
      </c>
      <c s="26">
        <v>0</v>
      </c>
      <c s="26">
        <v>0</v>
      </c>
      <c s="92">
        <v>45</v>
      </c>
      <c r="O46" s="92">
        <v>45</v>
      </c>
      <c s="26">
        <v>8</v>
      </c>
      <c s="26">
        <v>3</v>
      </c>
      <c s="26">
        <v>0</v>
      </c>
      <c s="26">
        <v>0</v>
      </c>
      <c s="92">
        <v>45</v>
      </c>
    </row>
    <row>
      <c s="26">
        <v>4.5999999999999996</v>
      </c>
      <c s="26">
        <v>61</v>
      </c>
      <c s="26">
        <v>61</v>
      </c>
      <c s="26">
        <v>0</v>
      </c>
      <c s="26">
        <v>0</v>
      </c>
      <c s="26">
        <v>4.5999999999999996</v>
      </c>
      <c r="H47" s="92">
        <v>46</v>
      </c>
      <c s="26">
        <v>0</v>
      </c>
      <c s="26">
        <v>0</v>
      </c>
      <c s="26">
        <v>0</v>
      </c>
      <c s="26">
        <v>0</v>
      </c>
      <c s="92">
        <v>46</v>
      </c>
      <c r="O47" s="92">
        <v>46</v>
      </c>
      <c s="26">
        <v>4</v>
      </c>
      <c s="26">
        <v>2</v>
      </c>
      <c s="26">
        <v>0</v>
      </c>
      <c s="26">
        <v>0</v>
      </c>
      <c s="92">
        <v>46</v>
      </c>
    </row>
    <row>
      <c s="26">
        <v>4.7000000000000002</v>
      </c>
      <c s="26">
        <v>41</v>
      </c>
      <c s="26">
        <v>42</v>
      </c>
      <c s="26">
        <v>0</v>
      </c>
      <c s="26">
        <v>0</v>
      </c>
      <c s="26">
        <v>4.7000000000000002</v>
      </c>
      <c r="H48" s="92">
        <v>47</v>
      </c>
      <c s="26">
        <v>0</v>
      </c>
      <c s="26">
        <v>0</v>
      </c>
      <c s="26">
        <v>0</v>
      </c>
      <c s="26">
        <v>0</v>
      </c>
      <c s="92">
        <v>47</v>
      </c>
      <c r="O48" s="92">
        <v>47</v>
      </c>
      <c s="26">
        <v>4</v>
      </c>
      <c s="26">
        <v>0</v>
      </c>
      <c s="26">
        <v>0</v>
      </c>
      <c s="26">
        <v>0</v>
      </c>
      <c s="92">
        <v>47</v>
      </c>
    </row>
    <row>
      <c s="26">
        <v>4.7999999999999998</v>
      </c>
      <c s="26">
        <v>25</v>
      </c>
      <c s="26">
        <v>9</v>
      </c>
      <c s="26">
        <v>0</v>
      </c>
      <c s="26">
        <v>0</v>
      </c>
      <c s="26">
        <v>4.7999999999999998</v>
      </c>
      <c r="H49" s="92">
        <v>48</v>
      </c>
      <c s="26">
        <v>0</v>
      </c>
      <c s="26">
        <v>0</v>
      </c>
      <c s="26">
        <v>0</v>
      </c>
      <c s="26">
        <v>0</v>
      </c>
      <c s="92">
        <v>48</v>
      </c>
      <c r="O49" s="92">
        <v>48</v>
      </c>
      <c s="26">
        <v>1</v>
      </c>
      <c s="26">
        <v>1</v>
      </c>
      <c s="26">
        <v>0</v>
      </c>
      <c s="26">
        <v>0</v>
      </c>
      <c s="92">
        <v>48</v>
      </c>
    </row>
    <row>
      <c s="26">
        <v>4.9000000000000004</v>
      </c>
      <c s="26">
        <v>1</v>
      </c>
      <c s="26">
        <v>0</v>
      </c>
      <c s="26">
        <v>0</v>
      </c>
      <c s="26">
        <v>0</v>
      </c>
      <c s="26">
        <v>4.9000000000000004</v>
      </c>
      <c r="H50" s="92">
        <v>49</v>
      </c>
      <c s="26">
        <v>0</v>
      </c>
      <c s="26">
        <v>0</v>
      </c>
      <c s="26">
        <v>0</v>
      </c>
      <c s="26">
        <v>0</v>
      </c>
      <c s="92">
        <v>49</v>
      </c>
      <c r="O50" s="92">
        <v>49</v>
      </c>
      <c s="26">
        <v>4</v>
      </c>
      <c s="26">
        <v>0</v>
      </c>
      <c s="26">
        <v>0</v>
      </c>
      <c s="26">
        <v>0</v>
      </c>
      <c s="92">
        <v>49</v>
      </c>
    </row>
    <row>
      <c s="26">
        <v>5</v>
      </c>
      <c s="26">
        <v>0</v>
      </c>
      <c s="26">
        <v>0</v>
      </c>
      <c s="26">
        <v>0</v>
      </c>
      <c s="26">
        <v>0</v>
      </c>
      <c s="26">
        <v>5</v>
      </c>
      <c r="H51" s="92">
        <v>50</v>
      </c>
      <c s="26">
        <v>0</v>
      </c>
      <c s="26">
        <v>0</v>
      </c>
      <c s="26">
        <v>0</v>
      </c>
      <c s="26">
        <v>0</v>
      </c>
      <c s="92">
        <v>50</v>
      </c>
      <c r="O51" s="92">
        <v>50</v>
      </c>
      <c s="26">
        <v>1</v>
      </c>
      <c s="26">
        <v>0</v>
      </c>
      <c s="26">
        <v>0</v>
      </c>
      <c s="26">
        <v>0</v>
      </c>
      <c s="92">
        <v>50</v>
      </c>
    </row>
    <row>
      <c r="H52" s="92">
        <v>51</v>
      </c>
      <c s="26">
        <v>0</v>
      </c>
      <c s="26">
        <v>0</v>
      </c>
      <c s="26">
        <v>0</v>
      </c>
      <c s="26">
        <v>0</v>
      </c>
      <c s="92">
        <v>51</v>
      </c>
      <c r="O52" s="92">
        <v>51</v>
      </c>
      <c s="26">
        <v>2</v>
      </c>
      <c s="26">
        <v>0</v>
      </c>
      <c s="26">
        <v>0</v>
      </c>
      <c s="26">
        <v>0</v>
      </c>
      <c s="92">
        <v>51</v>
      </c>
    </row>
    <row>
      <c r="H53" s="92">
        <v>52</v>
      </c>
      <c s="26">
        <v>0</v>
      </c>
      <c s="26">
        <v>0</v>
      </c>
      <c s="26">
        <v>0</v>
      </c>
      <c s="26">
        <v>0</v>
      </c>
      <c s="92">
        <v>52</v>
      </c>
      <c r="O53" s="92">
        <v>52</v>
      </c>
      <c s="26">
        <v>0</v>
      </c>
      <c s="26">
        <v>1</v>
      </c>
      <c s="26">
        <v>0</v>
      </c>
      <c s="26">
        <v>0</v>
      </c>
      <c s="92">
        <v>52</v>
      </c>
    </row>
    <row>
      <c r="H54" s="92">
        <v>53</v>
      </c>
      <c s="26">
        <v>0</v>
      </c>
      <c s="26">
        <v>0</v>
      </c>
      <c s="26">
        <v>0</v>
      </c>
      <c s="26">
        <v>0</v>
      </c>
      <c s="92">
        <v>53</v>
      </c>
      <c r="O54" s="92">
        <v>53</v>
      </c>
      <c s="26">
        <v>2</v>
      </c>
      <c s="26">
        <v>0</v>
      </c>
      <c s="26">
        <v>0</v>
      </c>
      <c s="26">
        <v>0</v>
      </c>
      <c s="92">
        <v>53</v>
      </c>
    </row>
    <row>
      <c r="H55" s="92">
        <v>54</v>
      </c>
      <c s="26">
        <v>0</v>
      </c>
      <c s="26">
        <v>0</v>
      </c>
      <c s="26">
        <v>0</v>
      </c>
      <c s="26">
        <v>0</v>
      </c>
      <c s="92">
        <v>54</v>
      </c>
      <c r="O55" s="92">
        <v>54</v>
      </c>
      <c s="26">
        <v>0</v>
      </c>
      <c s="26">
        <v>0</v>
      </c>
      <c s="26">
        <v>0</v>
      </c>
      <c s="26">
        <v>0</v>
      </c>
      <c s="92">
        <v>54</v>
      </c>
    </row>
    <row>
      <c r="H56" s="92">
        <v>55</v>
      </c>
      <c s="26">
        <v>0</v>
      </c>
      <c s="26">
        <v>0</v>
      </c>
      <c s="26">
        <v>0</v>
      </c>
      <c s="26">
        <v>0</v>
      </c>
      <c s="92">
        <v>55</v>
      </c>
      <c r="O56" s="92">
        <v>55</v>
      </c>
      <c s="26">
        <v>0</v>
      </c>
      <c s="26">
        <v>0</v>
      </c>
      <c s="26">
        <v>0</v>
      </c>
      <c s="26">
        <v>0</v>
      </c>
      <c s="92">
        <v>55</v>
      </c>
    </row>
    <row>
      <c r="H57" s="92">
        <v>56</v>
      </c>
      <c s="26">
        <v>0</v>
      </c>
      <c s="26">
        <v>0</v>
      </c>
      <c s="26">
        <v>0</v>
      </c>
      <c s="26">
        <v>0</v>
      </c>
      <c s="92">
        <v>56</v>
      </c>
      <c r="O57" s="92">
        <v>56</v>
      </c>
      <c s="26">
        <v>1</v>
      </c>
      <c s="26">
        <v>0</v>
      </c>
      <c s="26">
        <v>0</v>
      </c>
      <c s="26">
        <v>0</v>
      </c>
      <c s="92">
        <v>56</v>
      </c>
    </row>
    <row>
      <c r="H58" s="92">
        <v>57</v>
      </c>
      <c s="26">
        <v>0</v>
      </c>
      <c s="26">
        <v>0</v>
      </c>
      <c s="26">
        <v>0</v>
      </c>
      <c s="26">
        <v>0</v>
      </c>
      <c s="92">
        <v>57</v>
      </c>
      <c r="O58" s="92">
        <v>57</v>
      </c>
      <c s="26">
        <v>3</v>
      </c>
      <c s="26">
        <v>0</v>
      </c>
      <c s="26">
        <v>0</v>
      </c>
      <c s="26">
        <v>0</v>
      </c>
      <c s="92">
        <v>57</v>
      </c>
    </row>
    <row>
      <c r="H59" s="92">
        <v>58</v>
      </c>
      <c s="26">
        <v>0</v>
      </c>
      <c s="26">
        <v>0</v>
      </c>
      <c s="26">
        <v>0</v>
      </c>
      <c s="26">
        <v>0</v>
      </c>
      <c s="92">
        <v>58</v>
      </c>
      <c r="O59" s="92">
        <v>58</v>
      </c>
      <c s="26">
        <v>0</v>
      </c>
      <c s="26">
        <v>0</v>
      </c>
      <c s="26">
        <v>0</v>
      </c>
      <c s="26">
        <v>0</v>
      </c>
      <c s="92">
        <v>58</v>
      </c>
    </row>
    <row>
      <c r="H60" s="92">
        <v>59</v>
      </c>
      <c s="26">
        <v>0</v>
      </c>
      <c s="26">
        <v>0</v>
      </c>
      <c s="26">
        <v>0</v>
      </c>
      <c s="26">
        <v>0</v>
      </c>
      <c s="92">
        <v>59</v>
      </c>
      <c r="O60" s="92">
        <v>59</v>
      </c>
      <c s="26">
        <v>0</v>
      </c>
      <c s="26">
        <v>0</v>
      </c>
      <c s="26">
        <v>0</v>
      </c>
      <c s="26">
        <v>0</v>
      </c>
      <c s="92">
        <v>59</v>
      </c>
    </row>
    <row>
      <c r="H61" s="92">
        <v>60</v>
      </c>
      <c s="26">
        <v>0</v>
      </c>
      <c s="26">
        <v>0</v>
      </c>
      <c s="26">
        <v>0</v>
      </c>
      <c s="26">
        <v>0</v>
      </c>
      <c s="92">
        <v>60</v>
      </c>
      <c r="O61" s="92">
        <v>60</v>
      </c>
      <c s="26">
        <v>0</v>
      </c>
      <c s="26">
        <v>0</v>
      </c>
      <c s="26">
        <v>0</v>
      </c>
      <c s="26">
        <v>0</v>
      </c>
      <c s="92">
        <v>60</v>
      </c>
    </row>
    <row>
      <c r="H62" s="92">
        <v>61</v>
      </c>
      <c s="26">
        <v>0</v>
      </c>
      <c s="26">
        <v>0</v>
      </c>
      <c s="26">
        <v>0</v>
      </c>
      <c s="26">
        <v>0</v>
      </c>
      <c s="92">
        <v>61</v>
      </c>
      <c r="O62" s="92">
        <v>61</v>
      </c>
      <c s="26">
        <v>0</v>
      </c>
      <c s="26">
        <v>0</v>
      </c>
      <c s="26">
        <v>0</v>
      </c>
      <c s="26">
        <v>0</v>
      </c>
      <c s="92">
        <v>61</v>
      </c>
    </row>
    <row>
      <c r="H63" s="92">
        <v>62</v>
      </c>
      <c s="26">
        <v>0</v>
      </c>
      <c s="26">
        <v>0</v>
      </c>
      <c s="26">
        <v>0</v>
      </c>
      <c s="26">
        <v>0</v>
      </c>
      <c s="92">
        <v>62</v>
      </c>
      <c r="O63" s="92">
        <v>62</v>
      </c>
      <c s="26">
        <v>0</v>
      </c>
      <c s="26">
        <v>0</v>
      </c>
      <c s="26">
        <v>0</v>
      </c>
      <c s="26">
        <v>0</v>
      </c>
      <c s="92">
        <v>62</v>
      </c>
    </row>
    <row>
      <c r="H64" s="92">
        <v>63</v>
      </c>
      <c s="26">
        <v>0</v>
      </c>
      <c s="26">
        <v>0</v>
      </c>
      <c s="26">
        <v>0</v>
      </c>
      <c s="26">
        <v>0</v>
      </c>
      <c s="92">
        <v>63</v>
      </c>
      <c r="O64" s="92">
        <v>63</v>
      </c>
      <c s="26">
        <v>0</v>
      </c>
      <c s="26">
        <v>0</v>
      </c>
      <c s="26">
        <v>0</v>
      </c>
      <c s="26">
        <v>0</v>
      </c>
      <c s="92">
        <v>63</v>
      </c>
    </row>
    <row>
      <c r="H65" s="92">
        <v>64</v>
      </c>
      <c s="26">
        <v>0</v>
      </c>
      <c s="26">
        <v>0</v>
      </c>
      <c s="26">
        <v>0</v>
      </c>
      <c s="26">
        <v>0</v>
      </c>
      <c s="92">
        <v>64</v>
      </c>
      <c r="O65" s="92">
        <v>64</v>
      </c>
      <c s="26">
        <v>0</v>
      </c>
      <c s="26">
        <v>0</v>
      </c>
      <c s="26">
        <v>0</v>
      </c>
      <c s="26">
        <v>0</v>
      </c>
      <c s="92">
        <v>64</v>
      </c>
    </row>
    <row>
      <c r="H66" s="92">
        <v>65</v>
      </c>
      <c s="26">
        <v>0</v>
      </c>
      <c s="26">
        <v>0</v>
      </c>
      <c s="26">
        <v>0</v>
      </c>
      <c s="26">
        <v>0</v>
      </c>
      <c s="92">
        <v>65</v>
      </c>
      <c r="O66" s="92">
        <v>65</v>
      </c>
      <c s="26">
        <v>0</v>
      </c>
      <c s="26">
        <v>0</v>
      </c>
      <c s="26">
        <v>0</v>
      </c>
      <c s="26">
        <v>0</v>
      </c>
      <c s="92">
        <v>65</v>
      </c>
    </row>
    <row>
      <c r="H67" s="92">
        <v>66</v>
      </c>
      <c s="26">
        <v>0</v>
      </c>
      <c s="26">
        <v>0</v>
      </c>
      <c s="26">
        <v>0</v>
      </c>
      <c s="26">
        <v>0</v>
      </c>
      <c s="92">
        <v>66</v>
      </c>
      <c r="O67" s="92">
        <v>66</v>
      </c>
      <c s="26">
        <v>0</v>
      </c>
      <c s="26">
        <v>0</v>
      </c>
      <c s="26">
        <v>0</v>
      </c>
      <c s="26">
        <v>0</v>
      </c>
      <c s="92">
        <v>66</v>
      </c>
    </row>
    <row>
      <c r="H68" s="92">
        <v>67</v>
      </c>
      <c s="26">
        <v>0</v>
      </c>
      <c s="26">
        <v>0</v>
      </c>
      <c s="26">
        <v>0</v>
      </c>
      <c s="26">
        <v>0</v>
      </c>
      <c s="92">
        <v>67</v>
      </c>
      <c r="O68" s="92">
        <v>67</v>
      </c>
      <c s="26">
        <v>0</v>
      </c>
      <c s="26">
        <v>0</v>
      </c>
      <c s="26">
        <v>0</v>
      </c>
      <c s="26">
        <v>0</v>
      </c>
      <c s="92">
        <v>67</v>
      </c>
    </row>
    <row>
      <c r="H69" s="92">
        <v>68</v>
      </c>
      <c s="26">
        <v>0</v>
      </c>
      <c s="26">
        <v>0</v>
      </c>
      <c s="26">
        <v>0</v>
      </c>
      <c s="26">
        <v>0</v>
      </c>
      <c s="92">
        <v>68</v>
      </c>
      <c r="O69" s="92">
        <v>68</v>
      </c>
      <c s="26">
        <v>0</v>
      </c>
      <c s="26">
        <v>0</v>
      </c>
      <c s="26">
        <v>0</v>
      </c>
      <c s="26">
        <v>0</v>
      </c>
      <c s="92">
        <v>68</v>
      </c>
    </row>
    <row>
      <c r="H70" s="92">
        <v>69</v>
      </c>
      <c s="26">
        <v>0</v>
      </c>
      <c s="26">
        <v>0</v>
      </c>
      <c s="26">
        <v>0</v>
      </c>
      <c s="26">
        <v>0</v>
      </c>
      <c s="92">
        <v>69</v>
      </c>
      <c r="O70" s="92">
        <v>69</v>
      </c>
      <c s="26">
        <v>0</v>
      </c>
      <c s="26">
        <v>0</v>
      </c>
      <c s="26">
        <v>0</v>
      </c>
      <c s="26">
        <v>0</v>
      </c>
      <c s="92">
        <v>69</v>
      </c>
    </row>
    <row>
      <c r="H71" s="92">
        <v>70</v>
      </c>
      <c s="26">
        <v>0</v>
      </c>
      <c s="26">
        <v>0</v>
      </c>
      <c s="26">
        <v>0</v>
      </c>
      <c s="26">
        <v>0</v>
      </c>
      <c s="92">
        <v>70</v>
      </c>
      <c r="O71" s="92">
        <v>70</v>
      </c>
      <c s="26">
        <v>0</v>
      </c>
      <c s="26">
        <v>0</v>
      </c>
      <c s="26">
        <v>0</v>
      </c>
      <c s="26">
        <v>0</v>
      </c>
      <c s="92">
        <v>70</v>
      </c>
    </row>
    <row>
      <c r="H72" s="92">
        <v>71</v>
      </c>
      <c s="26">
        <v>0</v>
      </c>
      <c s="26">
        <v>0</v>
      </c>
      <c s="26">
        <v>0</v>
      </c>
      <c s="26">
        <v>0</v>
      </c>
      <c s="92">
        <v>71</v>
      </c>
      <c r="O72" s="92">
        <v>71</v>
      </c>
      <c s="26">
        <v>0</v>
      </c>
      <c s="26">
        <v>0</v>
      </c>
      <c s="26">
        <v>0</v>
      </c>
      <c s="26">
        <v>0</v>
      </c>
      <c s="92">
        <v>71</v>
      </c>
    </row>
    <row>
      <c r="H73" s="92">
        <v>72</v>
      </c>
      <c s="26">
        <v>0</v>
      </c>
      <c s="26">
        <v>0</v>
      </c>
      <c s="26">
        <v>0</v>
      </c>
      <c s="26">
        <v>0</v>
      </c>
      <c s="92">
        <v>72</v>
      </c>
      <c r="O73" s="92">
        <v>72</v>
      </c>
      <c s="26">
        <v>0</v>
      </c>
      <c s="26">
        <v>0</v>
      </c>
      <c s="26">
        <v>0</v>
      </c>
      <c s="26">
        <v>0</v>
      </c>
      <c s="92">
        <v>72</v>
      </c>
    </row>
    <row>
      <c r="H74" s="92">
        <v>73</v>
      </c>
      <c s="26">
        <v>0</v>
      </c>
      <c s="26">
        <v>0</v>
      </c>
      <c s="26">
        <v>0</v>
      </c>
      <c s="26">
        <v>0</v>
      </c>
      <c s="92">
        <v>73</v>
      </c>
      <c r="O74" s="92">
        <v>73</v>
      </c>
      <c s="26">
        <v>0</v>
      </c>
      <c s="26">
        <v>0</v>
      </c>
      <c s="26">
        <v>0</v>
      </c>
      <c s="26">
        <v>0</v>
      </c>
      <c s="92">
        <v>73</v>
      </c>
    </row>
    <row>
      <c r="H75" s="92">
        <v>74</v>
      </c>
      <c s="26">
        <v>0</v>
      </c>
      <c s="26">
        <v>0</v>
      </c>
      <c s="26">
        <v>0</v>
      </c>
      <c s="26">
        <v>0</v>
      </c>
      <c s="92">
        <v>74</v>
      </c>
      <c r="O75" s="92">
        <v>74</v>
      </c>
      <c s="26">
        <v>0</v>
      </c>
      <c s="26">
        <v>0</v>
      </c>
      <c s="26">
        <v>0</v>
      </c>
      <c s="26">
        <v>0</v>
      </c>
      <c s="92">
        <v>74</v>
      </c>
    </row>
    <row>
      <c r="H76" s="92">
        <v>75</v>
      </c>
      <c s="26">
        <v>0</v>
      </c>
      <c s="26">
        <v>0</v>
      </c>
      <c s="26">
        <v>0</v>
      </c>
      <c s="26">
        <v>0</v>
      </c>
      <c s="92">
        <v>75</v>
      </c>
      <c r="O76" s="92">
        <v>75</v>
      </c>
      <c s="26">
        <v>0</v>
      </c>
      <c s="26">
        <v>0</v>
      </c>
      <c s="26">
        <v>0</v>
      </c>
      <c s="26">
        <v>0</v>
      </c>
      <c s="92">
        <v>75</v>
      </c>
    </row>
    <row>
      <c r="H77" s="92">
        <v>76</v>
      </c>
      <c s="26">
        <v>0</v>
      </c>
      <c s="26">
        <v>0</v>
      </c>
      <c s="26">
        <v>0</v>
      </c>
      <c s="26">
        <v>0</v>
      </c>
      <c s="92">
        <v>76</v>
      </c>
      <c r="O77" s="92">
        <v>76</v>
      </c>
      <c s="26">
        <v>0</v>
      </c>
      <c s="26">
        <v>0</v>
      </c>
      <c s="26">
        <v>0</v>
      </c>
      <c s="26">
        <v>0</v>
      </c>
      <c s="92">
        <v>76</v>
      </c>
    </row>
    <row>
      <c r="H78" s="92">
        <v>77</v>
      </c>
      <c s="26">
        <v>0</v>
      </c>
      <c s="26">
        <v>0</v>
      </c>
      <c s="26">
        <v>0</v>
      </c>
      <c s="26">
        <v>0</v>
      </c>
      <c s="92">
        <v>77</v>
      </c>
      <c r="O78" s="92">
        <v>77</v>
      </c>
      <c s="26">
        <v>0</v>
      </c>
      <c s="26">
        <v>0</v>
      </c>
      <c s="26">
        <v>0</v>
      </c>
      <c s="26">
        <v>0</v>
      </c>
      <c s="92">
        <v>77</v>
      </c>
    </row>
    <row>
      <c r="H79" s="92">
        <v>78</v>
      </c>
      <c s="26">
        <v>0</v>
      </c>
      <c s="26">
        <v>0</v>
      </c>
      <c s="26">
        <v>0</v>
      </c>
      <c s="26">
        <v>0</v>
      </c>
      <c s="92">
        <v>78</v>
      </c>
      <c r="O79" s="92">
        <v>78</v>
      </c>
      <c s="26">
        <v>0</v>
      </c>
      <c s="26">
        <v>0</v>
      </c>
      <c s="26">
        <v>0</v>
      </c>
      <c s="26">
        <v>0</v>
      </c>
      <c s="92">
        <v>78</v>
      </c>
    </row>
    <row>
      <c r="H80" s="92">
        <v>79</v>
      </c>
      <c s="26">
        <v>0</v>
      </c>
      <c s="26">
        <v>10</v>
      </c>
      <c s="26">
        <v>0</v>
      </c>
      <c s="26">
        <v>0</v>
      </c>
      <c s="92">
        <v>79</v>
      </c>
      <c r="O80" s="92">
        <v>79</v>
      </c>
      <c s="26">
        <v>0</v>
      </c>
      <c s="26">
        <v>0</v>
      </c>
      <c s="26">
        <v>0</v>
      </c>
      <c s="26">
        <v>0</v>
      </c>
      <c s="92">
        <v>79</v>
      </c>
    </row>
    <row>
      <c r="H81" s="92">
        <v>80</v>
      </c>
      <c s="26">
        <v>0</v>
      </c>
      <c s="26">
        <v>32</v>
      </c>
      <c s="26">
        <v>0</v>
      </c>
      <c s="26">
        <v>0</v>
      </c>
      <c s="92">
        <v>80</v>
      </c>
      <c r="O81" s="92">
        <v>80</v>
      </c>
      <c s="26">
        <v>0</v>
      </c>
      <c s="26">
        <v>0</v>
      </c>
      <c s="26">
        <v>0</v>
      </c>
      <c s="26">
        <v>0</v>
      </c>
      <c s="92">
        <v>80</v>
      </c>
    </row>
    <row>
      <c r="H82" s="92">
        <v>81</v>
      </c>
      <c s="26">
        <v>0</v>
      </c>
      <c s="26">
        <v>62</v>
      </c>
      <c s="26">
        <v>0</v>
      </c>
      <c s="26">
        <v>0</v>
      </c>
      <c s="92">
        <v>81</v>
      </c>
      <c r="O82" s="92">
        <v>81</v>
      </c>
      <c s="26">
        <v>0</v>
      </c>
      <c s="26">
        <v>0</v>
      </c>
      <c s="26">
        <v>0</v>
      </c>
      <c s="26">
        <v>0</v>
      </c>
      <c s="92">
        <v>81</v>
      </c>
    </row>
    <row>
      <c r="H83" s="92">
        <v>82</v>
      </c>
      <c s="26">
        <v>9</v>
      </c>
      <c s="26">
        <v>64</v>
      </c>
      <c s="26">
        <v>0</v>
      </c>
      <c s="26">
        <v>0</v>
      </c>
      <c s="92">
        <v>82</v>
      </c>
      <c r="O83" s="92">
        <v>82</v>
      </c>
      <c s="26">
        <v>0</v>
      </c>
      <c s="26">
        <v>0</v>
      </c>
      <c s="26">
        <v>0</v>
      </c>
      <c s="26">
        <v>0</v>
      </c>
      <c s="92">
        <v>82</v>
      </c>
    </row>
    <row>
      <c r="H84" s="92">
        <v>83</v>
      </c>
      <c s="26">
        <v>28</v>
      </c>
      <c s="26">
        <v>49</v>
      </c>
      <c s="26">
        <v>0</v>
      </c>
      <c s="26">
        <v>0</v>
      </c>
      <c s="92">
        <v>83</v>
      </c>
      <c r="O84" s="92">
        <v>83</v>
      </c>
      <c s="26">
        <v>0</v>
      </c>
      <c s="26">
        <v>0</v>
      </c>
      <c s="26">
        <v>0</v>
      </c>
      <c s="26">
        <v>0</v>
      </c>
      <c s="92">
        <v>83</v>
      </c>
    </row>
    <row>
      <c r="H85" s="92">
        <v>84</v>
      </c>
      <c s="26">
        <v>33</v>
      </c>
      <c s="26">
        <v>39</v>
      </c>
      <c s="26">
        <v>0</v>
      </c>
      <c s="26">
        <v>0</v>
      </c>
      <c s="92">
        <v>84</v>
      </c>
      <c r="O85" s="92">
        <v>84</v>
      </c>
      <c s="26">
        <v>0</v>
      </c>
      <c s="26">
        <v>0</v>
      </c>
      <c s="26">
        <v>0</v>
      </c>
      <c s="26">
        <v>0</v>
      </c>
      <c s="92">
        <v>84</v>
      </c>
    </row>
    <row>
      <c r="H86" s="92">
        <v>85</v>
      </c>
      <c s="26">
        <v>51</v>
      </c>
      <c s="26">
        <v>32</v>
      </c>
      <c s="26">
        <v>0</v>
      </c>
      <c s="26">
        <v>0</v>
      </c>
      <c s="92">
        <v>85</v>
      </c>
      <c r="O86" s="92">
        <v>85</v>
      </c>
      <c s="26">
        <v>0</v>
      </c>
      <c s="26">
        <v>0</v>
      </c>
      <c s="26">
        <v>0</v>
      </c>
      <c s="26">
        <v>0</v>
      </c>
      <c s="92">
        <v>85</v>
      </c>
    </row>
    <row>
      <c r="H87" s="92">
        <v>86</v>
      </c>
      <c s="26">
        <v>74</v>
      </c>
      <c s="26">
        <v>10</v>
      </c>
      <c s="26">
        <v>0</v>
      </c>
      <c s="26">
        <v>0</v>
      </c>
      <c s="92">
        <v>86</v>
      </c>
      <c r="O87" s="92">
        <v>86</v>
      </c>
      <c s="26">
        <v>0</v>
      </c>
      <c s="26">
        <v>0</v>
      </c>
      <c s="26">
        <v>0</v>
      </c>
      <c s="26">
        <v>0</v>
      </c>
      <c s="92">
        <v>86</v>
      </c>
    </row>
    <row>
      <c r="H88" s="92">
        <v>87</v>
      </c>
      <c s="26">
        <v>35</v>
      </c>
      <c s="26">
        <v>4</v>
      </c>
      <c s="26">
        <v>0</v>
      </c>
      <c s="26">
        <v>0</v>
      </c>
      <c s="92">
        <v>87</v>
      </c>
      <c r="O88" s="92">
        <v>87</v>
      </c>
      <c s="26">
        <v>0</v>
      </c>
      <c s="26">
        <v>0</v>
      </c>
      <c s="26">
        <v>0</v>
      </c>
      <c s="26">
        <v>0</v>
      </c>
      <c s="92">
        <v>87</v>
      </c>
    </row>
    <row>
      <c r="H89" s="92">
        <v>88</v>
      </c>
      <c s="26">
        <v>31</v>
      </c>
      <c s="26">
        <v>1</v>
      </c>
      <c s="26">
        <v>0</v>
      </c>
      <c s="26">
        <v>0</v>
      </c>
      <c s="92">
        <v>88</v>
      </c>
      <c r="O89" s="92">
        <v>88</v>
      </c>
      <c s="26">
        <v>0</v>
      </c>
      <c s="26">
        <v>0</v>
      </c>
      <c s="26">
        <v>0</v>
      </c>
      <c s="26">
        <v>0</v>
      </c>
      <c s="92">
        <v>88</v>
      </c>
    </row>
    <row>
      <c r="H90" s="92">
        <v>89</v>
      </c>
      <c s="26">
        <v>22</v>
      </c>
      <c s="26">
        <v>1</v>
      </c>
      <c s="26">
        <v>0</v>
      </c>
      <c s="26">
        <v>0</v>
      </c>
      <c s="92">
        <v>89</v>
      </c>
      <c r="O90" s="92">
        <v>89</v>
      </c>
      <c s="26">
        <v>0</v>
      </c>
      <c s="26">
        <v>0</v>
      </c>
      <c s="26">
        <v>0</v>
      </c>
      <c s="26">
        <v>0</v>
      </c>
      <c s="92">
        <v>89</v>
      </c>
    </row>
    <row>
      <c r="H91" s="92">
        <v>90</v>
      </c>
      <c s="26">
        <v>19</v>
      </c>
      <c s="26">
        <v>0</v>
      </c>
      <c s="26">
        <v>0</v>
      </c>
      <c s="26">
        <v>0</v>
      </c>
      <c s="92">
        <v>90</v>
      </c>
      <c r="O91" s="92">
        <v>90</v>
      </c>
      <c s="26">
        <v>0</v>
      </c>
      <c s="26">
        <v>0</v>
      </c>
      <c s="26">
        <v>0</v>
      </c>
      <c s="26">
        <v>0</v>
      </c>
      <c s="92">
        <v>90</v>
      </c>
    </row>
    <row>
      <c r="H92" s="92">
        <v>91</v>
      </c>
      <c s="26">
        <v>6</v>
      </c>
      <c s="26">
        <v>0</v>
      </c>
      <c s="26">
        <v>0</v>
      </c>
      <c s="26">
        <v>0</v>
      </c>
      <c s="92">
        <v>91</v>
      </c>
      <c r="O92" s="92">
        <v>91</v>
      </c>
      <c s="26">
        <v>0</v>
      </c>
      <c s="26">
        <v>0</v>
      </c>
      <c s="26">
        <v>0</v>
      </c>
      <c s="26">
        <v>0</v>
      </c>
      <c s="92">
        <v>91</v>
      </c>
    </row>
    <row>
      <c r="H93" s="92">
        <v>92</v>
      </c>
      <c s="26">
        <v>1</v>
      </c>
      <c s="26">
        <v>0</v>
      </c>
      <c s="26">
        <v>0</v>
      </c>
      <c s="26">
        <v>0</v>
      </c>
      <c s="92">
        <v>92</v>
      </c>
      <c r="O93" s="92">
        <v>92</v>
      </c>
      <c s="26">
        <v>0</v>
      </c>
      <c s="26">
        <v>0</v>
      </c>
      <c s="26">
        <v>0</v>
      </c>
      <c s="26">
        <v>0</v>
      </c>
      <c s="92">
        <v>92</v>
      </c>
    </row>
    <row>
      <c r="H94" s="92">
        <v>93</v>
      </c>
      <c s="26">
        <v>5</v>
      </c>
      <c s="26">
        <v>0</v>
      </c>
      <c s="26">
        <v>0</v>
      </c>
      <c s="26">
        <v>0</v>
      </c>
      <c s="92">
        <v>93</v>
      </c>
      <c r="O94" s="92">
        <v>93</v>
      </c>
      <c s="26">
        <v>0</v>
      </c>
      <c s="26">
        <v>0</v>
      </c>
      <c s="26">
        <v>0</v>
      </c>
      <c s="26">
        <v>0</v>
      </c>
      <c s="92">
        <v>93</v>
      </c>
    </row>
    <row>
      <c r="H95" s="92">
        <v>94</v>
      </c>
      <c s="26">
        <v>1</v>
      </c>
      <c s="26">
        <v>0</v>
      </c>
      <c s="26">
        <v>0</v>
      </c>
      <c s="26">
        <v>0</v>
      </c>
      <c s="92">
        <v>94</v>
      </c>
      <c r="O95" s="92">
        <v>94</v>
      </c>
      <c s="26">
        <v>0</v>
      </c>
      <c s="26">
        <v>0</v>
      </c>
      <c s="26">
        <v>0</v>
      </c>
      <c s="26">
        <v>0</v>
      </c>
      <c s="92">
        <v>94</v>
      </c>
    </row>
    <row>
      <c r="H96" s="92">
        <v>95</v>
      </c>
      <c s="26">
        <v>0</v>
      </c>
      <c s="26">
        <v>0</v>
      </c>
      <c s="26">
        <v>0</v>
      </c>
      <c s="26">
        <v>0</v>
      </c>
      <c s="92">
        <v>95</v>
      </c>
      <c r="O96" s="92">
        <v>95</v>
      </c>
      <c s="26">
        <v>0</v>
      </c>
      <c s="26">
        <v>0</v>
      </c>
      <c s="26">
        <v>0</v>
      </c>
      <c s="26">
        <v>0</v>
      </c>
      <c s="92">
        <v>95</v>
      </c>
    </row>
    <row>
      <c r="H97" s="92">
        <v>96</v>
      </c>
      <c s="26">
        <v>0</v>
      </c>
      <c s="26">
        <v>0</v>
      </c>
      <c s="26">
        <v>0</v>
      </c>
      <c s="26">
        <v>0</v>
      </c>
      <c s="92">
        <v>96</v>
      </c>
      <c r="O97" s="92">
        <v>96</v>
      </c>
      <c s="26">
        <v>0</v>
      </c>
      <c s="26">
        <v>0</v>
      </c>
      <c s="26">
        <v>0</v>
      </c>
      <c s="26">
        <v>0</v>
      </c>
      <c s="92">
        <v>96</v>
      </c>
    </row>
    <row>
      <c r="H98" s="92">
        <v>97</v>
      </c>
      <c s="26">
        <v>0</v>
      </c>
      <c s="26">
        <v>0</v>
      </c>
      <c s="26">
        <v>0</v>
      </c>
      <c s="26">
        <v>0</v>
      </c>
      <c s="92">
        <v>97</v>
      </c>
      <c r="O98" s="92">
        <v>97</v>
      </c>
      <c s="26">
        <v>0</v>
      </c>
      <c s="26">
        <v>0</v>
      </c>
      <c s="26">
        <v>0</v>
      </c>
      <c s="26">
        <v>0</v>
      </c>
      <c s="92">
        <v>97</v>
      </c>
    </row>
    <row>
      <c r="H99" s="92">
        <v>98</v>
      </c>
      <c s="26">
        <v>0</v>
      </c>
      <c s="26">
        <v>0</v>
      </c>
      <c s="26">
        <v>0</v>
      </c>
      <c s="26">
        <v>0</v>
      </c>
      <c s="92">
        <v>98</v>
      </c>
      <c r="O99" s="92">
        <v>98</v>
      </c>
      <c s="26">
        <v>0</v>
      </c>
      <c s="26">
        <v>0</v>
      </c>
      <c s="26">
        <v>0</v>
      </c>
      <c s="26">
        <v>0</v>
      </c>
      <c s="92">
        <v>98</v>
      </c>
    </row>
    <row>
      <c r="H100" s="92">
        <v>99</v>
      </c>
      <c s="26">
        <v>0</v>
      </c>
      <c s="26">
        <v>0</v>
      </c>
      <c s="26">
        <v>0</v>
      </c>
      <c s="26">
        <v>0</v>
      </c>
      <c s="92">
        <v>99</v>
      </c>
      <c r="O100" s="92">
        <v>99</v>
      </c>
      <c s="26">
        <v>0</v>
      </c>
      <c s="26">
        <v>0</v>
      </c>
      <c s="26">
        <v>0</v>
      </c>
      <c s="26">
        <v>0</v>
      </c>
      <c s="92">
        <v>99</v>
      </c>
    </row>
    <row>
      <c r="H101" s="92">
        <v>100</v>
      </c>
      <c s="26">
        <v>0</v>
      </c>
      <c s="26">
        <v>0</v>
      </c>
      <c s="26">
        <v>0</v>
      </c>
      <c s="26">
        <v>0</v>
      </c>
      <c s="92">
        <v>100</v>
      </c>
      <c r="O101" s="92">
        <v>100</v>
      </c>
      <c s="26">
        <v>0</v>
      </c>
      <c s="26">
        <v>0</v>
      </c>
      <c s="26">
        <v>0</v>
      </c>
      <c s="26">
        <v>0</v>
      </c>
      <c s="92">
        <v>100</v>
      </c>
    </row>
    <row>
      <c r="H102" s="92">
        <v>101</v>
      </c>
      <c s="26">
        <v>0</v>
      </c>
      <c s="26">
        <v>0</v>
      </c>
      <c s="26">
        <v>0</v>
      </c>
      <c s="26">
        <v>0</v>
      </c>
      <c s="92">
        <v>101</v>
      </c>
      <c r="O102" s="92">
        <v>101</v>
      </c>
      <c s="26">
        <v>0</v>
      </c>
      <c s="26">
        <v>0</v>
      </c>
      <c s="26">
        <v>0</v>
      </c>
      <c s="26">
        <v>0</v>
      </c>
      <c s="92">
        <v>101</v>
      </c>
    </row>
    <row>
      <c r="H103" s="92">
        <v>102</v>
      </c>
      <c s="26">
        <v>0</v>
      </c>
      <c s="26">
        <v>0</v>
      </c>
      <c s="26">
        <v>0</v>
      </c>
      <c s="26">
        <v>0</v>
      </c>
      <c s="92">
        <v>102</v>
      </c>
      <c r="O103" s="92">
        <v>102</v>
      </c>
      <c s="26">
        <v>0</v>
      </c>
      <c s="26">
        <v>0</v>
      </c>
      <c s="26">
        <v>0</v>
      </c>
      <c s="26">
        <v>0</v>
      </c>
      <c s="92">
        <v>102</v>
      </c>
    </row>
    <row>
      <c r="H104" s="92">
        <v>103</v>
      </c>
      <c s="26">
        <v>0</v>
      </c>
      <c s="26">
        <v>0</v>
      </c>
      <c s="26">
        <v>0</v>
      </c>
      <c s="26">
        <v>0</v>
      </c>
      <c s="92">
        <v>103</v>
      </c>
      <c r="O104" s="92">
        <v>103</v>
      </c>
      <c s="26">
        <v>0</v>
      </c>
      <c s="26">
        <v>0</v>
      </c>
      <c s="26">
        <v>0</v>
      </c>
      <c s="26">
        <v>0</v>
      </c>
      <c s="92">
        <v>103</v>
      </c>
    </row>
    <row>
      <c r="H105" s="92">
        <v>104</v>
      </c>
      <c s="26">
        <v>0</v>
      </c>
      <c s="26">
        <v>0</v>
      </c>
      <c s="26">
        <v>0</v>
      </c>
      <c s="26">
        <v>0</v>
      </c>
      <c s="92">
        <v>104</v>
      </c>
      <c r="O105" s="92">
        <v>104</v>
      </c>
      <c s="26">
        <v>0</v>
      </c>
      <c s="26">
        <v>0</v>
      </c>
      <c s="26">
        <v>0</v>
      </c>
      <c s="26">
        <v>0</v>
      </c>
      <c s="92">
        <v>104</v>
      </c>
    </row>
    <row>
      <c r="H106" s="92">
        <v>105</v>
      </c>
      <c s="26">
        <v>0</v>
      </c>
      <c s="26">
        <v>0</v>
      </c>
      <c s="26">
        <v>0</v>
      </c>
      <c s="26">
        <v>0</v>
      </c>
      <c s="92">
        <v>105</v>
      </c>
      <c r="O106" s="92">
        <v>105</v>
      </c>
      <c s="26">
        <v>0</v>
      </c>
      <c s="26">
        <v>0</v>
      </c>
      <c s="26">
        <v>0</v>
      </c>
      <c s="26">
        <v>0</v>
      </c>
      <c s="92">
        <v>105</v>
      </c>
    </row>
    <row>
      <c r="H107" s="92">
        <v>106</v>
      </c>
      <c s="26">
        <v>0</v>
      </c>
      <c s="26">
        <v>0</v>
      </c>
      <c s="26">
        <v>0</v>
      </c>
      <c s="26">
        <v>0</v>
      </c>
      <c s="92">
        <v>106</v>
      </c>
      <c r="O107" s="92">
        <v>106</v>
      </c>
      <c s="26">
        <v>0</v>
      </c>
      <c s="26">
        <v>0</v>
      </c>
      <c s="26">
        <v>0</v>
      </c>
      <c s="26">
        <v>0</v>
      </c>
      <c s="92">
        <v>106</v>
      </c>
    </row>
    <row>
      <c r="H108" s="92">
        <v>107</v>
      </c>
      <c s="26">
        <v>0</v>
      </c>
      <c s="26">
        <v>0</v>
      </c>
      <c s="26">
        <v>0</v>
      </c>
      <c s="26">
        <v>0</v>
      </c>
      <c s="92">
        <v>107</v>
      </c>
      <c r="O108" s="92">
        <v>107</v>
      </c>
      <c s="26">
        <v>0</v>
      </c>
      <c s="26">
        <v>0</v>
      </c>
      <c s="26">
        <v>0</v>
      </c>
      <c s="26">
        <v>0</v>
      </c>
      <c s="92">
        <v>107</v>
      </c>
    </row>
    <row>
      <c r="H109" s="92">
        <v>108</v>
      </c>
      <c s="26">
        <v>0</v>
      </c>
      <c s="26">
        <v>0</v>
      </c>
      <c s="26">
        <v>0</v>
      </c>
      <c s="26">
        <v>0</v>
      </c>
      <c s="92">
        <v>108</v>
      </c>
      <c r="O109" s="92">
        <v>108</v>
      </c>
      <c s="26">
        <v>0</v>
      </c>
      <c s="26">
        <v>0</v>
      </c>
      <c s="26">
        <v>0</v>
      </c>
      <c s="26">
        <v>0</v>
      </c>
      <c s="92">
        <v>108</v>
      </c>
    </row>
    <row>
      <c r="H110" s="92">
        <v>109</v>
      </c>
      <c s="26">
        <v>0</v>
      </c>
      <c s="26">
        <v>0</v>
      </c>
      <c s="26">
        <v>0</v>
      </c>
      <c s="26">
        <v>0</v>
      </c>
      <c s="92">
        <v>109</v>
      </c>
      <c r="O110" s="92">
        <v>109</v>
      </c>
      <c s="26">
        <v>0</v>
      </c>
      <c s="26">
        <v>0</v>
      </c>
      <c s="26">
        <v>0</v>
      </c>
      <c s="26">
        <v>0</v>
      </c>
      <c s="92">
        <v>109</v>
      </c>
    </row>
    <row>
      <c r="H111" s="92">
        <v>110</v>
      </c>
      <c s="26">
        <v>0</v>
      </c>
      <c s="26">
        <v>0</v>
      </c>
      <c s="26">
        <v>0</v>
      </c>
      <c s="26">
        <v>0</v>
      </c>
      <c s="92">
        <v>110</v>
      </c>
      <c r="O111" s="92">
        <v>110</v>
      </c>
      <c s="26">
        <v>0</v>
      </c>
      <c s="26">
        <v>0</v>
      </c>
      <c s="26">
        <v>0</v>
      </c>
      <c s="26">
        <v>0</v>
      </c>
      <c s="92">
        <v>110</v>
      </c>
    </row>
    <row>
      <c r="H112" s="92">
        <v>111</v>
      </c>
      <c s="26">
        <v>0</v>
      </c>
      <c s="26">
        <v>0</v>
      </c>
      <c s="26">
        <v>0</v>
      </c>
      <c s="26">
        <v>0</v>
      </c>
      <c s="92">
        <v>111</v>
      </c>
      <c r="O112" s="92">
        <v>111</v>
      </c>
      <c s="26">
        <v>0</v>
      </c>
      <c s="26">
        <v>0</v>
      </c>
      <c s="26">
        <v>0</v>
      </c>
      <c s="26">
        <v>0</v>
      </c>
      <c s="92">
        <v>111</v>
      </c>
    </row>
    <row>
      <c r="H113" s="92">
        <v>112</v>
      </c>
      <c s="26">
        <v>0</v>
      </c>
      <c s="26">
        <v>0</v>
      </c>
      <c s="26">
        <v>0</v>
      </c>
      <c s="26">
        <v>0</v>
      </c>
      <c s="92">
        <v>112</v>
      </c>
      <c r="O113" s="92">
        <v>112</v>
      </c>
      <c s="26">
        <v>0</v>
      </c>
      <c s="26">
        <v>0</v>
      </c>
      <c s="26">
        <v>0</v>
      </c>
      <c s="26">
        <v>0</v>
      </c>
      <c s="92">
        <v>112</v>
      </c>
    </row>
    <row>
      <c r="H114" s="92">
        <v>113</v>
      </c>
      <c s="26">
        <v>0</v>
      </c>
      <c s="26">
        <v>0</v>
      </c>
      <c s="26">
        <v>0</v>
      </c>
      <c s="26">
        <v>0</v>
      </c>
      <c s="92">
        <v>113</v>
      </c>
      <c r="O114" s="92">
        <v>113</v>
      </c>
      <c s="26">
        <v>0</v>
      </c>
      <c s="26">
        <v>0</v>
      </c>
      <c s="26">
        <v>0</v>
      </c>
      <c s="26">
        <v>0</v>
      </c>
      <c s="92">
        <v>113</v>
      </c>
    </row>
    <row>
      <c r="H115" s="92">
        <v>114</v>
      </c>
      <c s="26">
        <v>0</v>
      </c>
      <c s="26">
        <v>0</v>
      </c>
      <c s="26">
        <v>0</v>
      </c>
      <c s="26">
        <v>0</v>
      </c>
      <c s="92">
        <v>114</v>
      </c>
      <c r="O115" s="92">
        <v>114</v>
      </c>
      <c s="26">
        <v>0</v>
      </c>
      <c s="26">
        <v>0</v>
      </c>
      <c s="26">
        <v>0</v>
      </c>
      <c s="26">
        <v>0</v>
      </c>
      <c s="92">
        <v>114</v>
      </c>
    </row>
    <row>
      <c r="H116" s="92">
        <v>115</v>
      </c>
      <c s="26">
        <v>0</v>
      </c>
      <c s="26">
        <v>0</v>
      </c>
      <c s="26">
        <v>0</v>
      </c>
      <c s="26">
        <v>0</v>
      </c>
      <c s="92">
        <v>115</v>
      </c>
      <c r="O116" s="92">
        <v>115</v>
      </c>
      <c s="26">
        <v>0</v>
      </c>
      <c s="26">
        <v>0</v>
      </c>
      <c s="26">
        <v>0</v>
      </c>
      <c s="26">
        <v>0</v>
      </c>
      <c s="92">
        <v>115</v>
      </c>
    </row>
    <row>
      <c r="H117" s="92">
        <v>116</v>
      </c>
      <c s="26">
        <v>0</v>
      </c>
      <c s="26">
        <v>0</v>
      </c>
      <c s="26">
        <v>0</v>
      </c>
      <c s="26">
        <v>0</v>
      </c>
      <c s="92">
        <v>116</v>
      </c>
      <c r="O117" s="92">
        <v>116</v>
      </c>
      <c s="26">
        <v>0</v>
      </c>
      <c s="26">
        <v>0</v>
      </c>
      <c s="26">
        <v>0</v>
      </c>
      <c s="26">
        <v>0</v>
      </c>
      <c s="92">
        <v>116</v>
      </c>
    </row>
    <row>
      <c r="H118" s="92">
        <v>117</v>
      </c>
      <c s="26">
        <v>0</v>
      </c>
      <c s="26">
        <v>0</v>
      </c>
      <c s="26">
        <v>0</v>
      </c>
      <c s="26">
        <v>0</v>
      </c>
      <c s="92">
        <v>117</v>
      </c>
      <c r="O118" s="92">
        <v>117</v>
      </c>
      <c s="26">
        <v>0</v>
      </c>
      <c s="26">
        <v>0</v>
      </c>
      <c s="26">
        <v>0</v>
      </c>
      <c s="26">
        <v>0</v>
      </c>
      <c s="92">
        <v>117</v>
      </c>
    </row>
    <row>
      <c r="H119" s="92">
        <v>118</v>
      </c>
      <c s="26">
        <v>0</v>
      </c>
      <c s="26">
        <v>0</v>
      </c>
      <c s="26">
        <v>0</v>
      </c>
      <c s="26">
        <v>0</v>
      </c>
      <c s="92">
        <v>118</v>
      </c>
      <c r="O119" s="92">
        <v>118</v>
      </c>
      <c s="26">
        <v>0</v>
      </c>
      <c s="26">
        <v>0</v>
      </c>
      <c s="26">
        <v>0</v>
      </c>
      <c s="26">
        <v>0</v>
      </c>
      <c s="92">
        <v>118</v>
      </c>
    </row>
    <row>
      <c r="H120" s="92">
        <v>119</v>
      </c>
      <c s="26">
        <v>0</v>
      </c>
      <c s="26">
        <v>0</v>
      </c>
      <c s="26">
        <v>0</v>
      </c>
      <c s="26">
        <v>0</v>
      </c>
      <c s="92">
        <v>119</v>
      </c>
      <c r="O120" s="92">
        <v>119</v>
      </c>
      <c s="26">
        <v>0</v>
      </c>
      <c s="26">
        <v>0</v>
      </c>
      <c s="26">
        <v>0</v>
      </c>
      <c s="26">
        <v>0</v>
      </c>
      <c s="92">
        <v>119</v>
      </c>
    </row>
    <row>
      <c r="H121" s="92">
        <v>120</v>
      </c>
      <c s="26">
        <v>0</v>
      </c>
      <c s="26">
        <v>0</v>
      </c>
      <c s="26">
        <v>0</v>
      </c>
      <c s="26">
        <v>0</v>
      </c>
      <c s="92">
        <v>120</v>
      </c>
      <c r="O121" s="92">
        <v>120</v>
      </c>
      <c s="26">
        <v>0</v>
      </c>
      <c s="26">
        <v>0</v>
      </c>
      <c s="26">
        <v>0</v>
      </c>
      <c s="26">
        <v>0</v>
      </c>
      <c s="92">
        <v>120</v>
      </c>
    </row>
    <row>
      <c r="H122" s="92" t="s">
        <v>28</v>
      </c>
      <c s="26"/>
      <c s="26"/>
      <c s="26"/>
      <c s="26"/>
      <c s="92"/>
      <c r="O122" s="92" t="s">
        <v>28</v>
      </c>
      <c s="26"/>
      <c s="26"/>
      <c s="26"/>
      <c s="26"/>
      <c s="92"/>
    </row>
    <row>
      <c r="H123" s="24"/>
      <c r="M123" s="24"/>
      <c r="O123" s="24"/>
      <c r="T123" s="24"/>
    </row>
    <row>
      <c r="H124" s="24"/>
      <c r="M124" s="24"/>
      <c r="O124" s="24"/>
      <c r="T124" s="24"/>
    </row>
    <row>
      <c r="H125" s="24"/>
      <c r="M125" s="24"/>
      <c r="O125" s="24"/>
      <c r="T125" s="24"/>
    </row>
    <row>
      <c r="H126" s="24"/>
      <c r="M126" s="24"/>
      <c r="O126" s="24"/>
      <c r="T126" s="24"/>
    </row>
    <row>
      <c r="H127" s="24"/>
      <c r="M127" s="24"/>
      <c r="O127" s="24"/>
      <c r="T127" s="24"/>
    </row>
    <row>
      <c r="H128" s="24"/>
      <c r="M128" s="24"/>
      <c r="O128" s="24"/>
      <c r="T128" s="24"/>
    </row>
    <row>
      <c r="H129" s="24"/>
      <c r="M129" s="24"/>
      <c r="O129" s="24"/>
      <c r="T129" s="24"/>
    </row>
    <row>
      <c r="H130" s="24"/>
      <c r="M130" s="24"/>
      <c r="O130" s="24"/>
      <c r="T130" s="24"/>
    </row>
    <row>
      <c r="H131" s="24"/>
      <c r="M131" s="24"/>
      <c r="O131" s="24"/>
      <c r="T131" s="24"/>
    </row>
    <row>
      <c r="H132" s="24"/>
      <c r="M132" s="24"/>
      <c r="O132" s="24"/>
      <c r="T132" s="24"/>
    </row>
    <row>
      <c r="H133" s="24"/>
      <c r="M133" s="24"/>
      <c r="O133" s="24"/>
      <c r="T133" s="24"/>
    </row>
    <row>
      <c r="H134" s="24"/>
      <c r="M134" s="24"/>
      <c r="O134" s="24"/>
      <c r="T134" s="24"/>
    </row>
    <row>
      <c r="H135" s="24"/>
      <c r="M135" s="24"/>
      <c r="O135" s="24"/>
      <c r="T135" s="24"/>
    </row>
    <row>
      <c r="H136" s="24"/>
      <c r="M136" s="24"/>
      <c r="O136" s="24"/>
      <c r="T136" s="24"/>
    </row>
    <row>
      <c r="H137" s="24"/>
      <c r="M137" s="24"/>
      <c r="O137" s="24"/>
      <c r="T137" s="24"/>
    </row>
    <row>
      <c r="H138" s="24"/>
      <c r="M138" s="24"/>
      <c r="O138" s="24"/>
      <c r="T138" s="24"/>
    </row>
    <row>
      <c r="H139" s="24"/>
      <c r="M139" s="24"/>
      <c r="O139" s="24"/>
      <c r="T139" s="24"/>
    </row>
    <row>
      <c r="H140" s="24"/>
      <c r="M140" s="24"/>
      <c r="O140" s="24"/>
      <c r="T140" s="24"/>
    </row>
    <row>
      <c r="H141" s="24"/>
      <c r="M141" s="24"/>
      <c r="O141" s="24"/>
      <c r="T141" s="24"/>
    </row>
    <row>
      <c r="H142" s="24"/>
      <c r="M142" s="24"/>
      <c r="O142" s="24"/>
      <c r="T142" s="24"/>
    </row>
    <row>
      <c r="H143" s="24"/>
      <c r="M143" s="24"/>
      <c r="O143" s="24"/>
      <c r="T143" s="24"/>
    </row>
    <row>
      <c r="H144" s="24"/>
      <c r="M144" s="24"/>
      <c r="O144" s="24"/>
      <c r="T144" s="24"/>
    </row>
    <row>
      <c r="H145" s="24"/>
      <c r="M145" s="24"/>
      <c r="O145" s="24"/>
      <c r="T145" s="24"/>
    </row>
    <row>
      <c r="H146" s="24"/>
      <c r="M146" s="24"/>
      <c r="O146" s="24"/>
      <c r="T146" s="24"/>
    </row>
    <row>
      <c r="H147" s="24"/>
      <c r="M147" s="24"/>
      <c r="O147" s="24"/>
      <c r="T147" s="24"/>
    </row>
    <row>
      <c r="H148" s="24"/>
      <c r="M148" s="24"/>
      <c r="O148" s="24"/>
      <c r="T148" s="24"/>
    </row>
    <row>
      <c r="H149" s="24"/>
      <c r="M149" s="24"/>
      <c r="O149" s="24"/>
      <c r="T149" s="24"/>
    </row>
    <row>
      <c r="H150" s="24"/>
      <c r="M150" s="24"/>
      <c r="O150" s="24"/>
      <c r="T150" s="24"/>
    </row>
    <row>
      <c r="H151" s="24"/>
      <c r="M151" s="24"/>
      <c r="O151" s="24"/>
      <c r="T151" s="24"/>
    </row>
    <row>
      <c r="H152" s="24"/>
      <c r="M152" s="24"/>
      <c r="O152" s="24"/>
      <c r="T152" s="24"/>
    </row>
    <row>
      <c r="H153" s="24"/>
      <c r="M153" s="24"/>
      <c r="O153" s="24"/>
      <c r="T153" s="24"/>
    </row>
    <row>
      <c r="H154" s="24"/>
      <c r="M154" s="24"/>
      <c r="O154" s="24"/>
      <c r="T154" s="24"/>
    </row>
    <row>
      <c r="H155" s="24"/>
      <c r="M155" s="24"/>
      <c r="O155" s="24"/>
      <c r="T155" s="24"/>
    </row>
    <row>
      <c r="H156" s="24"/>
      <c r="M156" s="24"/>
      <c r="O156" s="24"/>
      <c r="T156" s="24"/>
    </row>
    <row>
      <c r="H157" s="24"/>
      <c r="M157" s="24"/>
      <c r="O157" s="24"/>
      <c r="T157" s="24"/>
    </row>
    <row>
      <c r="H158" s="24"/>
      <c r="M158" s="24"/>
      <c r="O158" s="24"/>
      <c r="T158" s="24"/>
    </row>
    <row>
      <c r="H159" s="24"/>
      <c r="M159" s="24"/>
      <c r="O159" s="24"/>
      <c r="T159" s="24"/>
    </row>
    <row>
      <c r="H160" s="24"/>
      <c r="M160" s="24"/>
      <c r="O160" s="24"/>
      <c r="T160" s="24"/>
    </row>
    <row>
      <c r="H161" s="24"/>
      <c r="M161" s="24"/>
      <c r="O161" s="24"/>
      <c r="T161" s="24"/>
    </row>
    <row>
      <c r="H162" s="24"/>
      <c r="M162" s="24"/>
      <c r="O162" s="24"/>
      <c r="T162" s="24"/>
    </row>
    <row>
      <c r="H163" s="24"/>
      <c r="M163" s="24"/>
      <c r="O163" s="24"/>
      <c r="T163" s="24"/>
    </row>
    <row>
      <c r="H164" s="24"/>
      <c r="M164" s="24"/>
      <c r="O164" s="24"/>
      <c r="T164" s="24"/>
    </row>
    <row>
      <c r="H165" s="24"/>
      <c r="M165" s="24"/>
      <c r="O165" s="24"/>
      <c r="T165" s="24"/>
    </row>
    <row>
      <c r="H166" s="24"/>
      <c r="M166" s="24"/>
      <c r="O166" s="24"/>
      <c r="T166" s="24"/>
    </row>
    <row>
      <c r="H167" s="24"/>
      <c r="M167" s="24"/>
      <c r="O167" s="24"/>
      <c r="T167" s="24"/>
    </row>
    <row>
      <c r="H168" s="24"/>
      <c r="M168" s="24"/>
      <c r="O168" s="24"/>
      <c r="T168" s="24"/>
    </row>
    <row>
      <c r="H169" s="24"/>
      <c r="M169" s="24"/>
      <c r="O169" s="24"/>
      <c r="T169" s="24"/>
    </row>
    <row>
      <c r="H170" s="24"/>
      <c r="M170" s="24"/>
      <c r="O170" s="24"/>
      <c r="T170" s="24"/>
    </row>
    <row>
      <c r="H171" s="24"/>
      <c r="M171" s="24"/>
      <c r="O171" s="24"/>
      <c r="T171" s="24"/>
    </row>
    <row>
      <c r="H172" s="24"/>
      <c r="M172" s="24"/>
      <c r="O172" s="24"/>
      <c r="T172" s="24"/>
    </row>
    <row>
      <c r="H173" s="24"/>
      <c r="M173" s="24"/>
      <c r="O173" s="24"/>
      <c r="T173" s="24"/>
    </row>
    <row>
      <c r="H174" s="24"/>
      <c r="M174" s="24"/>
      <c r="O174" s="24"/>
      <c r="T174" s="24"/>
    </row>
    <row>
      <c r="H175" s="24"/>
      <c r="M175" s="24"/>
      <c r="O175" s="24"/>
      <c r="T175" s="24"/>
    </row>
    <row>
      <c r="H176" s="24"/>
      <c r="M176" s="24"/>
      <c r="O176" s="24"/>
      <c r="T176" s="24"/>
    </row>
    <row>
      <c r="H177" s="24"/>
      <c r="M177" s="24"/>
      <c r="O177" s="24"/>
      <c r="T177" s="24"/>
    </row>
    <row>
      <c r="H178" s="24"/>
      <c r="M178" s="24"/>
      <c r="O178" s="24"/>
      <c r="T178" s="24"/>
    </row>
    <row>
      <c r="H179" s="24"/>
      <c r="M179" s="24"/>
      <c r="O179" s="24"/>
      <c r="T179" s="24"/>
    </row>
    <row>
      <c r="H180" s="24"/>
      <c r="M180" s="24"/>
      <c r="O180" s="24"/>
      <c r="T180" s="24"/>
    </row>
    <row>
      <c r="H181" s="24"/>
      <c r="M181" s="24"/>
      <c r="O181" s="24"/>
      <c r="T181" s="24"/>
    </row>
    <row>
      <c r="H182" s="24"/>
      <c r="M182" s="24"/>
      <c r="O182" s="24"/>
      <c r="T182" s="24"/>
    </row>
    <row>
      <c r="H183" s="24"/>
      <c r="M183" s="24"/>
      <c r="O183" s="24"/>
      <c r="T183" s="24"/>
    </row>
    <row>
      <c r="H184" s="24"/>
      <c r="M184" s="24"/>
      <c r="O184" s="24"/>
      <c r="T184" s="24"/>
    </row>
    <row>
      <c r="H185" s="24"/>
      <c r="M185" s="24"/>
      <c r="O185" s="24"/>
      <c r="T185" s="24"/>
    </row>
    <row>
      <c r="H186" s="24"/>
      <c r="M186" s="24"/>
      <c r="O186" s="24"/>
      <c r="T186" s="24"/>
    </row>
    <row>
      <c r="H187" s="24"/>
      <c r="M187" s="24"/>
      <c r="O187" s="24"/>
      <c r="T187" s="24"/>
    </row>
    <row>
      <c r="H188" s="24"/>
      <c r="M188" s="24"/>
      <c r="O188" s="24"/>
      <c r="T188" s="24"/>
    </row>
    <row>
      <c r="H189" s="24"/>
      <c r="M189" s="24"/>
      <c r="O189" s="24"/>
      <c r="T189" s="24"/>
    </row>
    <row>
      <c r="H190" s="24"/>
      <c r="M190" s="24"/>
      <c r="O190" s="24"/>
      <c r="T190" s="24"/>
    </row>
    <row>
      <c r="H191" s="24"/>
      <c r="M191" s="24"/>
      <c r="O191" s="24"/>
      <c r="T191" s="24"/>
    </row>
    <row>
      <c r="H192" s="24"/>
      <c r="M192" s="24"/>
      <c r="O192" s="24"/>
      <c r="T192" s="24"/>
    </row>
    <row>
      <c r="H193" s="24"/>
      <c r="M193" s="24"/>
      <c r="O193" s="24"/>
      <c r="T193" s="24"/>
    </row>
    <row>
      <c r="H194" s="24"/>
      <c r="M194" s="24"/>
      <c r="O194" s="24"/>
      <c r="T194" s="24"/>
    </row>
    <row>
      <c r="H195" s="24"/>
      <c r="M195" s="24"/>
      <c r="O195" s="24"/>
      <c r="T195" s="24"/>
    </row>
    <row>
      <c r="H196" s="24"/>
      <c r="M196" s="24"/>
      <c r="O196" s="24"/>
      <c r="T196" s="24"/>
    </row>
    <row>
      <c r="H197" s="24"/>
      <c r="M197" s="24"/>
      <c r="O197" s="24"/>
      <c r="T197" s="24"/>
    </row>
    <row>
      <c r="H198" s="24"/>
      <c r="M198" s="24"/>
      <c r="O198" s="24"/>
      <c r="T198" s="24"/>
    </row>
    <row>
      <c r="H199" s="24"/>
      <c r="M199" s="24"/>
      <c r="O199" s="24"/>
      <c r="T199" s="24"/>
    </row>
    <row>
      <c r="H200" s="24"/>
      <c r="M200" s="24"/>
      <c r="O200" s="24"/>
      <c r="T200" s="24"/>
    </row>
    <row>
      <c r="H201" s="24"/>
      <c r="M201" s="24"/>
      <c r="O201" s="24"/>
      <c r="T201" s="24"/>
    </row>
    <row>
      <c r="H202" s="24"/>
      <c r="M202" s="24"/>
      <c r="O202" s="24"/>
      <c r="T202" s="24"/>
    </row>
    <row>
      <c r="H203" s="24"/>
      <c r="M203" s="24"/>
      <c r="O203" s="24"/>
      <c r="T203" s="24"/>
    </row>
    <row>
      <c r="H204" s="24"/>
      <c r="M204" s="24"/>
      <c r="O204" s="24"/>
      <c r="T204" s="24"/>
    </row>
    <row>
      <c r="H205" s="24"/>
      <c r="M205" s="24"/>
      <c r="O205" s="24"/>
      <c r="T205" s="24"/>
    </row>
    <row>
      <c r="H206" s="24"/>
      <c r="M206" s="24"/>
      <c r="O206" s="24"/>
      <c r="T206" s="24"/>
    </row>
    <row>
      <c r="H207" s="24"/>
      <c r="M207" s="24"/>
      <c r="O207" s="24"/>
      <c r="T207" s="24"/>
    </row>
    <row>
      <c r="H208" s="24"/>
      <c r="M208" s="24"/>
      <c r="O208" s="24"/>
      <c r="T208" s="24"/>
    </row>
    <row>
      <c r="H209" s="24"/>
      <c r="M209" s="24"/>
      <c r="O209" s="24"/>
      <c r="T209" s="24"/>
    </row>
    <row>
      <c r="H210" s="24"/>
      <c r="M210" s="24"/>
      <c r="O210" s="24"/>
      <c r="T210" s="24"/>
    </row>
    <row>
      <c r="H211" s="24"/>
      <c r="M211" s="24"/>
      <c r="O211" s="24"/>
      <c r="T211" s="24"/>
    </row>
    <row>
      <c r="H212" s="24"/>
      <c r="M212" s="24"/>
      <c r="O212" s="24"/>
      <c r="T212" s="24"/>
    </row>
    <row>
      <c r="H213" s="24"/>
      <c r="M213" s="24"/>
      <c r="O213" s="24"/>
      <c r="T213" s="24"/>
    </row>
    <row>
      <c r="H214" s="24"/>
      <c r="M214" s="24"/>
      <c r="O214" s="24"/>
      <c r="T214" s="24"/>
    </row>
    <row>
      <c r="H215" s="24"/>
      <c r="M215" s="24"/>
      <c r="O215" s="24"/>
      <c r="T215" s="24"/>
    </row>
    <row>
      <c r="H216" s="24"/>
      <c r="M216" s="24"/>
      <c r="O216" s="24"/>
      <c r="T216" s="24"/>
    </row>
    <row>
      <c r="H217" s="24"/>
      <c r="M217" s="24"/>
      <c r="O217" s="24"/>
      <c r="T217" s="24"/>
    </row>
    <row>
      <c r="H218" s="24"/>
      <c r="M218" s="24"/>
      <c r="O218" s="24"/>
      <c r="T218" s="24"/>
    </row>
    <row>
      <c r="H219" s="24"/>
      <c r="M219" s="24"/>
      <c r="O219" s="24"/>
      <c r="T219" s="24"/>
    </row>
    <row>
      <c r="H220" s="24"/>
      <c r="M220" s="24"/>
      <c r="O220" s="24"/>
      <c r="T220" s="24"/>
    </row>
    <row>
      <c r="H221" s="24"/>
      <c r="M221" s="24"/>
      <c r="O221" s="24"/>
      <c r="T221" s="24"/>
    </row>
    <row>
      <c r="H222" s="24"/>
      <c r="M222" s="24"/>
      <c r="O222" s="24"/>
      <c r="T222" s="24"/>
    </row>
    <row>
      <c r="H223" s="24"/>
      <c r="M223" s="24"/>
      <c r="O223" s="24"/>
      <c r="T223" s="24"/>
    </row>
    <row>
      <c r="H224" s="24"/>
      <c r="M224" s="24"/>
      <c r="O224" s="24"/>
      <c r="T224" s="24"/>
    </row>
    <row>
      <c r="H225" s="24"/>
      <c r="M225" s="24"/>
      <c r="O225" s="24"/>
      <c r="T225" s="24"/>
    </row>
    <row>
      <c r="H226" s="24"/>
      <c r="M226" s="24"/>
      <c r="O226" s="24"/>
      <c r="T226" s="24"/>
    </row>
    <row>
      <c r="H227" s="24"/>
      <c r="M227" s="24"/>
      <c r="O227" s="24"/>
      <c r="T227" s="24"/>
    </row>
    <row>
      <c r="H228" s="24"/>
      <c r="M228" s="24"/>
      <c r="O228" s="24"/>
      <c r="T228" s="24"/>
    </row>
    <row>
      <c r="H229" s="24"/>
      <c r="M229" s="24"/>
      <c r="O229" s="24"/>
      <c r="T229" s="24"/>
    </row>
    <row>
      <c r="H230" s="24"/>
      <c r="M230" s="24"/>
      <c r="O230" s="24"/>
      <c r="T230" s="24"/>
    </row>
    <row>
      <c r="H231" s="24"/>
      <c r="M231" s="24"/>
      <c r="O231" s="24"/>
      <c r="T231" s="24"/>
    </row>
    <row>
      <c r="H232" s="24"/>
      <c r="M232" s="24"/>
      <c r="O232" s="24"/>
      <c r="T232" s="24"/>
    </row>
    <row>
      <c r="H233" s="24"/>
      <c r="M233" s="24"/>
      <c r="O233" s="24"/>
      <c r="T233" s="24"/>
    </row>
    <row>
      <c r="H234" s="24"/>
      <c r="M234" s="24"/>
      <c r="O234" s="24"/>
      <c r="T234" s="24"/>
    </row>
    <row>
      <c r="H235" s="24"/>
      <c r="M235" s="24"/>
      <c r="O235" s="24"/>
      <c r="T235" s="24"/>
    </row>
    <row>
      <c r="H236" s="24"/>
      <c r="M236" s="24"/>
      <c r="O236" s="24"/>
      <c r="T236" s="24"/>
    </row>
    <row>
      <c r="H237" s="24"/>
      <c r="M237" s="24"/>
      <c r="O237" s="24"/>
      <c r="T237" s="24"/>
    </row>
    <row>
      <c r="H238" s="24"/>
      <c r="M238" s="24"/>
      <c r="O238" s="24"/>
      <c r="T238" s="24"/>
    </row>
    <row>
      <c r="H239" s="24"/>
      <c r="M239" s="24"/>
      <c r="O239" s="24"/>
      <c r="T239" s="24"/>
    </row>
    <row>
      <c r="H240" s="24"/>
      <c r="M240" s="24"/>
      <c r="O240" s="24"/>
      <c r="T240" s="24"/>
    </row>
    <row>
      <c r="H241" s="24"/>
      <c r="M241" s="24"/>
      <c r="O241" s="24"/>
      <c r="T241" s="24"/>
    </row>
    <row>
      <c r="H242" s="24"/>
      <c r="M242" s="24"/>
      <c r="O242" s="24"/>
      <c r="T242" s="24"/>
    </row>
    <row>
      <c r="H243" s="24"/>
      <c r="M243" s="24"/>
      <c r="O243" s="24"/>
      <c r="T243" s="24"/>
    </row>
    <row>
      <c r="H244" s="24"/>
      <c r="M244" s="24"/>
      <c r="O244" s="24"/>
      <c r="T244" s="24"/>
    </row>
    <row>
      <c r="H245" s="24"/>
      <c r="M245" s="24"/>
      <c r="O245" s="24"/>
      <c r="T245" s="24"/>
    </row>
    <row>
      <c r="H246" s="24"/>
      <c r="M246" s="24"/>
      <c r="O246" s="24"/>
      <c r="T246" s="24"/>
    </row>
    <row>
      <c r="H247" s="24"/>
      <c r="M247" s="24"/>
      <c r="O247" s="24"/>
      <c r="T247" s="24"/>
    </row>
    <row>
      <c r="H248" s="24"/>
      <c r="M248" s="24"/>
      <c r="O248" s="24"/>
      <c r="T248" s="24"/>
    </row>
    <row>
      <c r="H249" s="24"/>
      <c r="M249" s="24"/>
      <c r="O249" s="24"/>
      <c r="T249" s="24"/>
    </row>
    <row>
      <c r="H250" s="24"/>
      <c r="M250" s="24"/>
      <c r="O250" s="24"/>
      <c r="T250" s="24"/>
    </row>
    <row>
      <c r="H251" s="24"/>
      <c r="M251" s="24"/>
      <c r="O251" s="24"/>
      <c r="T251" s="24"/>
    </row>
    <row>
      <c r="H252" s="24"/>
      <c r="M252" s="24"/>
      <c r="O252" s="24"/>
      <c r="T252" s="24"/>
    </row>
    <row>
      <c r="H253" s="24"/>
      <c r="M253" s="24"/>
      <c r="O253" s="24"/>
      <c r="T253" s="24"/>
    </row>
    <row>
      <c r="H254" s="24"/>
      <c r="M254" s="24"/>
      <c r="O254" s="24"/>
      <c r="T254" s="24"/>
    </row>
    <row>
      <c r="H255" s="24"/>
      <c r="M255" s="24"/>
      <c r="O255" s="24"/>
      <c r="T255" s="24"/>
    </row>
    <row>
      <c r="H256" s="24"/>
      <c r="M256" s="24"/>
      <c r="O256" s="24"/>
      <c r="T256" s="24"/>
    </row>
    <row>
      <c r="H257" s="24"/>
      <c r="M257" s="24"/>
      <c r="O257" s="24"/>
      <c r="T257" s="24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2F4FD-6708-4584-AC69-2FF0F73BDB7F}"/>
</file>

<file path=customXml/itemProps2.xml><?xml version="1.0" encoding="utf-8"?>
<ds:datastoreItem xmlns:ds="http://schemas.openxmlformats.org/officeDocument/2006/customXml" ds:itemID="{9D6D20CC-62EC-4E86-AC27-22D6A5A45BAE}"/>
</file>