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media/image1.png" ContentType="image/png"/>
  <Override PartName="/xl/media/image2.png" ContentType="image/png"/>
  <Override PartName="/xl/media/image3.jpeg" ContentType="image/jpeg"/>
  <Override PartName="/xl/media/image4.jpeg" ContentType="image/jpeg"/>
  <Override PartName="/xl/media/image5.png" ContentType="image/png"/>
  <Override PartName="/xl/media/image6.jpeg" ContentType="image/jpeg"/>
  <Override PartName="/xl/media/image7.jpeg" ContentType="image/jpeg"/>
  <Override PartName="/xl/media/image8.jpeg" ContentType="image/jpeg"/>
  <Override PartName="/xl/media/image9.jpeg" ContentType="image/jpeg"/>
  <Override PartName="/xl/media/image10.jpeg" ContentType="image/jpeg"/>
  <Override PartName="/xl/media/image11.jpeg" ContentType="image/jpeg"/>
  <Override PartName="/xl/media/image12.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1.56.102"/>
  <workbookPr defaultThemeVersion="124226"/>
  <bookViews>
    <workbookView xWindow="-96" yWindow="-96" windowWidth="23232" windowHeight="12432" tabRatio="802" firstSheet="4" activeTab="7"/>
  </bookViews>
  <sheets>
    <sheet name="VIDEO KPIs" sheetId="1" state="hidden" r:id="rId1"/>
    <sheet name="Intermediate" sheetId="2" state="hidden" r:id="rId2"/>
    <sheet name="Raw Data 1" sheetId="3" r:id="rId3"/>
    <sheet name="Raw Data 2" sheetId="4" r:id="rId4"/>
    <sheet name="Raw Data 3" sheetId="5" r:id="rId5"/>
    <sheet name="Raw Data 4" sheetId="6" r:id="rId6"/>
    <sheet name="Device Info" sheetId="7" state="hidden" r:id="rId7"/>
    <sheet name="Device Overview" sheetId="8" r:id="rId8"/>
    <sheet name="Game Scorecard" sheetId="9" r:id="rId9"/>
    <sheet name="Video MOS" sheetId="10" r:id="rId10"/>
    <sheet name="Video Complexity" sheetId="11" r:id="rId11"/>
    <sheet name="Detail Charts" sheetId="12" r:id="rId12"/>
    <sheet name="Events" sheetId="13" r:id="rId13"/>
    <sheet name="Video Freeze and Buffering" sheetId="14" r:id="rId14"/>
    <sheet name="Video QoE" sheetId="15" r:id="rId15"/>
    <sheet name="Gaming QoE" sheetId="16" r:id="rId16"/>
    <sheet name="UDP-Raw Data 1" sheetId="17" r:id="rId17"/>
    <sheet name="UDP-Raw Data 2" sheetId="18" r:id="rId18"/>
    <sheet name="Browser-Raw Data 1" sheetId="19" r:id="rId19"/>
    <sheet name="Browser-Raw Data 2" sheetId="20" r:id="rId20"/>
    <sheet name="Bin Data" sheetId="21" state="hidden" r:id="rId21"/>
  </sheets>
  <definedNames>
    <definedName name="_xlfn.AVERAGEIFS" hidden="1">#NAME?</definedName>
    <definedName name="_xlfn.COUNTIFS" hidden="1">#NAME?</definedName>
    <definedName name="_xlfn.IFERROR" hidden="1">#NAME?</definedName>
    <definedName name="_xlfn.STDEV.P" hidden="1">#NAME?</definedName>
    <definedName name="ATTList">#REF!</definedName>
    <definedName name="ATTList2">#REF!</definedName>
    <definedName name="CarrierList">#REF!</definedName>
    <definedName name="CarrierLookup">#REF!</definedName>
    <definedName name="Channel1Buffering">OFFSET('Raw Data 1'!$F$1,1,0,MAX('Game Scorecard'!$B$26,1),1)</definedName>
    <definedName name="Channel1Freezing">OFFSET('Raw Data 1'!$G$1,1,0,MAX('Game Scorecard'!$B$26,1),1)</definedName>
    <definedName name="Channel1MOS">OFFSET('Raw Data 1'!$C$1,1,0,MAX('Game Scorecard'!$B$26,1),1)</definedName>
    <definedName name="Channel1SI">OFFSET('Raw Data 1'!$D$1,1,0,MAX('Game Scorecard'!$B$26,1),1)</definedName>
    <definedName name="Channel1TI">OFFSET('Raw Data 1'!$E$1,1,0,MAX('Game Scorecard'!$B$26,1),1)</definedName>
    <definedName name="Channel1Timestamp">OFFSET('Raw Data 1'!$A$1,1,0,MAX('Game Scorecard'!$B$26,1),1)</definedName>
    <definedName name="Channel2Buffering">OFFSET('Raw Data 2'!$F$1,1,0,MAX('Game Scorecard'!$C$26,1),1)</definedName>
    <definedName name="Channel2Freezing">OFFSET('Raw Data 2'!$G$1,1,0,MAX('Game Scorecard'!$C$26,1),1)</definedName>
    <definedName name="Channel2MOS">OFFSET('Raw Data 2'!$C$1,1,0,MAX('Game Scorecard'!$C$26,1),1)</definedName>
    <definedName name="Channel2SI">OFFSET('Raw Data 2'!$D$1,1,0,MAX('Game Scorecard'!$C$26,1),1)</definedName>
    <definedName name="Channel2TI">OFFSET('Raw Data 2'!$E$1,1,0,MAX('Game Scorecard'!$C$26,1),1)</definedName>
    <definedName name="Channel2Timestamp">OFFSET('Raw Data 2'!$A$1,1,0,MAX('Game Scorecard'!$C$26,1),1)</definedName>
    <definedName name="Channel3Buffering">OFFSET('Raw Data 3'!$F$1,1,0,MAX('Game Scorecard'!$D$26,1),1)</definedName>
    <definedName name="Channel3Freezing">OFFSET('Raw Data 3'!$G$1,1,0,MAX('Game Scorecard'!$D$26,1),1)</definedName>
    <definedName name="Channel3MOS">OFFSET('Raw Data 3'!$C$1,1,0,MAX('Game Scorecard'!$D$26,1),1)</definedName>
    <definedName name="Channel3SI">OFFSET('Raw Data 3'!$D$1,1,0,MAX('Game Scorecard'!$D$26,1),1)</definedName>
    <definedName name="Channel3TI">OFFSET('Raw Data 3'!$E$1,1,0,MAX('Game Scorecard'!$D$26,1),1)</definedName>
    <definedName name="Channel3Timestamp">OFFSET('Raw Data 3'!$A$1,1,0,MAX('Game Scorecard'!$D$26,1),1)</definedName>
    <definedName name="Channel4Buffering">OFFSET('Raw Data 4'!$F$1,1,0,MAX('Game Scorecard'!$E$26,1),1)</definedName>
    <definedName name="Channel4Freezing">OFFSET('Raw Data 4'!$G$1,1,0,MAX('Game Scorecard'!$E$26,1),1)</definedName>
    <definedName name="Channel4MOS">OFFSET('Raw Data 4'!$C$1,1,0,MAX('Game Scorecard'!$E$26,1),1)</definedName>
    <definedName name="Channel4SI">OFFSET('Raw Data 4'!$D$1,1,0,MAX('Game Scorecard'!$E$26,1),1)</definedName>
    <definedName name="Channel4TI">OFFSET('Raw Data 4'!$E$1,1,0,MAX('Game Scorecard'!$E$26,1),1)</definedName>
    <definedName name="Channel4Timestamp">OFFSET('Raw Data 4'!$A$1,1,0,MAX('Game Scorecard'!$E$26,1),1)</definedName>
    <definedName name="MyCarrierList">#REF!</definedName>
    <definedName name="MyCarrierLookup">#REF!</definedName>
    <definedName name="_xlnm.Print_Area" localSheetId="0">'VIDEO KPIs'!$A$1:$H$36</definedName>
    <definedName name="TMOLIst">#REF!</definedName>
    <definedName name="TMOList2">#REF!</definedName>
    <definedName name="USCCList">#REF!</definedName>
    <definedName name="USCCList2">#REF!</definedName>
  </definedNames>
  <calcPr calcId="40001"/>
</workbook>
</file>

<file path=xl/sharedStrings.xml><?xml version="1.0" encoding="utf-8"?>
<sst xmlns="http://schemas.openxmlformats.org/spreadsheetml/2006/main" uniqueCount="440">
  <si>
    <t>Channel</t>
  </si>
  <si>
    <t>Device Make</t>
  </si>
  <si>
    <t>&lt;4.8</t>
  </si>
  <si>
    <t>TMOList</t>
  </si>
  <si>
    <t>&lt;3.6</t>
  </si>
  <si>
    <t>&lt;2.8</t>
  </si>
  <si>
    <t>4.4-4.5</t>
  </si>
  <si>
    <t>MOS Standard Deviation</t>
  </si>
  <si>
    <t>NetworkCountryChanges</t>
  </si>
  <si>
    <t>LTE_PCIChanges</t>
  </si>
  <si>
    <t>Session Score</t>
  </si>
  <si>
    <t>% of Time Packet Loss</t>
  </si>
  <si>
    <t>Si Sensitivity Threshold</t>
  </si>
  <si>
    <t>7b0439da-c352-ef11-9143-3cecef3de2e7</t>
  </si>
  <si>
    <t>CH3 TI</t>
  </si>
  <si>
    <t>CH3 Absolute TimeStamp</t>
  </si>
  <si>
    <t>Video Start Failures (VSF)</t>
  </si>
  <si>
    <t>First Byte Sent</t>
  </si>
  <si>
    <t>Interaction Quality (due to packetloss)</t>
  </si>
  <si>
    <t/>
  </si>
  <si>
    <t>SI</t>
  </si>
  <si>
    <t>LteTacChanges</t>
  </si>
  <si>
    <t>NR Band Changes</t>
  </si>
  <si>
    <t>NR_CSI_RSRPChanges</t>
  </si>
  <si>
    <t>Message</t>
  </si>
  <si>
    <t>1-30</t>
  </si>
  <si>
    <t>% of time Buffering</t>
  </si>
  <si>
    <t>Total Capture Duration (sec)</t>
  </si>
  <si>
    <t>TI Bins</t>
  </si>
  <si>
    <t>Over 120</t>
  </si>
  <si>
    <t>Capture frame rate, fps</t>
  </si>
  <si>
    <t>3.5-3.6</t>
  </si>
  <si>
    <t>2.0-2.1</t>
  </si>
  <si>
    <t>Device Overview and Report Index</t>
  </si>
  <si>
    <t>Scoring Model</t>
  </si>
  <si>
    <t>Total Packet loss Duration (sec)</t>
  </si>
  <si>
    <t>1-45</t>
  </si>
  <si>
    <t>1920x1080</t>
  </si>
  <si>
    <t>CH4 Buffering</t>
  </si>
  <si>
    <t>AlarmFailureToStartThreshold</t>
  </si>
  <si>
    <t>Jitter UL</t>
  </si>
  <si>
    <t>Overall Quality</t>
  </si>
  <si>
    <t>CycleNumber</t>
  </si>
  <si>
    <t>Data Failure KPI = Failed/Attempted</t>
  </si>
  <si>
    <t>Absolute Time</t>
  </si>
  <si>
    <t>NR_SS_RSRPChanges</t>
  </si>
  <si>
    <t>10mbps_High</t>
  </si>
  <si>
    <t>2024-08-05T00:43:16.2760000</t>
  </si>
  <si>
    <t>2024-08-05T00:44:19.2760000</t>
  </si>
  <si>
    <t>Freq 3</t>
  </si>
  <si>
    <t>Capture Resolution</t>
  </si>
  <si>
    <t>Average SI</t>
  </si>
  <si>
    <t>15-30
Below Average Complexity</t>
  </si>
  <si>
    <t>Hagerstown, MD</t>
  </si>
  <si>
    <t>Rockford, IL</t>
  </si>
  <si>
    <t>2.6-2.7</t>
  </si>
  <si>
    <t>CarrierList</t>
  </si>
  <si>
    <t>IMSI</t>
  </si>
  <si>
    <t>MCC</t>
  </si>
  <si>
    <t>Network Provider</t>
  </si>
  <si>
    <t>CH3 Packet Loss</t>
  </si>
  <si>
    <t>Score</t>
  </si>
  <si>
    <t>Ch-A</t>
  </si>
  <si>
    <t>AlarmHighSIThreshold</t>
  </si>
  <si>
    <t>RF Configuration</t>
  </si>
  <si>
    <t>Task Start time</t>
  </si>
  <si>
    <t>Jitter DL</t>
  </si>
  <si>
    <t>Interaction Quality (due to delay)</t>
  </si>
  <si>
    <t>Overall Reliability</t>
  </si>
  <si>
    <t>Mobile Gaming Telemetry</t>
  </si>
  <si>
    <t>TestResultFileId</t>
  </si>
  <si>
    <t>NR ARFCN Changes</t>
  </si>
  <si>
    <t>1970-01-01T00:00:00.0000000</t>
  </si>
  <si>
    <t>2024-08-05T00:44:19.9190000</t>
  </si>
  <si>
    <t>105:213:1633:719</t>
  </si>
  <si>
    <t>tFC7D</t>
  </si>
  <si>
    <t>Total Buffering Duration (sec)</t>
  </si>
  <si>
    <t>Capture Duration, s</t>
  </si>
  <si>
    <t>Capture Start Date and Time</t>
  </si>
  <si>
    <t>Video Freeze and Buffering</t>
  </si>
  <si>
    <t>&lt;4.1</t>
  </si>
  <si>
    <t>USCCList</t>
  </si>
  <si>
    <t>Kenosha, WI</t>
  </si>
  <si>
    <t>&lt;3.3</t>
  </si>
  <si>
    <t>&lt;2.5</t>
  </si>
  <si>
    <t>&lt;2.1</t>
  </si>
  <si>
    <t>4.5-4.6</t>
  </si>
  <si>
    <t>3.0-3.1</t>
  </si>
  <si>
    <t>Max MOS</t>
  </si>
  <si>
    <t>Average Complexity</t>
  </si>
  <si>
    <t>Summary of video performance KPIs</t>
  </si>
  <si>
    <t>Drill down into periods of Buffering and Freezing video</t>
  </si>
  <si>
    <t>Total Packet Loss Duration (sec)</t>
  </si>
  <si>
    <t>Region of Interest</t>
  </si>
  <si>
    <t>CH4 SI</t>
  </si>
  <si>
    <t>CH4 Freezing</t>
  </si>
  <si>
    <t>CH4 Latitude</t>
  </si>
  <si>
    <t>Segment</t>
  </si>
  <si>
    <t>Channel 4</t>
  </si>
  <si>
    <t>Number of Attempts</t>
  </si>
  <si>
    <t>Test Result FileID</t>
  </si>
  <si>
    <t>GameServer URL</t>
  </si>
  <si>
    <t>TaskStartTime</t>
  </si>
  <si>
    <t>CellID</t>
  </si>
  <si>
    <t>7a0439da-c352-ef11-9143-3cecef3de2e7</t>
  </si>
  <si>
    <t>Relative Time</t>
  </si>
  <si>
    <t>MOS Std Deviation</t>
  </si>
  <si>
    <t>Number of Freeze Periods</t>
  </si>
  <si>
    <t>% of time Frozen</t>
  </si>
  <si>
    <t>Capture End Date and Time</t>
  </si>
  <si>
    <t>Image Complexity (SI)</t>
  </si>
  <si>
    <t>Average MOS</t>
  </si>
  <si>
    <t>&lt;4.5</t>
  </si>
  <si>
    <t>&lt;3.7</t>
  </si>
  <si>
    <t>&lt;2.9</t>
  </si>
  <si>
    <t>3.6-3.7</t>
  </si>
  <si>
    <t>2.1-2.2</t>
  </si>
  <si>
    <t>Video Freezing</t>
  </si>
  <si>
    <t>Capture Information</t>
  </si>
  <si>
    <t>Motion Complexity (TI) Guide</t>
  </si>
  <si>
    <t>TI Range</t>
  </si>
  <si>
    <t>Capture Start</t>
  </si>
  <si>
    <r>
      <t xml:space="preserve">Click any report </t>
    </r>
    <r>
      <rPr>
        <b/>
        <sz val="10"/>
        <color rgb="FF45525A"/>
        <rFont val="Arial"/>
        <family val="2"/>
      </rPr>
      <t>Name</t>
    </r>
    <r>
      <rPr>
        <sz val="10"/>
        <color rgb="FF45525A"/>
        <rFont val="Arial"/>
        <family val="2"/>
      </rPr>
      <t xml:space="preserve"> below to view the report.</t>
    </r>
  </si>
  <si>
    <t>Video MOS statistics and distribution</t>
  </si>
  <si>
    <t>Time series analysis aligning Video MOS with Buffering and Freezing periods, SI and TI</t>
  </si>
  <si>
    <t>Freezing Threshold</t>
  </si>
  <si>
    <t xml:space="preserve">   FPGA</t>
  </si>
  <si>
    <t>CH4 Frame</t>
  </si>
  <si>
    <t>CH3 SI</t>
  </si>
  <si>
    <t>CH3 Freezing</t>
  </si>
  <si>
    <t>CH3 Latitude</t>
  </si>
  <si>
    <t>2024-08-05T00:43:18.9190000</t>
  </si>
  <si>
    <t>VideoPlaybackFailures</t>
  </si>
  <si>
    <t xml:space="preserve">One-way latency UL </t>
  </si>
  <si>
    <t>Frame</t>
  </si>
  <si>
    <t>WIFI</t>
  </si>
  <si>
    <t>2024-08-05T00:43:18.6290000</t>
  </si>
  <si>
    <t>UDP</t>
  </si>
  <si>
    <t>1-20</t>
  </si>
  <si>
    <t>1-35</t>
  </si>
  <si>
    <t>1-60</t>
  </si>
  <si>
    <r>
      <rPr>
        <sz val="24"/>
        <color theme="3"/>
        <rFont val="Arial"/>
        <family val="2"/>
      </rPr>
      <t>Video Key Performance Indicators</t>
    </r>
    <r>
      <rPr>
        <b/>
        <sz val="16"/>
        <color theme="4"/>
        <rFont val="Arial"/>
        <family val="2"/>
      </rPr>
      <t xml:space="preserve">
</t>
    </r>
    <r>
      <rPr>
        <sz val="16"/>
        <color rgb="FF00A19B"/>
        <rFont val="Arial"/>
        <family val="2"/>
      </rPr>
      <t>Summary Report</t>
    </r>
  </si>
  <si>
    <t>Session Number</t>
  </si>
  <si>
    <t>&lt;15</t>
  </si>
  <si>
    <t>New York</t>
  </si>
  <si>
    <t>Seattle</t>
  </si>
  <si>
    <t>45-60
Above Average Complexity</t>
  </si>
  <si>
    <t>4.0-4.1</t>
  </si>
  <si>
    <t>2.7-2.8</t>
  </si>
  <si>
    <t>Video Performance Scorecard</t>
  </si>
  <si>
    <t>Video Buffering</t>
  </si>
  <si>
    <t>TMO</t>
  </si>
  <si>
    <t>NR-Buffering Selection</t>
  </si>
  <si>
    <t>Buffering Threshold (ms)</t>
  </si>
  <si>
    <t>Ethernet</t>
  </si>
  <si>
    <t>D:\Spirent Communications\2024-08-05-004306</t>
  </si>
  <si>
    <t>Qoe</t>
  </si>
  <si>
    <t>QoE MOS</t>
  </si>
  <si>
    <t>Video Access</t>
  </si>
  <si>
    <t>First Byte Received</t>
  </si>
  <si>
    <t>ResultCode</t>
  </si>
  <si>
    <t>TaskEndTime</t>
  </si>
  <si>
    <t>NR_LevelChanges</t>
  </si>
  <si>
    <t>CellSignalStrength</t>
  </si>
  <si>
    <t>Framerate</t>
  </si>
  <si>
    <t>Total Freeze Duration (sec)</t>
  </si>
  <si>
    <t>Freq 4</t>
  </si>
  <si>
    <t>&gt;=60</t>
  </si>
  <si>
    <t>4.6-4.7</t>
  </si>
  <si>
    <t>3.1-3.2</t>
  </si>
  <si>
    <t>Average Motion Complexity (TI)</t>
  </si>
  <si>
    <t>MOS</t>
  </si>
  <si>
    <t>15-30</t>
  </si>
  <si>
    <t>Above Average Complexity</t>
  </si>
  <si>
    <t>Project TRN</t>
  </si>
  <si>
    <t>ATT</t>
  </si>
  <si>
    <t>Umetrix Video Version</t>
  </si>
  <si>
    <t>Detailed Time Series Analysis</t>
  </si>
  <si>
    <t>NR_CSI_SINRChanges</t>
  </si>
  <si>
    <t>RadioAccessTechnologyChanges</t>
  </si>
  <si>
    <t>WMBF Score</t>
  </si>
  <si>
    <t>Packet Loss</t>
  </si>
  <si>
    <t>CH3 TimeStamp</t>
  </si>
  <si>
    <t>Video Playback Failures (VPF)</t>
  </si>
  <si>
    <t>Exits Before Video Start (EBVS)</t>
  </si>
  <si>
    <t>UDSUrl</t>
  </si>
  <si>
    <t xml:space="preserve">Cycle Number </t>
  </si>
  <si>
    <t>Web Page loadtime</t>
  </si>
  <si>
    <t>GameServerUrl</t>
  </si>
  <si>
    <t>capB-Channel_B</t>
  </si>
  <si>
    <t>SI Bins</t>
  </si>
  <si>
    <t>Session Title</t>
  </si>
  <si>
    <t>Video MOS</t>
  </si>
  <si>
    <t>T-Mobile</t>
  </si>
  <si>
    <t>US Cellular</t>
  </si>
  <si>
    <t>&lt;4.2</t>
  </si>
  <si>
    <t>&lt;3.4</t>
  </si>
  <si>
    <t>&lt;3.0</t>
  </si>
  <si>
    <t>&lt;2.2</t>
  </si>
  <si>
    <t>3.7-3.8</t>
  </si>
  <si>
    <t>2.2-2.3</t>
  </si>
  <si>
    <t>SI Range</t>
  </si>
  <si>
    <t>Sample Image Average TI</t>
  </si>
  <si>
    <t>45-60</t>
  </si>
  <si>
    <t>Vendor</t>
  </si>
  <si>
    <t>ICCID</t>
  </si>
  <si>
    <t>Total Monochrome Duration (sec)</t>
  </si>
  <si>
    <t>Channel 1</t>
  </si>
  <si>
    <t>Ch-B</t>
  </si>
  <si>
    <t>Device Code</t>
  </si>
  <si>
    <t>High</t>
  </si>
  <si>
    <t>Low</t>
  </si>
  <si>
    <t>Gaming Complexity</t>
  </si>
  <si>
    <t>Total Attempts</t>
  </si>
  <si>
    <t>TimeStamp</t>
  </si>
  <si>
    <t>NR_SS_SINRChanges</t>
  </si>
  <si>
    <t>LteRsrp</t>
  </si>
  <si>
    <t>Sample Count</t>
  </si>
  <si>
    <t>&lt;4.6</t>
  </si>
  <si>
    <t>&lt;3.8</t>
  </si>
  <si>
    <t>Beloit, WI</t>
  </si>
  <si>
    <t>&lt;2.6</t>
  </si>
  <si>
    <t>4.1-4.2</t>
  </si>
  <si>
    <t>2.8-2.9</t>
  </si>
  <si>
    <t>Poor</t>
  </si>
  <si>
    <t>Video Scorecard</t>
  </si>
  <si>
    <t>Sample Image (Internet Connection Required)</t>
  </si>
  <si>
    <t>Session Information</t>
  </si>
  <si>
    <t>Number of Packet Loss Periods</t>
  </si>
  <si>
    <t>Market</t>
  </si>
  <si>
    <t>UDS URL</t>
  </si>
  <si>
    <t>Medium</t>
  </si>
  <si>
    <t>Bitrate</t>
  </si>
  <si>
    <t>50 Mb</t>
  </si>
  <si>
    <t>WebPageLoadTimeUTC</t>
  </si>
  <si>
    <t>Channel A</t>
  </si>
  <si>
    <t>MNC</t>
  </si>
  <si>
    <t>EARFCNChanges</t>
  </si>
  <si>
    <t>Utc Time</t>
  </si>
  <si>
    <t>1-10</t>
  </si>
  <si>
    <t>1-25</t>
  </si>
  <si>
    <t>1-50</t>
  </si>
  <si>
    <t>Average Video MOS</t>
  </si>
  <si>
    <t>Freq 1</t>
  </si>
  <si>
    <t>&gt;=4.8</t>
  </si>
  <si>
    <t>&lt;30</t>
  </si>
  <si>
    <t>Frozen</t>
  </si>
  <si>
    <t>&lt;45</t>
  </si>
  <si>
    <t>Normal Operation</t>
  </si>
  <si>
    <t>&gt;=60
Extremely Complex</t>
  </si>
  <si>
    <t>4.7-4.8</t>
  </si>
  <si>
    <t>3.2-3.3</t>
  </si>
  <si>
    <t>Video MOS Analysis</t>
  </si>
  <si>
    <t>Good</t>
  </si>
  <si>
    <t>Select Carrier</t>
  </si>
  <si>
    <t>USCC</t>
  </si>
  <si>
    <t>Detail Charts</t>
  </si>
  <si>
    <t>Number of Packet loss Periods</t>
  </si>
  <si>
    <t>S21 Ultra 5G</t>
  </si>
  <si>
    <t>Time to First Frame (sec)</t>
  </si>
  <si>
    <t>AlarmDeviceDisconnectThreshold </t>
  </si>
  <si>
    <t>TaskID</t>
  </si>
  <si>
    <t>Fps/Resolution</t>
  </si>
  <si>
    <t>Mobile Gaming QoE</t>
  </si>
  <si>
    <t>wss://dem-ustx01.umetrix.com:9443/webrtc-session.json</t>
  </si>
  <si>
    <t>Min Video MOS</t>
  </si>
  <si>
    <t>Device Model</t>
  </si>
  <si>
    <t>Description</t>
  </si>
  <si>
    <t>4.2-4.3</t>
  </si>
  <si>
    <t>3.8-3.9</t>
  </si>
  <si>
    <t>2.9-3.0</t>
  </si>
  <si>
    <t>2.3-2.4</t>
  </si>
  <si>
    <t>Min MOS</t>
  </si>
  <si>
    <t>Video Complexity</t>
  </si>
  <si>
    <t>Fair</t>
  </si>
  <si>
    <t>Sample Image SI</t>
  </si>
  <si>
    <t>Not Complex</t>
  </si>
  <si>
    <t>30-45</t>
  </si>
  <si>
    <t>Exremely Complex</t>
  </si>
  <si>
    <t>Column1</t>
  </si>
  <si>
    <t>Carrier</t>
  </si>
  <si>
    <t>Capture Frame Rate, fps</t>
  </si>
  <si>
    <t>Capture Device</t>
  </si>
  <si>
    <t xml:space="preserve">   Firmware</t>
  </si>
  <si>
    <t xml:space="preserve">   EDID</t>
  </si>
  <si>
    <t>% of time Packet loss</t>
  </si>
  <si>
    <t>Total Number of Monochrome Frames</t>
  </si>
  <si>
    <t>CH4 Absolute TimeStamp</t>
  </si>
  <si>
    <t>CH3 Frame</t>
  </si>
  <si>
    <t>CH3 Longitude</t>
  </si>
  <si>
    <t>Initial Loading Time Threshold</t>
  </si>
  <si>
    <t>AlarmLossOfVideoFreezingThreshold</t>
  </si>
  <si>
    <t>Task End time</t>
  </si>
  <si>
    <t>40 Mb</t>
  </si>
  <si>
    <t>WebRTC Download Packets Received</t>
  </si>
  <si>
    <t>NR PCI Changes</t>
  </si>
  <si>
    <t>NR_ASU_LevelChanges</t>
  </si>
  <si>
    <t>NR_DBMChanges</t>
  </si>
  <si>
    <t>2024-08-05T00:43:20.0140000</t>
  </si>
  <si>
    <t>&lt;4.3</t>
  </si>
  <si>
    <t>&lt;3.5</t>
  </si>
  <si>
    <t>&lt;3.1</t>
  </si>
  <si>
    <t>&lt;2.3</t>
  </si>
  <si>
    <t>&lt; 2.0</t>
  </si>
  <si>
    <t>3.9-4.0</t>
  </si>
  <si>
    <t>3.3-3.4</t>
  </si>
  <si>
    <t>Average Image Complexity (SI)</t>
  </si>
  <si>
    <t>Below Average Complexity</t>
  </si>
  <si>
    <t>Video Freeze and Buffering Analysis</t>
  </si>
  <si>
    <t>CH4 Packet Loss</t>
  </si>
  <si>
    <t>CH4 TimeStamp</t>
  </si>
  <si>
    <t>Channel 2</t>
  </si>
  <si>
    <t>Bit rate</t>
  </si>
  <si>
    <t>Test Set name</t>
  </si>
  <si>
    <t>30 Mb</t>
  </si>
  <si>
    <t>Packet loss % UL</t>
  </si>
  <si>
    <t>Overall Gaming Reliability</t>
  </si>
  <si>
    <t>Longitude</t>
  </si>
  <si>
    <t>RadioAccessTechnology</t>
  </si>
  <si>
    <t>LteSignalStrength</t>
  </si>
  <si>
    <t>2024-08-05T00:43:19.4580000</t>
  </si>
  <si>
    <t>Samsung</t>
  </si>
  <si>
    <t>RAjU5</t>
  </si>
  <si>
    <t>Role</t>
  </si>
  <si>
    <t>HW Id</t>
  </si>
  <si>
    <t>Directory Name</t>
  </si>
  <si>
    <t>Motion Complexity (TI)</t>
  </si>
  <si>
    <t>&lt;4.7</t>
  </si>
  <si>
    <t>&lt;15
Not Complex</t>
  </si>
  <si>
    <t>30-45
Average Complexity</t>
  </si>
  <si>
    <t>&lt;3.9</t>
  </si>
  <si>
    <t>&lt;2.7</t>
  </si>
  <si>
    <t>Video MOS Guide</t>
  </si>
  <si>
    <t>Name</t>
  </si>
  <si>
    <t>Image Complexity (SI) and Motion Complexity (TI) statistics and relationship to Video MOS</t>
  </si>
  <si>
    <t>Freezing Threshold (ms)</t>
  </si>
  <si>
    <t>Network Type</t>
  </si>
  <si>
    <t>Video Source</t>
  </si>
  <si>
    <t>CH3 Buffering</t>
  </si>
  <si>
    <t>Buffering Score</t>
  </si>
  <si>
    <t>Packet loss % DL</t>
  </si>
  <si>
    <t>One-way latency UL</t>
  </si>
  <si>
    <t>20 Mb</t>
  </si>
  <si>
    <t>Data Failures</t>
  </si>
  <si>
    <t>23.2.0.7</t>
  </si>
  <si>
    <t>capA-Channel_A</t>
  </si>
  <si>
    <t>Channel B</t>
  </si>
  <si>
    <t>TI</t>
  </si>
  <si>
    <t>LteRsrq</t>
  </si>
  <si>
    <t>Session 1</t>
  </si>
  <si>
    <t>HD Small Screen v1.3</t>
  </si>
  <si>
    <t>EventType</t>
  </si>
  <si>
    <t>1-5</t>
  </si>
  <si>
    <t>1-15</t>
  </si>
  <si>
    <t>1-40</t>
  </si>
  <si>
    <t>File Name</t>
  </si>
  <si>
    <t>Interval</t>
  </si>
  <si>
    <t>Freq 2</t>
  </si>
  <si>
    <t>AT&amp;T</t>
  </si>
  <si>
    <t>Buffering</t>
  </si>
  <si>
    <t>&lt;60</t>
  </si>
  <si>
    <t>4.3-4.4</t>
  </si>
  <si>
    <t>2.4-2.5</t>
  </si>
  <si>
    <t>Capture End</t>
  </si>
  <si>
    <t>Engineer</t>
  </si>
  <si>
    <t>LTEDownlinkFrequencyChanges</t>
  </si>
  <si>
    <t>Ti Sensitivity Threshold</t>
  </si>
  <si>
    <t>Monochrome Information</t>
  </si>
  <si>
    <t xml:space="preserve">VideoStartFailures </t>
  </si>
  <si>
    <t>AlarmVideoPlaybackFailureThreshold</t>
  </si>
  <si>
    <t xml:space="preserve">Video URL </t>
  </si>
  <si>
    <t>Complexity</t>
  </si>
  <si>
    <t>10 Mb</t>
  </si>
  <si>
    <t>TaskId</t>
  </si>
  <si>
    <t>60fps/1920x1080</t>
  </si>
  <si>
    <t>WebRTC Download Transport Protocol</t>
  </si>
  <si>
    <t>Video Failures</t>
  </si>
  <si>
    <t>LTEUplinkFrequencyChanges</t>
  </si>
  <si>
    <t>NR_CSI_RSRQChanges</t>
  </si>
  <si>
    <t>LteRssnr</t>
  </si>
  <si>
    <t>Video MOS - HD Small Screen v1.3 Scoring Model</t>
  </si>
  <si>
    <t>Wi-Fi</t>
  </si>
  <si>
    <t>SPIRENTVIDEOGAMINGTEST</t>
  </si>
  <si>
    <t>Chromatic Universal Hub</t>
  </si>
  <si>
    <t>1-55</t>
  </si>
  <si>
    <t>Total Number of Frames</t>
  </si>
  <si>
    <t>Device Overview Drop Down Lists</t>
  </si>
  <si>
    <t>Average TI</t>
  </si>
  <si>
    <t>% of Time Frozen</t>
  </si>
  <si>
    <t>ATTList</t>
  </si>
  <si>
    <t>3.4-3.5</t>
  </si>
  <si>
    <t>Bad</t>
  </si>
  <si>
    <t>Video Complexity Analysis</t>
  </si>
  <si>
    <t>Image Complexity (SI) Guide</t>
  </si>
  <si>
    <t>Click for sample</t>
  </si>
  <si>
    <t>Select Market</t>
  </si>
  <si>
    <t>Latitude</t>
  </si>
  <si>
    <t>Buffering Threshold</t>
  </si>
  <si>
    <t>Unique frames per second</t>
  </si>
  <si>
    <t>CH4 MOS</t>
  </si>
  <si>
    <t>ExitsBeforeVideoStart</t>
  </si>
  <si>
    <t>AlarmExitsBeforeVideoStartThreshold</t>
  </si>
  <si>
    <t>Route</t>
  </si>
  <si>
    <t>One-way latency DL</t>
  </si>
  <si>
    <t>Bit Rate UL</t>
  </si>
  <si>
    <t>Number of Failed</t>
  </si>
  <si>
    <t>Game Performance Scorecard</t>
  </si>
  <si>
    <t>% WebRTC DL packet loss</t>
  </si>
  <si>
    <t>WebRTC Download Transferred Bytes</t>
  </si>
  <si>
    <t>Freezing</t>
  </si>
  <si>
    <t>NR_SS_RSRQChanges</t>
  </si>
  <si>
    <t>Max Video MOS</t>
  </si>
  <si>
    <t>Average Video Complexity (SI)</t>
  </si>
  <si>
    <t>Number of Buffering Periods</t>
  </si>
  <si>
    <t>MOS Bins</t>
  </si>
  <si>
    <t>% of Time Buffering</t>
  </si>
  <si>
    <t>Chicago</t>
  </si>
  <si>
    <t>Washington/Baltimore</t>
  </si>
  <si>
    <t>&lt;4.4</t>
  </si>
  <si>
    <t>&lt;4.0</t>
  </si>
  <si>
    <t>&lt;3.2</t>
  </si>
  <si>
    <t>&lt;2.4</t>
  </si>
  <si>
    <t>2.5-2.6</t>
  </si>
  <si>
    <t>&lt;2.0</t>
  </si>
  <si>
    <t>Sample Image</t>
  </si>
  <si>
    <t>Excellent</t>
  </si>
  <si>
    <t>Device Information</t>
  </si>
  <si>
    <t>Test Configuration</t>
  </si>
  <si>
    <t>NR-Buffering Selection (ms)</t>
  </si>
  <si>
    <t>WBAMF</t>
  </si>
  <si>
    <t>ROI Definition</t>
  </si>
  <si>
    <t>CH4 TI</t>
  </si>
  <si>
    <t>CH4 Longitude</t>
  </si>
  <si>
    <t>CH3 MOS</t>
  </si>
  <si>
    <t>Channel 3</t>
  </si>
  <si>
    <t>QoE Score</t>
  </si>
  <si>
    <t>VideoId</t>
  </si>
  <si>
    <t>Bit Rate DL</t>
  </si>
  <si>
    <t>NetworkOperatorChanges</t>
  </si>
  <si>
    <t>2024-08-05T00:43:18.7280000</t>
  </si>
</sst>
</file>

<file path=xl/styles.xml><?xml version="1.0" encoding="utf-8"?>
<styleSheet xmlns="http://schemas.openxmlformats.org/spreadsheetml/2006/main">
  <numFmts count="11">
    <numFmt numFmtId="164" formatCode="0.0"/>
    <numFmt numFmtId="165" formatCode="0.0;\-0.0;;@"/>
    <numFmt numFmtId="166" formatCode="0.000"/>
    <numFmt numFmtId="167" formatCode="0;;;@"/>
    <numFmt numFmtId="168" formatCode="0.00;\-0.00;;@"/>
    <numFmt numFmtId="169" formatCode="yyyy/m/d\ h:mm:ss"/>
    <numFmt numFmtId="170" formatCode="0.00000000"/>
    <numFmt numFmtId="171" formatCode="0.0000"/>
    <numFmt numFmtId="172" formatCode="yyyy/mm/dd\ hh:mm:ss"/>
    <numFmt numFmtId="173" formatCode="yyyy/mm/dd\ hh:mm:ss\.\f\f\f"/>
    <numFmt numFmtId="174" formatCode="yyyy/m/d\ h:mm:ss.000"/>
  </numFmts>
  <fonts count="5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45D9D"/>
      <name val="Arial"/>
      <family val="2"/>
    </font>
    <font>
      <sz val="10"/>
      <color theme="1"/>
      <name val="Arial"/>
      <family val="2"/>
    </font>
    <font>
      <sz val="10"/>
      <color rgb="FF45525A"/>
      <name val="Arial"/>
      <family val="2"/>
    </font>
    <font>
      <b/>
      <sz val="10"/>
      <color rgb="FFE4E5E6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1"/>
      <color rgb="FF345D9D"/>
      <name val="Calibri"/>
      <family val="2"/>
      <scheme val="minor"/>
    </font>
    <font>
      <sz val="10"/>
      <color rgb="FF000000"/>
      <name val="Arial"/>
      <family val="2"/>
    </font>
    <font>
      <b/>
      <sz val="16"/>
      <color theme="3"/>
      <name val="Arial"/>
      <family val="2"/>
    </font>
    <font>
      <b/>
      <sz val="14"/>
      <color rgb="FF345D9D"/>
      <name val="Arial"/>
      <family val="2"/>
    </font>
    <font>
      <b/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345D9D"/>
      <name val="Arial"/>
      <family val="2"/>
    </font>
    <font>
      <b/>
      <u/>
      <sz val="10"/>
      <color rgb="FF345D9D"/>
      <name val="Arial"/>
      <family val="2"/>
    </font>
    <font>
      <sz val="10"/>
      <color rgb="FFFF0000"/>
      <name val="Arial"/>
      <family val="2"/>
    </font>
    <font>
      <b/>
      <sz val="11"/>
      <color rgb="FF172B4D"/>
      <name val="Calibri"/>
      <family val="2"/>
      <scheme val="minor"/>
    </font>
    <font>
      <sz val="8"/>
      <color rgb="FF345D9D"/>
      <name val="Arial"/>
    </font>
    <font>
      <sz val="10"/>
      <color theme="1"/>
      <name val="Calibri"/>
      <family val="2"/>
      <scheme val="minor"/>
    </font>
    <font>
      <sz val="8"/>
      <color rgb="FF345D9D"/>
      <name val="Arial"/>
      <scheme val="minor"/>
    </font>
    <font>
      <sz val="9"/>
      <color theme="1" tint="0.34998626667073579"/>
      <name val="+mn-lt"/>
    </font>
    <font>
      <sz val="10"/>
      <color theme="1" tint="0.34998626667073579"/>
      <name val="+mn-lt"/>
      <scheme val="minor"/>
    </font>
    <font>
      <sz val="10"/>
      <color theme="1" tint="0.34998626667073579"/>
      <name val="+mn-lt"/>
    </font>
    <font>
      <sz val="11"/>
      <color theme="0"/>
      <name val="Calibri"/>
      <family val="2"/>
      <scheme val="minor"/>
    </font>
    <font>
      <sz val="6"/>
      <color rgb="FF345D9D"/>
      <name val="Arial"/>
    </font>
    <font>
      <sz val="14"/>
      <color theme="1" tint="0.34998626667073579"/>
      <name val="+mn-lt"/>
      <scheme val="minor"/>
    </font>
    <font>
      <sz val="14"/>
      <color theme="1" tint="0.34998626667073579"/>
      <name val="+mn-lt"/>
    </font>
    <font>
      <sz val="8"/>
      <color rgb="FF345D9D"/>
      <name val="+mn-lt"/>
    </font>
    <font>
      <sz val="12"/>
      <color rgb="FF345D9D"/>
      <name val="Arial"/>
    </font>
    <font>
      <b/>
      <sz val="10"/>
      <color rgb="FF345D9D"/>
      <name val="Arial"/>
      <scheme val="minor"/>
    </font>
    <font>
      <sz val="8"/>
      <color theme="1"/>
      <name val="Arial"/>
    </font>
    <font>
      <sz val="7"/>
      <color rgb="FF345D9D"/>
      <name val="Arial"/>
      <scheme val="minor"/>
    </font>
    <font>
      <sz val="6"/>
      <color rgb="FF345D9D"/>
      <name val="Arial"/>
      <scheme val="minor"/>
    </font>
    <font>
      <sz val="14"/>
      <name val="+mn-lt"/>
      <family val="2"/>
    </font>
    <font>
      <b/>
      <sz val="11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4"/>
      <color rgb="FF345D9D"/>
      <name val="+mn-lt"/>
      <scheme val="minor"/>
    </font>
    <font>
      <b/>
      <sz val="16"/>
      <color theme="4"/>
      <name val="Arial"/>
      <family val="2"/>
    </font>
    <font>
      <sz val="11"/>
      <color rgb="FF9C6500"/>
      <name val="Calibri"/>
      <family val="2"/>
      <scheme val="minor"/>
    </font>
    <font>
      <sz val="16"/>
      <color rgb="FF00A19B"/>
      <name val="Arial"/>
      <family val="2"/>
    </font>
    <font>
      <sz val="11"/>
      <color rgb="FF006100"/>
      <name val="Calibri"/>
      <family val="2"/>
      <scheme val="minor"/>
    </font>
    <font>
      <sz val="24"/>
      <color theme="3"/>
      <name val="Arial"/>
      <family val="2"/>
    </font>
    <font>
      <sz val="14"/>
      <color rgb="FF345D9D"/>
      <name val="+mn-lt"/>
    </font>
    <font>
      <b/>
      <sz val="11"/>
      <color rgb="FFFA7D00"/>
      <name val="Calibri"/>
      <family val="2"/>
      <scheme val="minor"/>
    </font>
    <font>
      <b/>
      <sz val="10"/>
      <color rgb="FF45525A"/>
      <name val="Arial"/>
      <family val="2"/>
    </font>
    <font>
      <sz val="11"/>
      <color rgb="FF9C0006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3F3F7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4E5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755859375"/>
        <bgColor indexed="64"/>
      </patternFill>
    </fill>
    <fill>
      <patternFill patternType="solid">
        <fgColor theme="0" tint="-0.14996337890625"/>
        <bgColor indexed="64"/>
      </patternFill>
    </fill>
    <fill>
      <patternFill patternType="solid">
        <fgColor theme="0" tint="-0.14996337890625"/>
        <bgColor indexed="2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04998779296875"/>
        <bgColor indexed="64"/>
      </patternFill>
    </fill>
    <fill>
      <patternFill patternType="solid">
        <fgColor rgb="FF00B2E3"/>
        <bgColor indexed="64"/>
      </patternFill>
    </fill>
  </fills>
  <borders count="5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rgb="FFD3D3D3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theme="0" tint="-0.14996337890625"/>
      </bottom>
      <diagonal/>
    </border>
    <border>
      <left style="thin">
        <color theme="0" tint="-0.14990234375"/>
      </left>
      <right style="thin">
        <color theme="0" tint="-0.14990234375"/>
      </right>
      <top style="thin">
        <color theme="0" tint="-0.14990234375"/>
      </top>
      <bottom style="thin">
        <color theme="0" tint="-0.14990234375"/>
      </bottom>
      <diagonal/>
    </border>
    <border>
      <left style="thin">
        <color theme="0" tint="-0.14996337890625"/>
      </left>
      <right style="thin">
        <color theme="0" tint="-0.14996337890625"/>
      </right>
      <top style="thin">
        <color theme="0" tint="-0.14996337890625"/>
      </top>
      <bottom/>
      <diagonal/>
    </border>
    <border>
      <left/>
      <right/>
      <top style="thin">
        <color theme="0" tint="-0.14996337890625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theme="0" tint="-0.14996337890625"/>
      </left>
      <right style="thin">
        <color theme="0" tint="-0.14996337890625"/>
      </right>
      <top style="thin">
        <color theme="0" tint="-0.14996337890625"/>
      </top>
      <bottom style="thin">
        <color theme="0" tint="-0.14996337890625"/>
      </bottom>
      <diagonal/>
    </border>
    <border>
      <left/>
      <right/>
      <top style="thin">
        <color theme="0" tint="-0.24993896484375"/>
      </top>
      <bottom/>
      <diagonal/>
    </border>
    <border>
      <left style="thin">
        <color theme="0" tint="-0.14990234375"/>
      </left>
      <right style="thin">
        <color theme="0" tint="-0.14990234375"/>
      </right>
      <top style="thin">
        <color theme="0" tint="-0.149932861328125"/>
      </top>
      <bottom style="thin">
        <color theme="0" tint="-0.149932861328125"/>
      </bottom>
      <diagonal/>
    </border>
    <border>
      <left style="thin">
        <color theme="0" tint="-0.149871826171875"/>
      </left>
      <right style="thin">
        <color theme="0" tint="-0.14990234375"/>
      </right>
      <top style="thin">
        <color theme="0" tint="-0.14990234375"/>
      </top>
      <bottom style="thin">
        <color theme="0" tint="-0.14990234375"/>
      </bottom>
      <diagonal/>
    </border>
    <border>
      <left style="thin">
        <color theme="0" tint="-0.14990234375"/>
      </left>
      <right/>
      <top style="thin">
        <color theme="0" tint="-0.14990234375"/>
      </top>
      <bottom style="thin">
        <color theme="0" tint="-0.14990234375"/>
      </bottom>
      <diagonal/>
    </border>
    <border>
      <left style="thin">
        <color theme="0" tint="-0.24993896484375"/>
      </left>
      <right style="thin">
        <color theme="0" tint="-0.24993896484375"/>
      </right>
      <top style="thin">
        <color theme="0" tint="-0.24993896484375"/>
      </top>
      <bottom style="thin">
        <color theme="0" tint="-0.24993896484375"/>
      </bottom>
      <diagonal/>
    </border>
    <border>
      <left/>
      <right/>
      <top style="thin">
        <color theme="0" tint="-0.14996337890625"/>
      </top>
      <bottom style="thin">
        <color theme="0" tint="-0.14996337890625"/>
      </bottom>
      <diagonal/>
    </border>
    <border>
      <left style="thin">
        <color theme="0" tint="-0.14996337890625"/>
      </left>
      <right/>
      <top style="thin">
        <color theme="0" tint="-0.14996337890625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theme="0" tint="-0.14996337890625"/>
      </right>
      <top style="thin">
        <color theme="0" tint="-0.14996337890625"/>
      </top>
      <bottom/>
      <diagonal/>
    </border>
    <border>
      <left style="thin">
        <color theme="0" tint="-0.149932861328125"/>
      </left>
      <right style="thin">
        <color theme="0" tint="-0.149932861328125"/>
      </right>
      <top/>
      <bottom style="thin">
        <color theme="0" tint="-0.149932861328125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0" tint="-0.149932861328125"/>
      </left>
      <right style="thin">
        <color theme="0" tint="-0.149932861328125"/>
      </right>
      <top style="thin">
        <color theme="0" tint="-0.149932861328125"/>
      </top>
      <bottom style="thin">
        <color theme="0" tint="-0.149932861328125"/>
      </bottom>
      <diagonal/>
    </border>
    <border>
      <left style="thin">
        <color theme="0" tint="-0.149932861328125"/>
      </left>
      <right style="thin">
        <color theme="0" tint="-0.149932861328125"/>
      </right>
      <top/>
      <bottom/>
      <diagonal/>
    </border>
    <border>
      <left/>
      <right style="thin">
        <color theme="0" tint="-0.14996337890625"/>
      </right>
      <top/>
      <bottom/>
      <diagonal/>
    </border>
    <border>
      <left style="thin">
        <color theme="0" tint="-0.14996337890625"/>
      </left>
      <right/>
      <top style="thin">
        <color theme="0" tint="-0.14996337890625"/>
      </top>
      <bottom style="thin">
        <color theme="0" tint="-0.14996337890625"/>
      </bottom>
      <diagonal/>
    </border>
    <border>
      <left style="thin">
        <color theme="0" tint="-0.149932861328125"/>
      </left>
      <right/>
      <top/>
      <bottom style="thin">
        <color theme="0" tint="-0.149932861328125"/>
      </bottom>
      <diagonal/>
    </border>
    <border>
      <left style="thin">
        <color theme="0" tint="-0.14996337890625"/>
      </left>
      <right/>
      <top/>
      <bottom style="thin">
        <color theme="0" tint="-0.14996337890625"/>
      </bottom>
      <diagonal/>
    </border>
    <border>
      <left/>
      <right style="thin">
        <color theme="0" tint="-0.14996337890625"/>
      </right>
      <top/>
      <bottom style="thin">
        <color theme="0" tint="-0.14996337890625"/>
      </bottom>
      <diagonal/>
    </border>
    <border>
      <left style="thin">
        <color theme="0" tint="-0.14990234375"/>
      </left>
      <right style="thin">
        <color theme="0" tint="-0.149932861328125"/>
      </right>
      <top style="thin">
        <color theme="0" tint="-0.149932861328125"/>
      </top>
      <bottom style="thin">
        <color theme="0" tint="-0.149932861328125"/>
      </bottom>
      <diagonal/>
    </border>
    <border>
      <left/>
      <right style="thin">
        <color theme="0" tint="-0.149932861328125"/>
      </right>
      <top/>
      <bottom/>
      <diagonal/>
    </border>
    <border>
      <left style="thin">
        <color theme="0" tint="-0.14990234375"/>
      </left>
      <right/>
      <top style="thin">
        <color theme="0" tint="-0.149932861328125"/>
      </top>
      <bottom style="thin">
        <color theme="0" tint="-0.149932861328125"/>
      </bottom>
      <diagonal/>
    </border>
    <border>
      <left style="thin">
        <color theme="0" tint="-0.14996337890625"/>
      </left>
      <right/>
      <top/>
      <bottom/>
      <diagonal/>
    </border>
    <border>
      <left style="thin">
        <color theme="0" tint="-0.149932861328125"/>
      </left>
      <right/>
      <top style="thin">
        <color theme="0" tint="-0.149932861328125"/>
      </top>
      <bottom style="thin">
        <color theme="0" tint="-0.149932861328125"/>
      </bottom>
      <diagonal/>
    </border>
    <border>
      <left/>
      <right style="thin">
        <color theme="0" tint="-0.14996337890625"/>
      </right>
      <top style="thin">
        <color theme="0" tint="-0.14996337890625"/>
      </top>
      <bottom style="thin">
        <color theme="0" tint="-0.14996337890625"/>
      </bottom>
      <diagonal/>
    </border>
    <border>
      <left/>
      <right style="thin">
        <color theme="0" tint="-0.24993896484375"/>
      </right>
      <top style="thin">
        <color theme="0" tint="-0.24993896484375"/>
      </top>
      <bottom/>
      <diagonal/>
    </border>
    <border>
      <left style="thin">
        <color theme="0" tint="-0.149932861328125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</borders>
  <cellStyleXfs count="3">
    <xf numFmtId="164" fontId="0" fillId="0" borderId="0"/>
    <xf numFmtId="164" fontId="1" fillId="0" borderId="0" applyNumberFormat="0" applyFill="0" applyBorder="0" applyAlignment="0" applyProtection="0"/>
    <xf numFmtId="9" fontId="0" fillId="0" borderId="0" applyFont="0" applyFill="0" applyBorder="0" applyAlignment="0" applyProtection="0"/>
  </cellStyleXfs>
  <cellXfs count="219">
    <xf numFmtId="164" fontId="0" fillId="0" borderId="0" xfId="0"/>
    <xf numFmtId="164" fontId="2" fillId="2" borderId="0" xfId="0" applyFont="1" applyFill="1" applyAlignment="1">
      <alignment vertical="center"/>
    </xf>
    <xf numFmtId="1" fontId="3" fillId="0" borderId="0" xfId="0" applyNumberFormat="1" applyFont="1"/>
    <xf numFmtId="2" fontId="4" fillId="3" borderId="1" xfId="0" quotePrefix="1" applyNumberFormat="1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1" fontId="4" fillId="3" borderId="1" xfId="0" quotePrefix="1" applyNumberFormat="1" applyFont="1" applyFill="1" applyBorder="1" applyAlignment="1">
      <alignment horizontal="center" vertical="center"/>
    </xf>
    <xf numFmtId="164" fontId="0" fillId="0" borderId="0" xfId="0" applyAlignment="1">
      <alignment horizontal="center" vertical="center"/>
    </xf>
    <xf numFmtId="2" fontId="3" fillId="0" borderId="0" xfId="0" applyNumberFormat="1" applyFont="1"/>
    <xf numFmtId="49" fontId="0" fillId="0" borderId="0" xfId="0" applyNumberFormat="1" applyAlignment="1">
      <alignment horizontal="right"/>
    </xf>
    <xf numFmtId="2" fontId="4" fillId="0" borderId="0" xfId="0" applyNumberFormat="1" applyFont="1" applyAlignment="1">
      <alignment vertical="center"/>
    </xf>
    <xf numFmtId="2" fontId="3" fillId="0" borderId="1" xfId="0" applyNumberFormat="1" applyFont="1" applyBorder="1"/>
    <xf numFmtId="164" fontId="0" fillId="0" borderId="2" xfId="0" applyBorder="1" applyAlignment="1">
      <alignment horizontal="center" vertical="center"/>
    </xf>
    <xf numFmtId="2" fontId="5" fillId="4" borderId="0" xfId="0" applyNumberFormat="1" applyFont="1" applyFill="1"/>
    <xf numFmtId="9" fontId="3" fillId="0" borderId="0" xfId="0" applyNumberFormat="1" applyFont="1"/>
    <xf numFmtId="164" fontId="3" fillId="0" borderId="0" xfId="0" applyFont="1"/>
    <xf numFmtId="164" fontId="0" fillId="0" borderId="3" xfId="0" applyBorder="1" applyAlignment="1">
      <alignment horizontal="center" vertical="center"/>
    </xf>
    <xf numFmtId="164" fontId="0" fillId="0" borderId="4" xfId="0" applyBorder="1" applyAlignment="1">
      <alignment horizontal="center" vertical="center"/>
    </xf>
    <xf numFmtId="164" fontId="4" fillId="3" borderId="5" xfId="0" applyFont="1" applyFill="1" applyBorder="1" applyAlignment="1">
      <alignment horizontal="center" vertical="center"/>
    </xf>
    <xf numFmtId="164" fontId="0" fillId="5" borderId="0" xfId="0" applyFill="1" applyAlignment="1">
      <alignment vertical="center"/>
    </xf>
    <xf numFmtId="164" fontId="6" fillId="6" borderId="0" xfId="0" applyFont="1" applyFill="1" applyAlignment="1">
      <alignment vertical="center"/>
    </xf>
    <xf numFmtId="1" fontId="0" fillId="0" borderId="0" xfId="0" applyNumberFormat="1" applyAlignment="1">
      <alignment horizontal="right"/>
    </xf>
    <xf numFmtId="2" fontId="7" fillId="0" borderId="0" xfId="0" applyNumberFormat="1" applyFont="1" applyAlignment="1">
      <alignment horizontal="left" vertical="top"/>
    </xf>
    <xf numFmtId="164" fontId="0" fillId="7" borderId="0" xfId="0" applyFill="1" applyAlignment="1">
      <alignment vertical="center"/>
    </xf>
    <xf numFmtId="164" fontId="2" fillId="0" borderId="0" xfId="0" applyFont="1" applyAlignment="1">
      <alignment vertical="center"/>
    </xf>
    <xf numFmtId="164" fontId="0" fillId="0" borderId="6" xfId="0" applyBorder="1"/>
    <xf numFmtId="1" fontId="0" fillId="0" borderId="0" xfId="0" applyNumberFormat="1"/>
    <xf numFmtId="9" fontId="3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8" fillId="8" borderId="1" xfId="0" applyFont="1" applyFill="1" applyBorder="1" applyAlignment="1">
      <alignment horizontal="center" vertical="center"/>
    </xf>
    <xf numFmtId="164" fontId="0" fillId="0" borderId="7" xfId="0" applyBorder="1" applyAlignment="1">
      <alignment vertical="center"/>
    </xf>
    <xf numFmtId="2" fontId="3" fillId="0" borderId="0" xfId="0" applyNumberFormat="1" applyFont="1" applyAlignment="1">
      <alignment horizontal="center"/>
    </xf>
    <xf numFmtId="164" fontId="9" fillId="9" borderId="8" xfId="0" applyFont="1" applyFill="1" applyBorder="1"/>
    <xf numFmtId="164" fontId="0" fillId="0" borderId="0" xfId="0" applyAlignment="1">
      <alignment horizontal="right"/>
    </xf>
    <xf numFmtId="49" fontId="0" fillId="0" borderId="0" xfId="0" applyNumberFormat="1" applyAlignment="1">
      <alignment horizontal="center" vertical="center"/>
    </xf>
    <xf numFmtId="164" fontId="3" fillId="0" borderId="9" xfId="0" applyFont="1" applyBorder="1"/>
    <xf numFmtId="164" fontId="0" fillId="0" borderId="0" xfId="0" applyAlignment="1">
      <alignment horizontal="center" wrapText="1"/>
    </xf>
    <xf numFmtId="164" fontId="8" fillId="8" borderId="7" xfId="0" applyFont="1" applyFill="1" applyBorder="1" applyAlignment="1">
      <alignment horizontal="center" vertical="center"/>
    </xf>
    <xf numFmtId="10" fontId="4" fillId="3" borderId="1" xfId="0" quotePrefix="1" applyNumberFormat="1" applyFont="1" applyFill="1" applyBorder="1" applyAlignment="1">
      <alignment horizontal="center" vertical="center"/>
    </xf>
    <xf numFmtId="164" fontId="2" fillId="2" borderId="10" xfId="0" applyFont="1" applyFill="1" applyBorder="1" applyAlignment="1">
      <alignment vertical="center"/>
    </xf>
    <xf numFmtId="164" fontId="2" fillId="2" borderId="1" xfId="0" applyFont="1" applyFill="1" applyBorder="1" applyAlignment="1">
      <alignment horizontal="center" vertical="center"/>
    </xf>
    <xf numFmtId="164" fontId="8" fillId="8" borderId="1" xfId="0" applyFont="1" applyFill="1" applyBorder="1" applyAlignment="1">
      <alignment vertical="center"/>
    </xf>
    <xf numFmtId="2" fontId="7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164" fontId="4" fillId="3" borderId="5" xfId="0" applyFont="1" applyFill="1" applyBorder="1" applyAlignment="1">
      <alignment horizontal="left" vertical="top"/>
    </xf>
    <xf numFmtId="164" fontId="4" fillId="3" borderId="1" xfId="0" applyFont="1" applyFill="1" applyBorder="1" applyAlignment="1">
      <alignment vertical="center"/>
    </xf>
    <xf numFmtId="2" fontId="4" fillId="3" borderId="5" xfId="0" applyNumberFormat="1" applyFont="1" applyFill="1" applyBorder="1" applyAlignment="1">
      <alignment horizontal="center" vertical="center"/>
    </xf>
    <xf numFmtId="2" fontId="4" fillId="0" borderId="1" xfId="0" quotePrefix="1" applyNumberFormat="1" applyFont="1" applyBorder="1" applyAlignment="1">
      <alignment horizontal="center" vertical="center"/>
    </xf>
    <xf numFmtId="164" fontId="3" fillId="0" borderId="11" xfId="0" applyFont="1" applyBorder="1"/>
    <xf numFmtId="164" fontId="3" fillId="0" borderId="0" xfId="0" applyFont="1" applyAlignment="1">
      <alignment horizontal="center"/>
    </xf>
    <xf numFmtId="164" fontId="0" fillId="0" borderId="4" xfId="0" applyBorder="1" applyAlignment="1">
      <alignment horizontal="left" vertical="top"/>
    </xf>
    <xf numFmtId="2" fontId="4" fillId="3" borderId="5" xfId="0" quotePrefix="1" applyNumberFormat="1" applyFont="1" applyFill="1" applyBorder="1" applyAlignment="1">
      <alignment horizontal="center" vertical="center"/>
    </xf>
    <xf numFmtId="9" fontId="4" fillId="3" borderId="1" xfId="0" quotePrefix="1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right"/>
    </xf>
    <xf numFmtId="164" fontId="0" fillId="0" borderId="3" xfId="0" applyBorder="1" applyAlignment="1">
      <alignment horizontal="left" vertical="top"/>
    </xf>
    <xf numFmtId="164" fontId="10" fillId="0" borderId="0" xfId="0" applyFont="1"/>
    <xf numFmtId="49" fontId="0" fillId="0" borderId="0" xfId="0" applyNumberFormat="1"/>
    <xf numFmtId="9" fontId="3" fillId="0" borderId="0" xfId="0" applyNumberFormat="1" applyFont="1" applyAlignment="1">
      <alignment horizontal="center"/>
    </xf>
    <xf numFmtId="164" fontId="11" fillId="3" borderId="12" xfId="0" applyFont="1" applyFill="1" applyBorder="1" applyAlignment="1">
      <alignment horizontal="center"/>
    </xf>
    <xf numFmtId="164" fontId="12" fillId="0" borderId="0" xfId="0" applyFont="1" applyAlignment="1">
      <alignment horizontal="center" vertical="center"/>
    </xf>
    <xf numFmtId="2" fontId="7" fillId="3" borderId="13" xfId="2" applyNumberFormat="1" applyFont="1" applyFill="1" applyBorder="1" applyAlignment="1">
      <alignment horizontal="center" vertical="center"/>
    </xf>
    <xf numFmtId="2" fontId="7" fillId="3" borderId="14" xfId="0" applyNumberFormat="1" applyFont="1" applyFill="1" applyBorder="1" applyAlignment="1">
      <alignment horizontal="center" vertical="center"/>
    </xf>
    <xf numFmtId="2" fontId="0" fillId="0" borderId="0" xfId="0" applyNumberFormat="1"/>
    <xf numFmtId="164" fontId="11" fillId="3" borderId="15" xfId="0" applyFont="1" applyFill="1" applyBorder="1" applyAlignment="1">
      <alignment horizontal="center"/>
    </xf>
    <xf numFmtId="9" fontId="7" fillId="3" borderId="13" xfId="2" applyFont="1" applyFill="1" applyBorder="1" applyAlignment="1">
      <alignment horizontal="center" vertical="center"/>
    </xf>
    <xf numFmtId="164" fontId="11" fillId="3" borderId="0" xfId="0" applyFont="1" applyFill="1" applyAlignment="1">
      <alignment horizontal="center"/>
    </xf>
    <xf numFmtId="2" fontId="3" fillId="0" borderId="16" xfId="0" applyNumberFormat="1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164" fontId="0" fillId="0" borderId="1" xfId="0" applyBorder="1" applyAlignment="1">
      <alignment horizontal="left" vertical="center"/>
    </xf>
    <xf numFmtId="164" fontId="9" fillId="9" borderId="17" xfId="0" applyFont="1" applyFill="1" applyBorder="1"/>
    <xf numFmtId="2" fontId="3" fillId="0" borderId="3" xfId="0" applyNumberFormat="1" applyFont="1" applyBorder="1" applyAlignment="1">
      <alignment horizontal="center" vertical="center"/>
    </xf>
    <xf numFmtId="164" fontId="2" fillId="9" borderId="18" xfId="0" applyFont="1" applyFill="1" applyBorder="1"/>
    <xf numFmtId="2" fontId="0" fillId="0" borderId="3" xfId="0" applyNumberFormat="1" applyBorder="1" applyAlignment="1">
      <alignment horizontal="center" vertical="center"/>
    </xf>
    <xf numFmtId="1" fontId="4" fillId="3" borderId="5" xfId="0" quotePrefix="1" applyNumberFormat="1" applyFont="1" applyFill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64" fontId="13" fillId="0" borderId="19" xfId="1" applyFont="1" applyBorder="1" applyAlignment="1">
      <alignment horizontal="center" vertical="center"/>
    </xf>
    <xf numFmtId="164" fontId="13" fillId="0" borderId="10" xfId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171" fontId="0" fillId="0" borderId="0" xfId="0" applyNumberFormat="1" applyAlignment="1">
      <alignment horizontal="right" wrapText="1"/>
    </xf>
    <xf numFmtId="164" fontId="0" fillId="0" borderId="4" xfId="0" applyBorder="1"/>
    <xf numFmtId="170" fontId="0" fillId="0" borderId="0" xfId="0" applyNumberFormat="1" applyAlignment="1">
      <alignment horizontal="right"/>
    </xf>
    <xf numFmtId="164" fontId="0" fillId="0" borderId="1" xfId="0" applyBorder="1" applyAlignment="1">
      <alignment horizontal="center"/>
    </xf>
    <xf numFmtId="173" fontId="0" fillId="0" borderId="0" xfId="0" applyNumberFormat="1" applyAlignment="1">
      <alignment horizontal="right"/>
    </xf>
    <xf numFmtId="169" fontId="0" fillId="0" borderId="0" xfId="0" applyNumberForma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right"/>
    </xf>
    <xf numFmtId="164" fontId="0" fillId="0" borderId="1" xfId="0" applyBorder="1"/>
    <xf numFmtId="164" fontId="3" fillId="0" borderId="11" xfId="0" quotePrefix="1" applyFont="1" applyBorder="1" applyAlignment="1">
      <alignment wrapText="1"/>
    </xf>
    <xf numFmtId="1" fontId="0" fillId="0" borderId="6" xfId="0" applyNumberFormat="1" applyBorder="1"/>
    <xf numFmtId="164" fontId="14" fillId="0" borderId="0" xfId="0" applyFont="1" applyAlignment="1">
      <alignment horizontal="center" wrapText="1"/>
    </xf>
    <xf numFmtId="164" fontId="2" fillId="2" borderId="7" xfId="0" applyFont="1" applyFill="1" applyBorder="1" applyAlignment="1">
      <alignment vertical="center"/>
    </xf>
    <xf numFmtId="164" fontId="10" fillId="0" borderId="0" xfId="0" applyFont="1" applyAlignment="1">
      <alignment horizontal="left" vertical="center" indent="1"/>
    </xf>
    <xf numFmtId="2" fontId="4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right" wrapText="1"/>
    </xf>
    <xf numFmtId="2" fontId="4" fillId="0" borderId="1" xfId="0" applyNumberFormat="1" applyFont="1" applyBorder="1" applyAlignment="1">
      <alignment horizontal="center" vertical="center"/>
    </xf>
    <xf numFmtId="164" fontId="0" fillId="0" borderId="3" xfId="0" applyBorder="1"/>
    <xf numFmtId="164" fontId="2" fillId="2" borderId="20" xfId="0" applyFont="1" applyFill="1" applyBorder="1" applyAlignment="1">
      <alignment vertical="center"/>
    </xf>
    <xf numFmtId="164" fontId="8" fillId="8" borderId="21" xfId="0" applyFont="1" applyFill="1" applyBorder="1" applyAlignment="1">
      <alignment horizontal="center" vertical="center"/>
    </xf>
    <xf numFmtId="171" fontId="0" fillId="0" borderId="0" xfId="0" applyNumberFormat="1" applyAlignment="1">
      <alignment horizontal="right"/>
    </xf>
    <xf numFmtId="2" fontId="3" fillId="0" borderId="0" xfId="0" applyNumberFormat="1" applyFont="1" applyAlignment="1" applyProtection="1">
      <alignment horizontal="center" vertical="center"/>
      <protection hidden="1"/>
    </xf>
    <xf numFmtId="172" fontId="4" fillId="3" borderId="1" xfId="0" quotePrefix="1" applyNumberFormat="1" applyFont="1" applyFill="1" applyBorder="1" applyAlignment="1">
      <alignment horizontal="center" vertical="center"/>
    </xf>
    <xf numFmtId="164" fontId="8" fillId="8" borderId="20" xfId="0" applyFont="1" applyFill="1" applyBorder="1" applyAlignment="1">
      <alignment horizontal="center" vertical="center"/>
    </xf>
    <xf numFmtId="164" fontId="4" fillId="0" borderId="1" xfId="0" applyFont="1" applyBorder="1" applyAlignment="1">
      <alignment vertical="center"/>
    </xf>
    <xf numFmtId="9" fontId="3" fillId="0" borderId="16" xfId="0" applyNumberFormat="1" applyFont="1" applyBorder="1" applyAlignment="1">
      <alignment horizontal="center" vertical="center"/>
    </xf>
    <xf numFmtId="165" fontId="7" fillId="3" borderId="22" xfId="0" applyNumberFormat="1" applyFont="1" applyFill="1" applyBorder="1" applyAlignment="1">
      <alignment horizontal="center" vertical="center"/>
    </xf>
    <xf numFmtId="2" fontId="3" fillId="0" borderId="9" xfId="0" applyNumberFormat="1" applyFont="1" applyBorder="1" applyAlignment="1">
      <alignment horizontal="center"/>
    </xf>
    <xf numFmtId="164" fontId="0" fillId="0" borderId="0" xfId="0" applyAlignment="1">
      <alignment vertical="center"/>
    </xf>
    <xf numFmtId="167" fontId="7" fillId="3" borderId="22" xfId="0" applyNumberFormat="1" applyFont="1" applyFill="1" applyBorder="1" applyAlignment="1">
      <alignment horizontal="center" vertical="center"/>
    </xf>
    <xf numFmtId="164" fontId="8" fillId="8" borderId="20" xfId="0" applyFont="1" applyFill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164" fontId="3" fillId="0" borderId="0" xfId="0" applyFont="1" applyAlignment="1">
      <alignment horizontal="center" wrapText="1"/>
    </xf>
    <xf numFmtId="165" fontId="7" fillId="3" borderId="23" xfId="0" applyNumberFormat="1" applyFont="1" applyFill="1" applyBorder="1" applyAlignment="1">
      <alignment horizontal="centerContinuous" vertical="center"/>
    </xf>
    <xf numFmtId="168" fontId="7" fillId="3" borderId="24" xfId="2" applyNumberFormat="1" applyFont="1" applyFill="1" applyBorder="1" applyAlignment="1">
      <alignment horizontal="center" vertical="center"/>
    </xf>
    <xf numFmtId="9" fontId="7" fillId="3" borderId="25" xfId="2" applyFont="1" applyFill="1" applyBorder="1" applyAlignment="1">
      <alignment horizontal="center" vertical="center"/>
    </xf>
    <xf numFmtId="2" fontId="15" fillId="3" borderId="24" xfId="2" applyNumberFormat="1" applyFont="1" applyFill="1" applyBorder="1" applyAlignment="1">
      <alignment horizontal="center" vertical="center"/>
    </xf>
    <xf numFmtId="9" fontId="3" fillId="0" borderId="16" xfId="2" applyFont="1" applyBorder="1" applyAlignment="1">
      <alignment horizontal="center"/>
    </xf>
    <xf numFmtId="1" fontId="3" fillId="0" borderId="9" xfId="0" applyNumberFormat="1" applyFont="1" applyBorder="1" applyAlignment="1">
      <alignment horizontal="center"/>
    </xf>
    <xf numFmtId="2" fontId="7" fillId="3" borderId="24" xfId="2" applyNumberFormat="1" applyFont="1" applyFill="1" applyBorder="1" applyAlignment="1">
      <alignment horizontal="center" vertical="center"/>
    </xf>
    <xf numFmtId="2" fontId="7" fillId="3" borderId="26" xfId="2" applyNumberFormat="1" applyFont="1" applyFill="1" applyBorder="1" applyAlignment="1">
      <alignment horizontal="center" vertical="center"/>
    </xf>
    <xf numFmtId="164" fontId="0" fillId="0" borderId="27" xfId="0" applyBorder="1" applyAlignment="1">
      <alignment vertical="center"/>
    </xf>
    <xf numFmtId="2" fontId="7" fillId="3" borderId="25" xfId="2" applyNumberFormat="1" applyFont="1" applyFill="1" applyBorder="1" applyAlignment="1">
      <alignment horizontal="center" vertical="center"/>
    </xf>
    <xf numFmtId="164" fontId="3" fillId="0" borderId="16" xfId="0" applyFont="1" applyBorder="1"/>
    <xf numFmtId="9" fontId="7" fillId="3" borderId="26" xfId="2" applyFont="1" applyFill="1" applyBorder="1" applyAlignment="1">
      <alignment horizontal="center" vertical="center"/>
    </xf>
    <xf numFmtId="164" fontId="3" fillId="0" borderId="0" xfId="0" quotePrefix="1" applyFont="1" applyAlignment="1">
      <alignment horizontal="center" vertical="center"/>
    </xf>
    <xf numFmtId="49" fontId="7" fillId="3" borderId="13" xfId="2" applyNumberFormat="1" applyFont="1" applyFill="1" applyBorder="1" applyAlignment="1">
      <alignment horizontal="center" vertical="center"/>
    </xf>
    <xf numFmtId="164" fontId="8" fillId="8" borderId="21" xfId="0" applyFont="1" applyFill="1" applyBorder="1" applyAlignment="1">
      <alignment vertical="center"/>
    </xf>
    <xf numFmtId="164" fontId="16" fillId="3" borderId="28" xfId="0" applyFont="1" applyFill="1" applyBorder="1" applyAlignment="1">
      <alignment horizontal="left" vertical="center" wrapText="1"/>
    </xf>
    <xf numFmtId="1" fontId="3" fillId="0" borderId="0" xfId="0" applyNumberFormat="1" applyFont="1" applyAlignment="1">
      <alignment horizontal="center" vertical="center"/>
    </xf>
    <xf numFmtId="164" fontId="8" fillId="8" borderId="1" xfId="0" applyFont="1" applyFill="1" applyBorder="1" applyAlignment="1">
      <alignment horizontal="left" vertical="center"/>
    </xf>
    <xf numFmtId="2" fontId="7" fillId="3" borderId="29" xfId="0" applyNumberFormat="1" applyFont="1" applyFill="1" applyBorder="1" applyAlignment="1">
      <alignment horizontal="center" vertical="center"/>
    </xf>
    <xf numFmtId="2" fontId="4" fillId="3" borderId="22" xfId="0" quotePrefix="1" applyNumberFormat="1" applyFont="1" applyFill="1" applyBorder="1" applyAlignment="1">
      <alignment horizontal="center" vertical="center"/>
    </xf>
    <xf numFmtId="10" fontId="3" fillId="0" borderId="0" xfId="2" applyNumberFormat="1" applyFont="1" applyAlignment="1">
      <alignment horizontal="center" vertical="center"/>
    </xf>
    <xf numFmtId="9" fontId="3" fillId="0" borderId="9" xfId="0" applyNumberFormat="1" applyFon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164" fontId="4" fillId="0" borderId="0" xfId="0" applyFont="1" applyAlignment="1">
      <alignment horizontal="left" vertical="center"/>
    </xf>
    <xf numFmtId="2" fontId="4" fillId="3" borderId="1" xfId="0" applyNumberFormat="1" applyFont="1" applyFill="1" applyBorder="1" applyAlignment="1">
      <alignment horizontal="center" vertical="center"/>
    </xf>
    <xf numFmtId="164" fontId="16" fillId="3" borderId="12" xfId="0" applyFont="1" applyFill="1" applyBorder="1" applyAlignment="1">
      <alignment horizontal="left" vertical="center" wrapText="1"/>
    </xf>
    <xf numFmtId="164" fontId="3" fillId="0" borderId="30" xfId="0" applyFont="1" applyBorder="1"/>
    <xf numFmtId="174" fontId="0" fillId="0" borderId="0" xfId="0" applyNumberFormat="1" applyAlignment="1">
      <alignment horizontal="right"/>
    </xf>
    <xf numFmtId="164" fontId="16" fillId="3" borderId="31" xfId="0" applyFont="1" applyFill="1" applyBorder="1" applyAlignment="1">
      <alignment horizontal="left" vertical="center" wrapText="1"/>
    </xf>
    <xf numFmtId="164" fontId="17" fillId="2" borderId="0" xfId="1" applyFont="1" applyFill="1" applyAlignment="1">
      <alignment vertical="center"/>
    </xf>
    <xf numFmtId="164" fontId="16" fillId="3" borderId="15" xfId="0" applyFont="1" applyFill="1" applyBorder="1" applyAlignment="1">
      <alignment horizontal="left" vertical="center" wrapText="1"/>
    </xf>
    <xf numFmtId="2" fontId="3" fillId="0" borderId="9" xfId="0" applyNumberFormat="1" applyFont="1" applyBorder="1" applyAlignment="1">
      <alignment horizontal="center" vertical="center"/>
    </xf>
    <xf numFmtId="164" fontId="3" fillId="0" borderId="30" xfId="0" quotePrefix="1" applyFont="1" applyBorder="1" applyAlignment="1">
      <alignment wrapText="1"/>
    </xf>
    <xf numFmtId="2" fontId="4" fillId="3" borderId="7" xfId="0" quotePrefix="1" applyNumberFormat="1" applyFont="1" applyFill="1" applyBorder="1" applyAlignment="1">
      <alignment horizontal="left" vertical="center"/>
    </xf>
    <xf numFmtId="164" fontId="3" fillId="0" borderId="11" xfId="0" quotePrefix="1" applyFont="1" applyBorder="1"/>
    <xf numFmtId="2" fontId="7" fillId="3" borderId="32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wrapText="1"/>
    </xf>
    <xf numFmtId="49" fontId="3" fillId="0" borderId="0" xfId="0" applyNumberFormat="1" applyFont="1" applyAlignment="1">
      <alignment horizontal="center" vertical="center"/>
    </xf>
    <xf numFmtId="164" fontId="3" fillId="0" borderId="9" xfId="0" applyFont="1" applyBorder="1" applyAlignment="1">
      <alignment horizontal="center"/>
    </xf>
    <xf numFmtId="164" fontId="0" fillId="0" borderId="0" xfId="0" applyAlignment="1">
      <alignment vertical="top"/>
    </xf>
    <xf numFmtId="2" fontId="3" fillId="0" borderId="33" xfId="0" applyNumberFormat="1" applyFont="1" applyBorder="1" applyAlignment="1">
      <alignment horizontal="center" vertical="center"/>
    </xf>
    <xf numFmtId="49" fontId="4" fillId="3" borderId="22" xfId="0" applyNumberFormat="1" applyFont="1" applyFill="1" applyBorder="1" applyAlignment="1">
      <alignment horizontal="center" vertical="center"/>
    </xf>
    <xf numFmtId="164" fontId="0" fillId="0" borderId="1" xfId="0" applyBorder="1" applyAlignment="1">
      <alignment horizontal="left" vertical="top" wrapText="1"/>
    </xf>
    <xf numFmtId="2" fontId="7" fillId="3" borderId="34" xfId="2" applyNumberFormat="1" applyFont="1" applyFill="1" applyBorder="1" applyAlignment="1">
      <alignment horizontal="center" vertical="center"/>
    </xf>
    <xf numFmtId="164" fontId="2" fillId="2" borderId="1" xfId="0" applyFont="1" applyFill="1" applyBorder="1" applyAlignment="1">
      <alignment vertical="center"/>
    </xf>
    <xf numFmtId="164" fontId="8" fillId="10" borderId="35" xfId="0" applyFont="1" applyFill="1" applyBorder="1" applyAlignment="1">
      <alignment horizontal="center" vertical="center" wrapText="1"/>
    </xf>
    <xf numFmtId="164" fontId="11" fillId="3" borderId="36" xfId="0" applyFont="1" applyFill="1" applyBorder="1" applyAlignment="1">
      <alignment horizontal="center"/>
    </xf>
    <xf numFmtId="0" fontId="14" fillId="0" borderId="0" xfId="0" applyNumberFormat="1" applyFont="1" applyAlignment="1">
      <alignment horizontal="left" vertical="center"/>
    </xf>
    <xf numFmtId="167" fontId="7" fillId="3" borderId="37" xfId="0" applyNumberFormat="1" applyFont="1" applyFill="1" applyBorder="1" applyAlignment="1">
      <alignment horizontal="center" vertical="center"/>
    </xf>
    <xf numFmtId="164" fontId="8" fillId="8" borderId="20" xfId="0" applyFont="1" applyFill="1" applyBorder="1" applyAlignment="1">
      <alignment horizontal="left" vertical="center"/>
    </xf>
    <xf numFmtId="49" fontId="2" fillId="2" borderId="20" xfId="0" applyNumberFormat="1" applyFont="1" applyFill="1" applyBorder="1" applyAlignment="1">
      <alignment vertical="center"/>
    </xf>
    <xf numFmtId="1" fontId="7" fillId="3" borderId="32" xfId="0" applyNumberFormat="1" applyFont="1" applyFill="1" applyBorder="1" applyAlignment="1">
      <alignment horizontal="center" vertical="center" wrapText="1"/>
    </xf>
    <xf numFmtId="2" fontId="7" fillId="3" borderId="38" xfId="0" applyNumberFormat="1" applyFont="1" applyFill="1" applyBorder="1" applyAlignment="1">
      <alignment horizontal="center" vertical="center" wrapText="1"/>
    </xf>
    <xf numFmtId="164" fontId="10" fillId="0" borderId="0" xfId="0" applyFont="1" applyAlignment="1">
      <alignment horizontal="left" vertical="top"/>
    </xf>
    <xf numFmtId="164" fontId="11" fillId="3" borderId="39" xfId="0" applyFont="1" applyFill="1" applyBorder="1" applyAlignment="1">
      <alignment horizontal="center"/>
    </xf>
    <xf numFmtId="164" fontId="8" fillId="8" borderId="27" xfId="0" applyFont="1" applyFill="1" applyBorder="1" applyAlignment="1">
      <alignment vertical="center"/>
    </xf>
    <xf numFmtId="164" fontId="16" fillId="3" borderId="28" xfId="0" applyFont="1" applyFill="1" applyBorder="1" applyAlignment="1">
      <alignment horizontal="left" vertical="center" wrapText="1" indent="2"/>
    </xf>
    <xf numFmtId="164" fontId="3" fillId="0" borderId="27" xfId="0" applyFont="1" applyBorder="1"/>
    <xf numFmtId="164" fontId="11" fillId="3" borderId="40" xfId="0" applyFont="1" applyFill="1" applyBorder="1" applyAlignment="1">
      <alignment horizontal="center"/>
    </xf>
    <xf numFmtId="165" fontId="7" fillId="3" borderId="37" xfId="0" applyNumberFormat="1" applyFont="1" applyFill="1" applyBorder="1" applyAlignment="1">
      <alignment horizontal="center" vertical="center"/>
    </xf>
    <xf numFmtId="2" fontId="7" fillId="3" borderId="41" xfId="2" applyNumberFormat="1" applyFont="1" applyFill="1" applyBorder="1" applyAlignment="1">
      <alignment horizontal="center" vertical="center"/>
    </xf>
    <xf numFmtId="164" fontId="8" fillId="10" borderId="42" xfId="0" applyFont="1" applyFill="1" applyBorder="1" applyAlignment="1">
      <alignment horizontal="center" vertical="center" wrapText="1"/>
    </xf>
    <xf numFmtId="164" fontId="0" fillId="0" borderId="21" xfId="0" applyBorder="1" applyAlignment="1">
      <alignment horizontal="left" vertical="center"/>
    </xf>
    <xf numFmtId="164" fontId="3" fillId="0" borderId="1" xfId="0" applyFont="1" applyBorder="1"/>
    <xf numFmtId="2" fontId="15" fillId="3" borderId="43" xfId="2" applyNumberFormat="1" applyFont="1" applyFill="1" applyBorder="1" applyAlignment="1">
      <alignment horizontal="center" vertical="center"/>
    </xf>
    <xf numFmtId="164" fontId="18" fillId="0" borderId="0" xfId="0" applyFont="1"/>
    <xf numFmtId="164" fontId="11" fillId="3" borderId="44" xfId="0" applyFont="1" applyFill="1" applyBorder="1" applyAlignment="1">
      <alignment horizontal="center"/>
    </xf>
    <xf numFmtId="9" fontId="3" fillId="0" borderId="0" xfId="2" applyFont="1" applyAlignment="1">
      <alignment horizontal="center"/>
    </xf>
    <xf numFmtId="164" fontId="4" fillId="0" borderId="2" xfId="0" applyFont="1" applyBorder="1" applyAlignment="1">
      <alignment horizontal="left" vertical="center"/>
    </xf>
    <xf numFmtId="2" fontId="7" fillId="3" borderId="45" xfId="2" applyNumberFormat="1" applyFont="1" applyFill="1" applyBorder="1" applyAlignment="1">
      <alignment horizontal="center" vertical="center"/>
    </xf>
    <xf numFmtId="164" fontId="1" fillId="0" borderId="0" xfId="1"/>
    <xf numFmtId="9" fontId="3" fillId="0" borderId="33" xfId="2" applyFont="1" applyBorder="1" applyAlignment="1">
      <alignment horizontal="center"/>
    </xf>
    <xf numFmtId="164" fontId="3" fillId="0" borderId="2" xfId="0" applyFont="1" applyBorder="1" applyAlignment="1">
      <alignment horizontal="center" vertical="center"/>
    </xf>
    <xf numFmtId="49" fontId="7" fillId="3" borderId="23" xfId="0" applyNumberFormat="1" applyFont="1" applyFill="1" applyBorder="1" applyAlignment="1">
      <alignment horizontal="centerContinuous" vertical="center"/>
    </xf>
    <xf numFmtId="164" fontId="2" fillId="0" borderId="10" xfId="0" applyFont="1" applyBorder="1" applyAlignment="1">
      <alignment vertical="center"/>
    </xf>
    <xf numFmtId="164" fontId="3" fillId="0" borderId="33" xfId="0" applyFont="1" applyBorder="1"/>
    <xf numFmtId="164" fontId="8" fillId="8" borderId="7" xfId="0" applyFont="1" applyFill="1" applyBorder="1" applyAlignment="1">
      <alignment vertical="center"/>
    </xf>
    <xf numFmtId="164" fontId="16" fillId="3" borderId="46" xfId="0" applyFont="1" applyFill="1" applyBorder="1" applyAlignment="1">
      <alignment horizontal="left" vertical="center" wrapText="1"/>
    </xf>
    <xf numFmtId="49" fontId="7" fillId="3" borderId="26" xfId="2" applyNumberFormat="1" applyFont="1" applyFill="1" applyBorder="1" applyAlignment="1">
      <alignment horizontal="center" vertical="center"/>
    </xf>
    <xf numFmtId="2" fontId="4" fillId="3" borderId="1" xfId="0" quotePrefix="1" applyNumberFormat="1" applyFont="1" applyFill="1" applyBorder="1" applyAlignment="1">
      <alignment horizontal="left" vertical="center"/>
    </xf>
    <xf numFmtId="164" fontId="0" fillId="0" borderId="7" xfId="0" applyBorder="1" applyAlignment="1">
      <alignment horizontal="left" vertical="center"/>
    </xf>
    <xf numFmtId="164" fontId="16" fillId="3" borderId="40" xfId="0" applyFont="1" applyFill="1" applyBorder="1" applyAlignment="1">
      <alignment horizontal="left" vertical="center" wrapText="1"/>
    </xf>
    <xf numFmtId="164" fontId="16" fillId="3" borderId="47" xfId="0" applyFont="1" applyFill="1" applyBorder="1" applyAlignment="1">
      <alignment horizontal="left" vertical="center" wrapText="1"/>
    </xf>
    <xf numFmtId="164" fontId="11" fillId="3" borderId="31" xfId="0" applyFont="1" applyFill="1" applyBorder="1" applyAlignment="1">
      <alignment horizontal="center"/>
    </xf>
    <xf numFmtId="164" fontId="19" fillId="0" borderId="0" xfId="0" applyFont="1"/>
    <xf numFmtId="164" fontId="16" fillId="3" borderId="15" xfId="0" applyFont="1" applyFill="1" applyBorder="1" applyAlignment="1">
      <alignment horizontal="left" vertical="center" wrapText="1" indent="2"/>
    </xf>
    <xf numFmtId="166" fontId="0" fillId="0" borderId="0" xfId="0" applyNumberFormat="1"/>
    <xf numFmtId="164" fontId="8" fillId="10" borderId="48" xfId="0" applyFont="1" applyFill="1" applyBorder="1" applyAlignment="1">
      <alignment horizontal="center" vertical="center" wrapText="1"/>
    </xf>
    <xf numFmtId="164" fontId="8" fillId="8" borderId="22" xfId="0" applyFont="1" applyFill="1" applyBorder="1" applyAlignment="1">
      <alignment vertical="center"/>
    </xf>
    <xf numFmtId="168" fontId="7" fillId="3" borderId="43" xfId="2" applyNumberFormat="1" applyFont="1" applyFill="1" applyBorder="1" applyAlignment="1">
      <alignment horizontal="center" vertical="center"/>
    </xf>
    <xf numFmtId="2" fontId="4" fillId="3" borderId="21" xfId="0" quotePrefix="1" applyNumberFormat="1" applyFont="1" applyFill="1" applyBorder="1" applyAlignment="1">
      <alignment horizontal="left" vertical="center"/>
    </xf>
    <xf numFmtId="172" fontId="4" fillId="3" borderId="27" xfId="0" quotePrefix="1" applyNumberFormat="1" applyFont="1" applyFill="1" applyBorder="1" applyAlignment="1">
      <alignment horizontal="center" vertical="center"/>
    </xf>
    <xf numFmtId="164" fontId="3" fillId="0" borderId="22" xfId="0" applyFont="1" applyBorder="1"/>
    <xf numFmtId="164" fontId="4" fillId="0" borderId="0" xfId="0" applyFont="1" applyAlignment="1">
      <alignment vertical="center"/>
    </xf>
    <xf numFmtId="49" fontId="7" fillId="3" borderId="25" xfId="2" applyNumberFormat="1" applyFont="1" applyFill="1" applyBorder="1" applyAlignment="1">
      <alignment horizontal="center" vertical="center"/>
    </xf>
    <xf numFmtId="9" fontId="3" fillId="0" borderId="33" xfId="0" applyNumberFormat="1" applyFont="1" applyBorder="1" applyAlignment="1">
      <alignment horizontal="center" vertical="center"/>
    </xf>
    <xf numFmtId="164" fontId="11" fillId="3" borderId="29" xfId="0" applyFont="1" applyFill="1" applyBorder="1" applyAlignment="1">
      <alignment horizontal="center" wrapText="1"/>
    </xf>
    <xf numFmtId="164" fontId="3" fillId="0" borderId="9" xfId="0" applyFont="1" applyBorder="1" applyAlignment="1">
      <alignment horizontal="center" wrapText="1"/>
    </xf>
    <xf numFmtId="164" fontId="8" fillId="8" borderId="5" xfId="0" applyFont="1" applyFill="1" applyBorder="1" applyAlignment="1">
      <alignment vertical="center"/>
    </xf>
    <xf numFmtId="164" fontId="8" fillId="8" borderId="3" xfId="0" applyFont="1" applyFill="1" applyBorder="1" applyAlignment="1">
      <alignment vertical="center"/>
    </xf>
    <xf numFmtId="164" fontId="3" fillId="0" borderId="0" xfId="0" applyFont="1" applyAlignment="1">
      <alignment horizontal="left"/>
    </xf>
    <xf numFmtId="164" fontId="0" fillId="0" borderId="0" xfId="0" applyAlignment="1">
      <alignment horizontal="center"/>
    </xf>
    <xf numFmtId="2" fontId="7" fillId="3" borderId="43" xfId="2" applyNumberFormat="1" applyFont="1" applyFill="1" applyBorder="1" applyAlignment="1">
      <alignment horizontal="center" vertical="center"/>
    </xf>
    <xf numFmtId="2" fontId="4" fillId="3" borderId="1" xfId="0" quotePrefix="1" applyNumberFormat="1" applyFont="1" applyFill="1" applyBorder="1" applyAlignment="1">
      <alignment horizontal="left" vertical="top" wrapText="1"/>
    </xf>
    <xf numFmtId="164" fontId="4" fillId="3" borderId="49" xfId="0" applyFont="1" applyFill="1" applyBorder="1" applyAlignment="1">
      <alignment vertical="center"/>
    </xf>
    <xf numFmtId="2" fontId="4" fillId="3" borderId="20" xfId="0" quotePrefix="1" applyNumberFormat="1" applyFont="1" applyFill="1" applyBorder="1" applyAlignment="1">
      <alignment horizontal="left" vertical="center"/>
    </xf>
    <xf numFmtId="164" fontId="4" fillId="3" borderId="5" xfId="0" applyFont="1" applyFill="1" applyBorder="1" applyAlignment="1">
      <alignment vertical="center"/>
    </xf>
    <xf numFmtId="164" fontId="0" fillId="0" borderId="0" xfId="0" applyAlignment="1">
      <alignment horizontal="left" vertical="top"/>
    </xf>
    <xf numFmtId="164" fontId="3" fillId="0" borderId="11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Percent" xfId="2" builtinId="5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rgbClr val="345D9D"/>
                </a:solidFill>
                <a:latin typeface="+mn-lt"/>
              </a:rPr>
              <a:t>Video MOS Distribution</a:t>
            </a:r>
            <a:endParaRPr sz="1400" b="0">
              <a:solidFill>
                <a:srgbClr val="345D9D"/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v>Channel 1</c:v>
          </c:tx>
          <c:spPr>
            <a:solidFill>
              <a:schemeClr val="accent1"/>
            </a:solidFill>
            <a:ln>
              <a:noFill/>
            </a:ln>
          </c:spPr>
          <c:invertIfNegative val="0"/>
          <c:cat>
            <c:numRef>
              <c:f>'Bin Data'!$A$2:$A$51</c:f>
              <c:numCache/>
            </c:numRef>
          </c:cat>
          <c:val>
            <c:numRef>
              <c:f>'Bin Data'!$B$2:$B$51</c:f>
              <c:numCache/>
            </c:numRef>
          </c:val>
        </c:ser>
        <c:ser>
          <c:idx val="1"/>
          <c:order val="1"/>
          <c:tx>
            <c:v>Channel 2</c:v>
          </c:tx>
          <c:spPr>
            <a:solidFill>
              <a:schemeClr val="accent2"/>
            </a:solidFill>
            <a:ln>
              <a:noFill/>
            </a:ln>
          </c:spPr>
          <c:invertIfNegative val="0"/>
          <c:cat>
            <c:numRef>
              <c:f>'Bin Data'!$A$2:$A$51</c:f>
              <c:numCache/>
            </c:numRef>
          </c:cat>
          <c:val>
            <c:numRef>
              <c:f>'Bin Data'!$C$2:$C$51</c:f>
              <c:numCache/>
            </c:numRef>
          </c:val>
        </c:ser>
        <c:ser>
          <c:idx val="2"/>
          <c:order val="2"/>
          <c:tx>
            <c:v>Channel 3</c:v>
          </c:tx>
          <c:spPr>
            <a:solidFill>
              <a:schemeClr val="accent3"/>
            </a:solidFill>
            <a:ln>
              <a:noFill/>
            </a:ln>
          </c:spPr>
          <c:invertIfNegative val="0"/>
          <c:cat>
            <c:numRef>
              <c:f>'Bin Data'!$A$2:$A$51</c:f>
              <c:numCache/>
            </c:numRef>
          </c:cat>
          <c:val>
            <c:numRef>
              <c:f>'Bin Data'!$D$2:$D$51</c:f>
              <c:numCache/>
            </c:numRef>
          </c:val>
        </c:ser>
        <c:ser>
          <c:idx val="3"/>
          <c:order val="3"/>
          <c:tx>
            <c:v>Channel 4</c:v>
          </c:tx>
          <c:spPr>
            <a:solidFill>
              <a:schemeClr val="accent4"/>
            </a:solidFill>
            <a:ln>
              <a:noFill/>
            </a:ln>
          </c:spPr>
          <c:invertIfNegative val="0"/>
          <c:cat>
            <c:numRef>
              <c:f>'Bin Data'!$A$2:$A$51</c:f>
              <c:numCache/>
            </c:numRef>
          </c:cat>
          <c:val>
            <c:numRef>
              <c:f>'Bin Data'!$E$2:$E$51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MOS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49676348920263214"/>
              <c:y val="0.80579341185595688"/>
            </c:manualLayout>
          </c:layout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15000"/>
                <a:lumOff val="85000"/>
              </a:schemeClr>
            </a:solidFill>
          </a:ln>
        </c:spPr>
        <c:txPr>
          <a:bodyPr rot="-5400000" vert="horz"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Number of Occurrences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Image Complexity Distribution (SI)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v>Channel 1</c:v>
          </c:tx>
          <c:spPr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'Bin Data'!$H$2:$H$122</c:f>
              <c:strCache/>
            </c:strRef>
          </c:cat>
          <c:val>
            <c:numRef>
              <c:f>'Bin Data'!$I$2:$I$121</c:f>
              <c:numCache/>
            </c:numRef>
          </c:val>
        </c:ser>
        <c:ser>
          <c:idx val="1"/>
          <c:order val="1"/>
          <c:tx>
            <c:v>Channel 2</c:v>
          </c:tx>
          <c:spPr>
            <a:solidFill>
              <a:schemeClr val="accent2"/>
            </a:solidFill>
            <a:ln>
              <a:noFill/>
            </a:ln>
          </c:spPr>
          <c:invertIfNegative val="0"/>
          <c:cat>
            <c:strRef>
              <c:f>'Bin Data'!$H$2:$H$122</c:f>
              <c:strCache/>
            </c:strRef>
          </c:cat>
          <c:val>
            <c:numRef>
              <c:f>'Bin Data'!$J$2:$J$121</c:f>
              <c:numCache/>
            </c:numRef>
          </c:val>
        </c:ser>
        <c:ser>
          <c:idx val="2"/>
          <c:order val="2"/>
          <c:tx>
            <c:v>Channel 3</c:v>
          </c:tx>
          <c:spPr>
            <a:solidFill>
              <a:schemeClr val="accent3"/>
            </a:solidFill>
            <a:ln>
              <a:noFill/>
            </a:ln>
          </c:spPr>
          <c:invertIfNegative val="0"/>
          <c:cat>
            <c:strRef>
              <c:f>'Bin Data'!$H$2:$H$122</c:f>
              <c:strCache/>
            </c:strRef>
          </c:cat>
          <c:val>
            <c:numRef>
              <c:f>'Bin Data'!$K$2:$K$121</c:f>
              <c:numCache/>
            </c:numRef>
          </c:val>
        </c:ser>
        <c:ser>
          <c:idx val="3"/>
          <c:order val="3"/>
          <c:tx>
            <c:v>Channel 4</c:v>
          </c:tx>
          <c:spPr>
            <a:solidFill>
              <a:schemeClr val="accent4"/>
            </a:solidFill>
            <a:ln>
              <a:noFill/>
            </a:ln>
          </c:spPr>
          <c:invertIfNegative val="0"/>
          <c:cat>
            <c:strRef>
              <c:f>'Bin Data'!$H$2:$H$122</c:f>
              <c:strCache/>
            </c:strRef>
          </c:cat>
          <c:val>
            <c:numRef>
              <c:f>'Bin Data'!$L$2:$L$121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Image Complexity Score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15000"/>
                <a:lumOff val="85000"/>
              </a:schemeClr>
            </a:solidFill>
          </a:ln>
        </c:spPr>
        <c:txPr>
          <a:bodyPr rot="-5400000" vert="horz"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Number of Occurrences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Motion Complexity Distribution (TI)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v>Channel 1</c:v>
          </c:tx>
          <c:spPr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'Bin Data'!$O$2:$O$122</c:f>
              <c:strCache/>
            </c:strRef>
          </c:cat>
          <c:val>
            <c:numRef>
              <c:f>'Bin Data'!$P$2:$P$121</c:f>
              <c:numCache/>
            </c:numRef>
          </c:val>
        </c:ser>
        <c:ser>
          <c:idx val="1"/>
          <c:order val="1"/>
          <c:tx>
            <c:v>Channel 2</c:v>
          </c:tx>
          <c:spPr>
            <a:solidFill>
              <a:schemeClr val="accent2"/>
            </a:solidFill>
            <a:ln>
              <a:noFill/>
            </a:ln>
          </c:spPr>
          <c:invertIfNegative val="0"/>
          <c:cat>
            <c:strRef>
              <c:f>'Bin Data'!$O$2:$O$122</c:f>
              <c:strCache/>
            </c:strRef>
          </c:cat>
          <c:val>
            <c:numRef>
              <c:f>'Bin Data'!$Q$2:$Q$121</c:f>
              <c:numCache/>
            </c:numRef>
          </c:val>
        </c:ser>
        <c:ser>
          <c:idx val="2"/>
          <c:order val="2"/>
          <c:tx>
            <c:v>Channel 3</c:v>
          </c:tx>
          <c:spPr>
            <a:solidFill>
              <a:schemeClr val="accent3"/>
            </a:solidFill>
            <a:ln>
              <a:noFill/>
            </a:ln>
          </c:spPr>
          <c:invertIfNegative val="0"/>
          <c:cat>
            <c:strRef>
              <c:f>'Bin Data'!$O$2:$O$122</c:f>
              <c:strCache/>
            </c:strRef>
          </c:cat>
          <c:val>
            <c:numRef>
              <c:f>'Bin Data'!$R$2:$R$121</c:f>
              <c:numCache/>
            </c:numRef>
          </c:val>
        </c:ser>
        <c:ser>
          <c:idx val="3"/>
          <c:order val="3"/>
          <c:tx>
            <c:v>Channel 4</c:v>
          </c:tx>
          <c:spPr>
            <a:solidFill>
              <a:schemeClr val="accent4"/>
            </a:solidFill>
            <a:ln>
              <a:noFill/>
            </a:ln>
          </c:spPr>
          <c:invertIfNegative val="0"/>
          <c:cat>
            <c:strRef>
              <c:f>'Bin Data'!$O$2:$O$122</c:f>
              <c:strCache/>
            </c:strRef>
          </c:cat>
          <c:val>
            <c:numRef>
              <c:f>'Bin Data'!$S$2:$S$121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Motion Complexity Score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15000"/>
                <a:lumOff val="85000"/>
              </a:schemeClr>
            </a:solidFill>
          </a:ln>
        </c:spPr>
        <c:txPr>
          <a:bodyPr rot="-5400000" vert="horz"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Number of Occurrences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Channel 1 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scatterChart>
        <c:scatterStyle val="line"/>
        <c:varyColors val="0"/>
        <c:ser>
          <c:idx val="0"/>
          <c:order val="0"/>
          <c:tx>
            <c:v>Buffering</c:v>
          </c:tx>
          <c:spPr>
            <a:ln w="19050" cap="rnd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'Raw Data 1'!$A$2:$A$1048576</c:f>
              <c:numCache/>
            </c:numRef>
          </c:xVal>
          <c:yVal>
            <c:numRef>
              <c:f>'Raw Data 1'!$F$2:$F$1048576</c:f>
              <c:numCache/>
            </c:numRef>
          </c:yVal>
          <c:smooth val="0"/>
        </c:ser>
        <c:ser>
          <c:idx val="1"/>
          <c:order val="1"/>
          <c:tx>
            <c:v>Freezing</c:v>
          </c:tx>
          <c:spPr>
            <a:ln w="19050" cap="rnd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'Raw Data 1'!$A$2:$A$1048576</c:f>
              <c:numCache/>
            </c:numRef>
          </c:xVal>
          <c:yVal>
            <c:numRef>
              <c:f>'Raw Data 1'!$G$2:$G$1048576</c:f>
              <c:numCache/>
            </c:numRef>
          </c:yVal>
          <c:smooth val="0"/>
        </c:ser>
        <c:axId val="0"/>
        <c:axId val="1"/>
      </c:scatterChart>
      <c:val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Time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47303726562257586"/>
              <c:y val="0.88899788104571542"/>
            </c:manualLayout>
          </c:layout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25000"/>
                <a:lumOff val="75000"/>
              </a:schemeClr>
            </a:solidFill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1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State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013965978729191241"/>
              <c:y val="0.33360321506248486"/>
            </c:manualLayout>
          </c:layout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Channel 2 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scatterChart>
        <c:scatterStyle val="line"/>
        <c:varyColors val="0"/>
        <c:ser>
          <c:idx val="0"/>
          <c:order val="0"/>
          <c:tx>
            <c:v>Buffering</c:v>
          </c:tx>
          <c:spPr>
            <a:ln w="19050" cap="rnd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ser>
          <c:idx val="1"/>
          <c:order val="1"/>
          <c:tx>
            <c:v>Freezing</c:v>
          </c:tx>
          <c:spPr>
            <a:ln w="19050" cap="rnd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axId val="0"/>
        <c:axId val="1"/>
      </c:scatterChart>
      <c:val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Time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25000"/>
                <a:lumOff val="75000"/>
              </a:schemeClr>
            </a:solidFill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1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State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Channel 3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layout>
        <c:manualLayout>
          <c:layoutTarget val="inner"/>
          <c:xMode val="edge"/>
          <c:yMode val="edge"/>
          <c:x val="0.040555417312421869"/>
          <c:y val="0.20539722420745057"/>
          <c:w val="0.81858005589463712"/>
          <c:h val="0.46010097993003179"/>
        </c:manualLayout>
      </c:layout>
      <c:scatterChart>
        <c:scatterStyle val="line"/>
        <c:varyColors val="0"/>
        <c:ser>
          <c:idx val="0"/>
          <c:order val="0"/>
          <c:tx>
            <c:v>Buffering</c:v>
          </c:tx>
          <c:spPr>
            <a:ln w="19050" cap="rnd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ser>
          <c:idx val="1"/>
          <c:order val="1"/>
          <c:tx>
            <c:v>Freezing</c:v>
          </c:tx>
          <c:spPr>
            <a:ln w="19050" cap="rnd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axId val="0"/>
        <c:axId val="1"/>
      </c:scatterChart>
      <c:val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Time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25000"/>
                <a:lumOff val="75000"/>
              </a:schemeClr>
            </a:solidFill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1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State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Channel 4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layout>
        <c:manualLayout>
          <c:layoutTarget val="inner"/>
          <c:xMode val="edge"/>
          <c:yMode val="edge"/>
          <c:x val="0.040555417312421869"/>
          <c:y val="0.19813034188034187"/>
          <c:w val="0.81858005589463712"/>
          <c:h val="0.4471511373578303"/>
        </c:manualLayout>
      </c:layout>
      <c:scatterChart>
        <c:scatterStyle val="line"/>
        <c:varyColors val="0"/>
        <c:ser>
          <c:idx val="0"/>
          <c:order val="0"/>
          <c:tx>
            <c:v>Buffering</c:v>
          </c:tx>
          <c:spPr>
            <a:ln w="19050" cap="rnd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ser>
          <c:idx val="1"/>
          <c:order val="1"/>
          <c:tx>
            <c:v>Freezing</c:v>
          </c:tx>
          <c:spPr>
            <a:ln w="19050" cap="rnd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axId val="0"/>
        <c:axId val="1"/>
      </c:scatterChart>
      <c:val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Time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444990376076775"/>
              <c:y val="0.869273753511616"/>
            </c:manualLayout>
          </c:layout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25000"/>
                <a:lumOff val="75000"/>
              </a:schemeClr>
            </a:solidFill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1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State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Average Video MOS</a:t>
            </a: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Intermediate!$G$3</c:f>
              <c:strCache/>
            </c:strRef>
          </c:tx>
          <c:spPr>
            <a:solidFill>
              <a:srgbClr val="345D9D"/>
            </a:solidFill>
            <a:ln>
              <a:noFill/>
            </a:ln>
          </c:spPr>
          <c:invertIfNegative val="0"/>
          <c:dPt>
            <c:idx val="1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00A19B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323E48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  <a:latin typeface="Arial"/>
                  </a:defRPr>
                </a:pPr>
                <a:endParaRPr sz="800">
                  <a:solidFill>
                    <a:srgbClr val="345D9D"/>
                  </a:solidFill>
                  <a:latin typeface="Arial"/>
                </a:endParaR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Intermediate!$H$2:$K$2</c:f>
              <c:strCache/>
            </c:strRef>
          </c:cat>
          <c:val>
            <c:numRef>
              <c:f>Intermediate!$H$3:$K$3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Video MOS</a:t>
                </a:r>
                <a:endParaRPr sz="800" b="0">
                  <a:solidFill>
                    <a:srgbClr val="345D9D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</a:rPr>
              <a:t>Video MOS Distribution</a:t>
            </a:r>
          </a:p>
        </c:rich>
      </c:tx>
      <c:overlay val="0"/>
    </c:title>
    <c:plotArea>
      <c:lineChart>
        <c:grouping val="standard"/>
        <c:varyColors val="0"/>
        <c:ser>
          <c:idx val="0"/>
          <c:order val="0"/>
          <c:tx>
            <c:strRef>
              <c:f>Intermediate!$H$38</c:f>
              <c:strCache/>
            </c:strRef>
          </c:tx>
          <c:spPr>
            <a:ln>
              <a:solidFill>
                <a:srgbClr val="345D9D"/>
              </a:solidFill>
            </a:ln>
          </c:spPr>
          <c:marker>
            <c:symbol val="none"/>
          </c:marker>
          <c:cat>
            <c:strRef>
              <c:f>Intermediate!$G$39:$G$68</c:f>
              <c:strCache/>
            </c:strRef>
          </c:cat>
          <c:val>
            <c:numRef>
              <c:f>Intermediate!$H$39:$H$68</c:f>
              <c:numCache/>
            </c:numRef>
          </c:val>
          <c:smooth val="1"/>
        </c:ser>
        <c:ser>
          <c:idx val="1"/>
          <c:order val="1"/>
          <c:tx>
            <c:strRef>
              <c:f>Intermediate!$I$38</c:f>
              <c:strCache/>
            </c:strRef>
          </c:tx>
          <c:spPr>
            <a:ln>
              <a:solidFill>
                <a:srgbClr val="00B2E3"/>
              </a:solidFill>
            </a:ln>
          </c:spPr>
          <c:marker>
            <c:symbol val="none"/>
          </c:marker>
          <c:cat>
            <c:strRef>
              <c:f>Intermediate!$G$39:$G$68</c:f>
              <c:strCache/>
            </c:strRef>
          </c:cat>
          <c:val>
            <c:numRef>
              <c:f>Intermediate!$I$39:$I$68</c:f>
              <c:numCache/>
            </c:numRef>
          </c:val>
          <c:smooth val="1"/>
        </c:ser>
        <c:ser>
          <c:idx val="2"/>
          <c:order val="2"/>
          <c:tx>
            <c:strRef>
              <c:f>Intermediate!$J$38</c:f>
              <c:strCache/>
            </c:strRef>
          </c:tx>
          <c:spPr>
            <a:ln>
              <a:solidFill>
                <a:srgbClr val="00A19B"/>
              </a:solidFill>
            </a:ln>
          </c:spPr>
          <c:marker>
            <c:symbol val="none"/>
          </c:marker>
          <c:cat>
            <c:strRef>
              <c:f>Intermediate!$G$39:$G$68</c:f>
              <c:strCache/>
            </c:strRef>
          </c:cat>
          <c:val>
            <c:numRef>
              <c:f>Intermediate!$J$39:$J$68</c:f>
              <c:numCache/>
            </c:numRef>
          </c:val>
          <c:smooth val="1"/>
        </c:ser>
        <c:ser>
          <c:idx val="3"/>
          <c:order val="3"/>
          <c:tx>
            <c:strRef>
              <c:f>Intermediate!$K$2</c:f>
              <c:strCache/>
            </c:strRef>
          </c:tx>
          <c:spPr>
            <a:ln>
              <a:solidFill>
                <a:srgbClr val="323E48"/>
              </a:solidFill>
            </a:ln>
          </c:spPr>
          <c:marker>
            <c:symbol val="none"/>
          </c:marker>
          <c:cat>
            <c:strRef>
              <c:f>Intermediate!$G$39:$G$68</c:f>
              <c:strCache/>
            </c:strRef>
          </c:cat>
          <c:val>
            <c:numRef>
              <c:f>Intermediate!$K$39:$K$68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</a:defRPr>
            </a:pPr>
            <a:endParaRPr sz="600">
              <a:solidFill>
                <a:srgbClr val="345D9D"/>
              </a:solidFill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</a:rPr>
                  <a:t>% of Occurrences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>
                <a:solidFill>
                  <a:srgbClr val="345D9D"/>
                </a:solidFill>
              </a:defRPr>
            </a:pPr>
            <a:endParaRPr>
              <a:solidFill>
                <a:srgbClr val="345D9D"/>
              </a:solidFill>
            </a:endParaRPr>
          </a:p>
        </c:txPr>
        <c:crossAx val="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</a:defRPr>
            </a:pPr>
            <a:endParaRPr sz="600">
              <a:solidFill>
                <a:srgbClr val="345D9D"/>
              </a:solidFill>
            </a:endParaRPr>
          </a:p>
        </c:txPr>
      </c:dTable>
    </c:plotArea>
    <c:legend>
      <c:legendPos val="t"/>
      <c:overlay val="0"/>
      <c:spPr>
        <a:ln>
          <a:noFill/>
        </a:ln>
      </c:spPr>
      <c:txPr>
        <a:bodyPr/>
        <a:lstStyle/>
        <a:p>
          <a:pPr>
            <a:defRPr>
              <a:solidFill>
                <a:srgbClr val="345D9D"/>
              </a:solidFill>
            </a:defRPr>
          </a:pPr>
          <a:endParaRPr>
            <a:solidFill>
              <a:srgbClr val="345D9D"/>
            </a:solidFill>
          </a:endParaRPr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/>
        </a:defRPr>
      </a:pPr>
      <a:endParaRPr sz="800"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Average Image Complexity (SI) </a:t>
            </a: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Intermediate!$M$3</c:f>
              <c:strCache/>
            </c:strRef>
          </c:tx>
          <c:spPr>
            <a:solidFill>
              <a:srgbClr val="345D9D"/>
            </a:solidFill>
            <a:ln>
              <a:noFill/>
            </a:ln>
          </c:spPr>
          <c:invertIfNegative val="0"/>
          <c:dPt>
            <c:idx val="1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00A19B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323E48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  <a:latin typeface="Arial"/>
                  </a:defRPr>
                </a:pPr>
                <a:endParaRPr sz="800">
                  <a:solidFill>
                    <a:srgbClr val="345D9D"/>
                  </a:solidFill>
                  <a:latin typeface="Arial"/>
                </a:endParaR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Intermediate!$N$2:$Q$2</c:f>
              <c:strCache/>
            </c:strRef>
          </c:cat>
          <c:val>
            <c:numRef>
              <c:f>Intermediate!$N$3:$Q$3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7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Image Complexity (SI) →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Average Motion Complexity (TI) </a:t>
            </a: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Intermediate!$S$3</c:f>
              <c:strCache/>
            </c:strRef>
          </c:tx>
          <c:spPr>
            <a:solidFill>
              <a:srgbClr val="345D9D"/>
            </a:solidFill>
            <a:ln>
              <a:noFill/>
            </a:ln>
          </c:spPr>
          <c:invertIfNegative val="0"/>
          <c:dPt>
            <c:idx val="1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00A19B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323E48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  <a:latin typeface="Arial"/>
                  </a:defRPr>
                </a:pPr>
                <a:endParaRPr sz="800">
                  <a:solidFill>
                    <a:srgbClr val="345D9D"/>
                  </a:solidFill>
                  <a:latin typeface="Arial"/>
                </a:endParaR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Intermediate!$T$2:$W$2</c:f>
              <c:strCache/>
            </c:strRef>
          </c:cat>
          <c:val>
            <c:numRef>
              <c:f>Intermediate!$T$3:$W$3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7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Motion Complexity (TI) </a:t>
                </a: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→</a:t>
                </a:r>
                <a:endParaRPr sz="800" b="0">
                  <a:solidFill>
                    <a:srgbClr val="345D9D"/>
                  </a:solidFill>
                  <a:latin typeface="Arial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</a:rPr>
              <a:t>Image Complexity (SI) Distribution</a:t>
            </a:r>
          </a:p>
        </c:rich>
      </c:tx>
      <c:overlay val="0"/>
    </c:title>
    <c:plotArea>
      <c:lineChart>
        <c:grouping val="standard"/>
        <c:varyColors val="0"/>
        <c:ser>
          <c:idx val="0"/>
          <c:order val="0"/>
          <c:tx>
            <c:strRef>
              <c:f>Intermediate!$N$13</c:f>
              <c:strCache/>
            </c:strRef>
          </c:tx>
          <c:spPr>
            <a:ln>
              <a:solidFill>
                <a:srgbClr val="345D9D"/>
              </a:solidFill>
            </a:ln>
          </c:spPr>
          <c:marker>
            <c:symbol val="none"/>
          </c:marker>
          <c:cat>
            <c:strRef>
              <c:f>Intermediate!$M$14:$M$18</c:f>
              <c:strCache/>
            </c:strRef>
          </c:cat>
          <c:val>
            <c:numRef>
              <c:f>Intermediate!$N$14:$N$18</c:f>
              <c:numCache/>
            </c:numRef>
          </c:val>
          <c:smooth val="1"/>
        </c:ser>
        <c:ser>
          <c:idx val="1"/>
          <c:order val="1"/>
          <c:tx>
            <c:strRef>
              <c:f>Intermediate!$O$13</c:f>
              <c:strCache/>
            </c:strRef>
          </c:tx>
          <c:spPr>
            <a:ln>
              <a:solidFill>
                <a:srgbClr val="00B2E3"/>
              </a:solidFill>
            </a:ln>
          </c:spPr>
          <c:marker>
            <c:symbol val="none"/>
          </c:marker>
          <c:cat>
            <c:strRef>
              <c:f>Intermediate!$M$14:$M$18</c:f>
              <c:strCache/>
            </c:strRef>
          </c:cat>
          <c:val>
            <c:numRef>
              <c:f>Intermediate!$O$14:$O$18</c:f>
              <c:numCache/>
            </c:numRef>
          </c:val>
          <c:smooth val="1"/>
        </c:ser>
        <c:ser>
          <c:idx val="2"/>
          <c:order val="2"/>
          <c:tx>
            <c:strRef>
              <c:f>Intermediate!$P$13</c:f>
              <c:strCache/>
            </c:strRef>
          </c:tx>
          <c:spPr>
            <a:ln>
              <a:solidFill>
                <a:srgbClr val="00A19B"/>
              </a:solidFill>
            </a:ln>
          </c:spPr>
          <c:marker>
            <c:symbol val="none"/>
          </c:marker>
          <c:cat>
            <c:strRef>
              <c:f>Intermediate!$M$14:$M$18</c:f>
              <c:strCache/>
            </c:strRef>
          </c:cat>
          <c:val>
            <c:numRef>
              <c:f>Intermediate!$P$14:$P$18</c:f>
              <c:numCache/>
            </c:numRef>
          </c:val>
          <c:smooth val="1"/>
        </c:ser>
        <c:ser>
          <c:idx val="3"/>
          <c:order val="3"/>
          <c:tx>
            <c:strRef>
              <c:f>Intermediate!$Q$13</c:f>
              <c:strCache/>
            </c:strRef>
          </c:tx>
          <c:spPr>
            <a:ln>
              <a:solidFill>
                <a:srgbClr val="323E48"/>
              </a:solidFill>
            </a:ln>
          </c:spPr>
          <c:marker>
            <c:symbol val="none"/>
          </c:marker>
          <c:cat>
            <c:strRef>
              <c:f>Intermediate!$M$14:$M$18</c:f>
              <c:strCache/>
            </c:strRef>
          </c:cat>
          <c:val>
            <c:numRef>
              <c:f>Intermediate!$Q$14:$Q$18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700">
                <a:solidFill>
                  <a:srgbClr val="345D9D"/>
                </a:solidFill>
              </a:defRPr>
            </a:pPr>
            <a:endParaRPr sz="700">
              <a:solidFill>
                <a:srgbClr val="345D9D"/>
              </a:solidFill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</a:rPr>
                  <a:t>% of Occurrences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>
                <a:solidFill>
                  <a:srgbClr val="345D9D"/>
                </a:solidFill>
              </a:defRPr>
            </a:pPr>
            <a:endParaRPr>
              <a:solidFill>
                <a:srgbClr val="345D9D"/>
              </a:solidFill>
            </a:endParaRPr>
          </a:p>
        </c:txPr>
        <c:crossAx val="0"/>
        <c:crosses val="autoZero"/>
        <c:crossBetween val="between"/>
        <c:majorUnit val="0.2"/>
      </c:valAx>
      <c:dTable>
        <c:showHorzBorder val="1"/>
        <c:showVertBorder val="1"/>
        <c:showOutline val="1"/>
        <c:showKeys val="1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>
                <a:solidFill>
                  <a:srgbClr val="345D9D"/>
                </a:solidFill>
              </a:defRPr>
            </a:pPr>
            <a:endParaRPr>
              <a:solidFill>
                <a:srgbClr val="345D9D"/>
              </a:solidFill>
            </a:endParaRPr>
          </a:p>
        </c:txPr>
      </c:dTable>
    </c:plotArea>
    <c:legend>
      <c:legendPos val="t"/>
      <c:overlay val="0"/>
      <c:spPr>
        <a:ln>
          <a:noFill/>
        </a:ln>
      </c:spPr>
      <c:txPr>
        <a:bodyPr/>
        <a:lstStyle/>
        <a:p>
          <a:pPr>
            <a:defRPr>
              <a:solidFill>
                <a:srgbClr val="345D9D"/>
              </a:solidFill>
            </a:defRPr>
          </a:pPr>
          <a:endParaRPr>
            <a:solidFill>
              <a:srgbClr val="345D9D"/>
            </a:solidFill>
          </a:endParaRPr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/>
        </a:defRPr>
      </a:pPr>
      <a:endParaRPr sz="800"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</a:rPr>
              <a:t>Motion Complexity (TI) Distribution</a:t>
            </a:r>
          </a:p>
        </c:rich>
      </c:tx>
      <c:overlay val="0"/>
    </c:title>
    <c:plotArea>
      <c:lineChart>
        <c:grouping val="standard"/>
        <c:varyColors val="0"/>
        <c:ser>
          <c:idx val="0"/>
          <c:order val="0"/>
          <c:tx>
            <c:strRef>
              <c:f>Intermediate!$T$13</c:f>
              <c:strCache/>
            </c:strRef>
          </c:tx>
          <c:spPr>
            <a:ln>
              <a:solidFill>
                <a:srgbClr val="345D9D"/>
              </a:solidFill>
            </a:ln>
          </c:spPr>
          <c:marker>
            <c:symbol val="none"/>
          </c:marker>
          <c:cat>
            <c:strRef>
              <c:f>Intermediate!$S$14:$S$18</c:f>
              <c:strCache/>
            </c:strRef>
          </c:cat>
          <c:val>
            <c:numRef>
              <c:f>Intermediate!$T$14:$T$18</c:f>
              <c:numCache/>
            </c:numRef>
          </c:val>
          <c:smooth val="1"/>
        </c:ser>
        <c:ser>
          <c:idx val="1"/>
          <c:order val="1"/>
          <c:tx>
            <c:strRef>
              <c:f>Intermediate!$U$13</c:f>
              <c:strCache/>
            </c:strRef>
          </c:tx>
          <c:spPr>
            <a:ln>
              <a:solidFill>
                <a:srgbClr val="00B2E3"/>
              </a:solidFill>
            </a:ln>
          </c:spPr>
          <c:marker>
            <c:symbol val="none"/>
          </c:marker>
          <c:cat>
            <c:strRef>
              <c:f>Intermediate!$S$14:$S$18</c:f>
              <c:strCache/>
            </c:strRef>
          </c:cat>
          <c:val>
            <c:numRef>
              <c:f>Intermediate!$U$14:$U$18</c:f>
              <c:numCache/>
            </c:numRef>
          </c:val>
          <c:smooth val="1"/>
        </c:ser>
        <c:ser>
          <c:idx val="2"/>
          <c:order val="2"/>
          <c:tx>
            <c:strRef>
              <c:f>Intermediate!$V$13</c:f>
              <c:strCache/>
            </c:strRef>
          </c:tx>
          <c:spPr>
            <a:ln>
              <a:solidFill>
                <a:srgbClr val="00A19B"/>
              </a:solidFill>
            </a:ln>
          </c:spPr>
          <c:marker>
            <c:symbol val="none"/>
          </c:marker>
          <c:cat>
            <c:strRef>
              <c:f>Intermediate!$S$14:$S$18</c:f>
              <c:strCache/>
            </c:strRef>
          </c:cat>
          <c:val>
            <c:numRef>
              <c:f>Intermediate!$V$14:$V$18</c:f>
              <c:numCache/>
            </c:numRef>
          </c:val>
          <c:smooth val="1"/>
        </c:ser>
        <c:ser>
          <c:idx val="3"/>
          <c:order val="3"/>
          <c:tx>
            <c:strRef>
              <c:f>Intermediate!$W$13</c:f>
              <c:strCache/>
            </c:strRef>
          </c:tx>
          <c:spPr>
            <a:ln>
              <a:solidFill>
                <a:srgbClr val="323E48"/>
              </a:solidFill>
            </a:ln>
          </c:spPr>
          <c:marker>
            <c:symbol val="none"/>
          </c:marker>
          <c:cat>
            <c:strRef>
              <c:f>Intermediate!$S$14:$S$18</c:f>
              <c:strCache/>
            </c:strRef>
          </c:cat>
          <c:val>
            <c:numRef>
              <c:f>Intermediate!$W$14:$W$18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700">
                <a:solidFill>
                  <a:srgbClr val="345D9D"/>
                </a:solidFill>
              </a:defRPr>
            </a:pPr>
            <a:endParaRPr sz="700">
              <a:solidFill>
                <a:srgbClr val="345D9D"/>
              </a:solidFill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1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</a:rPr>
                  <a:t>% of Occurrences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>
                <a:solidFill>
                  <a:srgbClr val="345D9D"/>
                </a:solidFill>
              </a:defRPr>
            </a:pPr>
            <a:endParaRPr>
              <a:solidFill>
                <a:srgbClr val="345D9D"/>
              </a:solidFill>
            </a:endParaRPr>
          </a:p>
        </c:txPr>
        <c:crossAx val="0"/>
        <c:crosses val="autoZero"/>
        <c:crossBetween val="between"/>
        <c:majorUnit val="0.2"/>
      </c:valAx>
      <c:dTable>
        <c:showHorzBorder val="1"/>
        <c:showVertBorder val="1"/>
        <c:showOutline val="1"/>
        <c:showKeys val="1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>
                <a:solidFill>
                  <a:srgbClr val="345D9D"/>
                </a:solidFill>
              </a:defRPr>
            </a:pPr>
            <a:endParaRPr>
              <a:solidFill>
                <a:srgbClr val="345D9D"/>
              </a:solidFill>
            </a:endParaRPr>
          </a:p>
        </c:txPr>
      </c:dTable>
    </c:plotArea>
    <c:legend>
      <c:legendPos val="t"/>
      <c:overlay val="0"/>
      <c:spPr>
        <a:ln>
          <a:noFill/>
        </a:ln>
      </c:spPr>
      <c:txPr>
        <a:bodyPr/>
        <a:lstStyle/>
        <a:p>
          <a:pPr>
            <a:defRPr>
              <a:solidFill>
                <a:srgbClr val="345D9D"/>
              </a:solidFill>
            </a:defRPr>
          </a:pPr>
          <a:endParaRPr>
            <a:solidFill>
              <a:srgbClr val="345D9D"/>
            </a:solidFill>
          </a:endParaRPr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/>
        </a:defRPr>
      </a:pPr>
      <a:endParaRPr sz="800"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Average Video MOS vs. Image Complexity (SI)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0"/>
          <c:order val="0"/>
          <c:tx>
            <c:strRef>
              <c:f>Intermediate!$N$20</c:f>
              <c:strCache/>
            </c:strRef>
          </c:tx>
          <c:spPr>
            <a:ln cap="rnd">
              <a:solidFill>
                <a:srgbClr val="345D9D"/>
              </a:solidFill>
            </a:ln>
          </c:spPr>
          <c:marker>
            <c:symbol val="none"/>
          </c:marker>
          <c:dPt>
            <c:idx val="1"/>
            <c:spPr>
              <a:ln cap="rnd">
                <a:solidFill>
                  <a:srgbClr val="345D9D"/>
                </a:solidFill>
              </a:ln>
            </c:spPr>
          </c:dPt>
          <c:dPt>
            <c:idx val="2"/>
            <c:spPr>
              <a:ln cap="rnd">
                <a:solidFill>
                  <a:srgbClr val="345D9D"/>
                </a:solidFill>
              </a:ln>
            </c:spPr>
          </c:dPt>
          <c:dPt>
            <c:idx val="3"/>
            <c:spPr>
              <a:ln cap="rnd">
                <a:solidFill>
                  <a:srgbClr val="345D9D"/>
                </a:solidFill>
              </a:ln>
            </c:spPr>
          </c:dPt>
          <c:cat>
            <c:strRef>
              <c:f>Intermediate!$M$21:$M$25</c:f>
              <c:strCache/>
            </c:strRef>
          </c:cat>
          <c:val>
            <c:numRef>
              <c:f>Intermediate!$N$21:$N$25</c:f>
              <c:numCache/>
            </c:numRef>
          </c:val>
          <c:smooth val="1"/>
        </c:ser>
        <c:ser>
          <c:idx val="1"/>
          <c:order val="1"/>
          <c:tx>
            <c:strRef>
              <c:f>Intermediate!$O$20</c:f>
              <c:strCache/>
            </c:strRef>
          </c:tx>
          <c:spPr>
            <a:ln cap="rnd">
              <a:solidFill>
                <a:srgbClr val="00B2E3"/>
              </a:solidFill>
            </a:ln>
          </c:spPr>
          <c:marker>
            <c:symbol val="none"/>
          </c:marker>
          <c:cat>
            <c:strRef>
              <c:f>Intermediate!$M$21:$M$25</c:f>
              <c:strCache/>
            </c:strRef>
          </c:cat>
          <c:val>
            <c:numRef>
              <c:f>Intermediate!$O$21:$O$25</c:f>
              <c:numCache/>
            </c:numRef>
          </c:val>
          <c:smooth val="1"/>
        </c:ser>
        <c:ser>
          <c:idx val="2"/>
          <c:order val="2"/>
          <c:tx>
            <c:strRef>
              <c:f>Intermediate!$P$20</c:f>
              <c:strCache/>
            </c:strRef>
          </c:tx>
          <c:spPr>
            <a:ln cap="rnd">
              <a:solidFill>
                <a:srgbClr val="00A19B"/>
              </a:solidFill>
            </a:ln>
          </c:spPr>
          <c:marker>
            <c:symbol val="none"/>
          </c:marker>
          <c:cat>
            <c:strRef>
              <c:f>Intermediate!$M$21:$M$25</c:f>
              <c:strCache/>
            </c:strRef>
          </c:cat>
          <c:val>
            <c:numRef>
              <c:f>Intermediate!$P$21:$P$25</c:f>
              <c:numCache/>
            </c:numRef>
          </c:val>
          <c:smooth val="1"/>
        </c:ser>
        <c:ser>
          <c:idx val="3"/>
          <c:order val="3"/>
          <c:tx>
            <c:strRef>
              <c:f>Intermediate!$Q$20</c:f>
              <c:strCache/>
            </c:strRef>
          </c:tx>
          <c:spPr>
            <a:ln cap="rnd">
              <a:solidFill>
                <a:srgbClr val="323E48"/>
              </a:solidFill>
            </a:ln>
          </c:spPr>
          <c:marker>
            <c:symbol val="none"/>
          </c:marker>
          <c:cat>
            <c:strRef>
              <c:f>Intermediate!$M$21:$M$25</c:f>
              <c:strCache/>
            </c:strRef>
          </c:cat>
          <c:val>
            <c:numRef>
              <c:f>Intermediate!$Q$21:$Q$25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.25"/>
          <c:min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Video MOS</a:t>
                </a:r>
                <a:endParaRPr sz="800" b="0">
                  <a:solidFill>
                    <a:srgbClr val="345D9D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</c:dTable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Average Video MOS vs. Motion Complexity (TI)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0"/>
          <c:order val="0"/>
          <c:tx>
            <c:strRef>
              <c:f>Intermediate!$T$20</c:f>
              <c:strCache/>
            </c:strRef>
          </c:tx>
          <c:spPr>
            <a:ln cap="rnd">
              <a:solidFill>
                <a:srgbClr val="345D9D"/>
              </a:solidFill>
            </a:ln>
          </c:spPr>
          <c:marker>
            <c:symbol val="none"/>
          </c:marker>
          <c:dPt>
            <c:idx val="1"/>
            <c:spPr>
              <a:ln cap="rnd">
                <a:solidFill>
                  <a:srgbClr val="345D9D"/>
                </a:solidFill>
              </a:ln>
            </c:spPr>
          </c:dPt>
          <c:dPt>
            <c:idx val="2"/>
            <c:spPr>
              <a:ln cap="rnd">
                <a:solidFill>
                  <a:srgbClr val="345D9D"/>
                </a:solidFill>
              </a:ln>
            </c:spPr>
          </c:dPt>
          <c:dPt>
            <c:idx val="3"/>
            <c:spPr>
              <a:ln cap="rnd">
                <a:solidFill>
                  <a:srgbClr val="345D9D"/>
                </a:solidFill>
              </a:ln>
            </c:spPr>
          </c:dPt>
          <c:cat>
            <c:strRef>
              <c:f>Intermediate!$S$21:$S$25</c:f>
              <c:strCache/>
            </c:strRef>
          </c:cat>
          <c:val>
            <c:numRef>
              <c:f>Intermediate!$T$21:$T$25</c:f>
              <c:numCache/>
            </c:numRef>
          </c:val>
          <c:smooth val="1"/>
        </c:ser>
        <c:ser>
          <c:idx val="1"/>
          <c:order val="1"/>
          <c:tx>
            <c:strRef>
              <c:f>Intermediate!$U$20</c:f>
              <c:strCache/>
            </c:strRef>
          </c:tx>
          <c:spPr>
            <a:ln cap="rnd">
              <a:solidFill>
                <a:srgbClr val="00B2E3"/>
              </a:solidFill>
            </a:ln>
          </c:spPr>
          <c:marker>
            <c:symbol val="none"/>
          </c:marker>
          <c:cat>
            <c:strRef>
              <c:f>Intermediate!$S$21:$S$25</c:f>
              <c:strCache/>
            </c:strRef>
          </c:cat>
          <c:val>
            <c:numRef>
              <c:f>Intermediate!$U$21:$U$25</c:f>
              <c:numCache/>
            </c:numRef>
          </c:val>
          <c:smooth val="1"/>
        </c:ser>
        <c:ser>
          <c:idx val="2"/>
          <c:order val="2"/>
          <c:tx>
            <c:strRef>
              <c:f>Intermediate!$V$20</c:f>
              <c:strCache/>
            </c:strRef>
          </c:tx>
          <c:spPr>
            <a:ln cap="rnd">
              <a:solidFill>
                <a:srgbClr val="00A19B"/>
              </a:solidFill>
            </a:ln>
          </c:spPr>
          <c:marker>
            <c:symbol val="none"/>
          </c:marker>
          <c:cat>
            <c:strRef>
              <c:f>Intermediate!$S$21:$S$25</c:f>
              <c:strCache/>
            </c:strRef>
          </c:cat>
          <c:val>
            <c:numRef>
              <c:f>Intermediate!$V$21:$V$25</c:f>
              <c:numCache/>
            </c:numRef>
          </c:val>
          <c:smooth val="1"/>
        </c:ser>
        <c:ser>
          <c:idx val="3"/>
          <c:order val="3"/>
          <c:tx>
            <c:strRef>
              <c:f>Intermediate!$W$20</c:f>
              <c:strCache/>
            </c:strRef>
          </c:tx>
          <c:spPr>
            <a:ln cap="rnd">
              <a:solidFill>
                <a:srgbClr val="323E48"/>
              </a:solidFill>
            </a:ln>
          </c:spPr>
          <c:marker>
            <c:symbol val="none"/>
          </c:marker>
          <c:cat>
            <c:strRef>
              <c:f>Intermediate!$S$21:$S$25</c:f>
              <c:strCache/>
            </c:strRef>
          </c:cat>
          <c:val>
            <c:numRef>
              <c:f>Intermediate!$W$21:$W$25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.25"/>
          <c:min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Video MOS</a:t>
                </a:r>
                <a:endParaRPr sz="800" b="0">
                  <a:solidFill>
                    <a:srgbClr val="345D9D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</c:dTable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Video Freezing / Buffering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1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[0]!Channel1MOS</c:f>
              <c:numCache/>
            </c:numRef>
          </c:val>
          <c:smooth val="0"/>
        </c:ser>
        <c:ser>
          <c:idx val="4"/>
          <c:order val="1"/>
          <c:tx>
            <c:v>Buffering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[0]!Channel1Buffering</c:f>
              <c:numCache/>
            </c:numRef>
          </c:val>
          <c:smooth val="0"/>
        </c:ser>
        <c:ser>
          <c:idx val="5"/>
          <c:order val="2"/>
          <c:tx>
            <c:v>Freezing</c:v>
          </c:tx>
          <c:spPr>
            <a:ln w="6350">
              <a:solidFill>
                <a:srgbClr val="00A19B"/>
              </a:solidFill>
            </a:ln>
          </c:spPr>
          <c:marker>
            <c:symbol val="none"/>
          </c:marker>
          <c:dPt>
            <c:idx val="151"/>
            <c:spPr>
              <a:ln w="9525">
                <a:solidFill>
                  <a:srgbClr val="00A19B"/>
                </a:solidFill>
              </a:ln>
            </c:spPr>
          </c:dPt>
          <c:cat>
            <c:numRef>
              <c:f>[0]!Channel1Timestamp</c:f>
              <c:numCache/>
            </c:numRef>
          </c:cat>
          <c:val>
            <c:numRef>
              <c:f>[0]!Channel1Freezing</c:f>
              <c:numCache/>
            </c:numRef>
          </c:val>
          <c:smooth val="0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Image Complexity (SI)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1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Image Complexity (SI)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[0]!Channel1SI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Image Complexity (SI)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5740740740740741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Motion Complexity (TI)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1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Motion Complexity (TI)</c:v>
          </c:tx>
          <c:spPr>
            <a:ln w="9525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[0]!Channel1TI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Motion Complexity (TI) →</a:t>
                </a:r>
              </a:p>
            </c:rich>
          </c:tx>
          <c:layout>
            <c:manualLayout>
              <c:xMode val="edge"/>
              <c:yMode val="edge"/>
              <c:x val="0.95043795006393428"/>
              <c:y val="0.18055555555555552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Video Freezing / Buffering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2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[0]!Channel2Timestamp</c:f>
              <c:numCache/>
            </c:numRef>
          </c:cat>
          <c:val>
            <c:numRef>
              <c:f>[0]!Channel2MOS</c:f>
              <c:numCache/>
            </c:numRef>
          </c:val>
          <c:smooth val="0"/>
        </c:ser>
        <c:ser>
          <c:idx val="4"/>
          <c:order val="1"/>
          <c:tx>
            <c:v>Buffering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[0]!Channel2Timestamp</c:f>
              <c:numCache/>
            </c:numRef>
          </c:cat>
          <c:val>
            <c:numRef>
              <c:f>[0]!Channel2Buffering</c:f>
              <c:numCache/>
            </c:numRef>
          </c:val>
          <c:smooth val="0"/>
        </c:ser>
        <c:ser>
          <c:idx val="5"/>
          <c:order val="2"/>
          <c:tx>
            <c:v>Freezing</c:v>
          </c:tx>
          <c:spPr>
            <a:ln w="6350">
              <a:solidFill>
                <a:srgbClr val="00A19B"/>
              </a:solidFill>
            </a:ln>
          </c:spPr>
          <c:marker>
            <c:symbol val="none"/>
          </c:marker>
          <c:dPt>
            <c:idx val="151"/>
            <c:spPr>
              <a:ln w="9525">
                <a:solidFill>
                  <a:srgbClr val="00A19B"/>
                </a:solidFill>
              </a:ln>
            </c:spPr>
          </c:dPt>
          <c:cat>
            <c:numRef>
              <c:f>[0]!Channel2Timestamp</c:f>
              <c:numCache/>
            </c:numRef>
          </c:cat>
          <c:val>
            <c:numRef>
              <c:f>[0]!Channel2Freezing</c:f>
              <c:numCache/>
            </c:numRef>
          </c:val>
          <c:smooth val="0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Image Complexity (SI)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2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[0]!Channel2Timestamp</c:f>
              <c:numCache/>
            </c:numRef>
          </c:cat>
          <c:val>
            <c:numRef>
              <c:f>[0]!Channel2MOS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Image Complexity (SI)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'Raw Data 2'!$A$2</c:f>
              <c:numCache/>
            </c:numRef>
          </c:cat>
          <c:val>
            <c:numRef>
              <c:f>[0]!Channel2SI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Image Complexity (SI)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5740740740740741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Motion Complexity (TI)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2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[0]!Channel2Timestamp</c:f>
              <c:numCache/>
            </c:numRef>
          </c:cat>
          <c:val>
            <c:numRef>
              <c:f>[0]!Channel2MOS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Motion Complexity (TI)</c:v>
          </c:tx>
          <c:spPr>
            <a:ln w="9525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'Raw Data 2'!$A$2</c:f>
              <c:numCache/>
            </c:numRef>
          </c:cat>
          <c:val>
            <c:numRef>
              <c:f>[0]!Channel2TI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Motion Complexity (TI)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6666666666666666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Video Freezing / Buffering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3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[0]!Channel3Timestamp</c:f>
              <c:numCache/>
            </c:numRef>
          </c:cat>
          <c:val>
            <c:numRef>
              <c:f>[0]!Channel3MOS</c:f>
              <c:numCache/>
            </c:numRef>
          </c:val>
          <c:smooth val="0"/>
        </c:ser>
        <c:ser>
          <c:idx val="4"/>
          <c:order val="1"/>
          <c:tx>
            <c:v>Buffering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[0]!Channel3Timestamp</c:f>
              <c:numCache/>
            </c:numRef>
          </c:cat>
          <c:val>
            <c:numRef>
              <c:f>[0]!Channel3Buffering</c:f>
              <c:numCache/>
            </c:numRef>
          </c:val>
          <c:smooth val="0"/>
        </c:ser>
        <c:ser>
          <c:idx val="5"/>
          <c:order val="2"/>
          <c:tx>
            <c:v>Freezing</c:v>
          </c:tx>
          <c:spPr>
            <a:ln w="6350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[0]!Channel3Timestamp</c:f>
              <c:numCache/>
            </c:numRef>
          </c:cat>
          <c:val>
            <c:numRef>
              <c:f>[0]!Channel3Freezing</c:f>
              <c:numCache/>
            </c:numRef>
          </c:val>
          <c:smooth val="0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Image Complexity (SI)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3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[0]!Channel3Timestamp</c:f>
              <c:numCache/>
            </c:numRef>
          </c:cat>
          <c:val>
            <c:numRef>
              <c:f>[0]!Channel3MOS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Image Complexity (SI)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'Raw Data 3'!$A$2</c:f>
              <c:numCache/>
            </c:numRef>
          </c:cat>
          <c:val>
            <c:numRef>
              <c:f>[0]!Channel3SI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Image Complexity (SI)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5740740740740741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Motion Complexity (TI)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3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[0]!Channel3Timestamp</c:f>
              <c:numCache/>
            </c:numRef>
          </c:cat>
          <c:val>
            <c:numRef>
              <c:f>[0]!Channel3MOS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Motion Complexity (TI)</c:v>
          </c:tx>
          <c:spPr>
            <a:ln w="9525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'Raw Data 3'!$A$2</c:f>
              <c:numCache/>
            </c:numRef>
          </c:cat>
          <c:val>
            <c:numRef>
              <c:f>[0]!Channel3TI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Motion Complexity (TI)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8518518518518517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Video Freezing / Buffering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4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[0]!Channel4Timestamp</c:f>
              <c:numCache/>
            </c:numRef>
          </c:cat>
          <c:val>
            <c:numRef>
              <c:f>[0]!Channel4MOS</c:f>
              <c:numCache/>
            </c:numRef>
          </c:val>
          <c:smooth val="0"/>
        </c:ser>
        <c:ser>
          <c:idx val="4"/>
          <c:order val="1"/>
          <c:tx>
            <c:v>Buffering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[0]!Channel4Timestamp</c:f>
              <c:numCache/>
            </c:numRef>
          </c:cat>
          <c:val>
            <c:numRef>
              <c:f>[0]!Channel4Buffering</c:f>
              <c:numCache/>
            </c:numRef>
          </c:val>
          <c:smooth val="0"/>
        </c:ser>
        <c:ser>
          <c:idx val="5"/>
          <c:order val="2"/>
          <c:tx>
            <c:v>Freezing</c:v>
          </c:tx>
          <c:spPr>
            <a:ln w="6350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[0]!Channel4Timestamp</c:f>
              <c:numCache/>
            </c:numRef>
          </c:cat>
          <c:val>
            <c:numRef>
              <c:f>[0]!Channel4Freezing</c:f>
              <c:numCache/>
            </c:numRef>
          </c:val>
          <c:smooth val="0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Image Complexity (SI)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4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[0]!Channel4Timestamp</c:f>
              <c:numCache/>
            </c:numRef>
          </c:cat>
          <c:val>
            <c:numRef>
              <c:f>[0]!Channel4MOS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Image Complexity (SI)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'Raw Data 4'!$A$2</c:f>
              <c:numCache/>
            </c:numRef>
          </c:cat>
          <c:val>
            <c:numRef>
              <c:f>[0]!Channel4SI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Image Complexity (SI)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5740740740740741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Motion Complexity (TI)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4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[0]!Channel4Timestamp</c:f>
              <c:numCache/>
            </c:numRef>
          </c:cat>
          <c:val>
            <c:numRef>
              <c:f>[0]!Channel4MOS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Motion Complexity (TI)</c:v>
          </c:tx>
          <c:spPr>
            <a:ln w="9525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'Raw Data 4'!$A$2</c:f>
              <c:numCache/>
            </c:numRef>
          </c:cat>
          <c:val>
            <c:numRef>
              <c:f>[0]!Channel4TI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Motion Complexity (TI)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8518518518518517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Video Freeze and Buffering Frequency</a:t>
            </a: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Intermediate!$Y$3</c:f>
              <c:strCache/>
            </c:strRef>
          </c:tx>
          <c:spPr>
            <a:solidFill>
              <a:srgbClr val="345D9D"/>
            </a:solidFill>
            <a:ln>
              <a:noFill/>
            </a:ln>
          </c:spPr>
          <c:invertIfNegative val="0"/>
          <c:dPt>
            <c:idx val="1"/>
            <c:invertIfNegative val="0"/>
            <c:spPr>
              <a:solidFill>
                <a:srgbClr val="345D9D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345D9D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345D9D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  <a:latin typeface="Arial"/>
                  </a:defRPr>
                </a:pPr>
                <a:endParaRPr sz="800">
                  <a:solidFill>
                    <a:srgbClr val="345D9D"/>
                  </a:solidFill>
                  <a:latin typeface="Arial"/>
                </a:endParaR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Intermediate!$Z$2:$AC$2</c:f>
              <c:strCache/>
            </c:strRef>
          </c:cat>
          <c:val>
            <c:numRef>
              <c:f>Intermediate!$Z$3:$AC$3</c:f>
              <c:numCache/>
            </c:numRef>
          </c:val>
        </c:ser>
        <c:ser>
          <c:idx val="1"/>
          <c:order val="1"/>
          <c:tx>
            <c:strRef>
              <c:f>Intermediate!$Y$4</c:f>
              <c:strCache/>
            </c:strRef>
          </c:tx>
          <c:spPr>
            <a:solidFill>
              <a:srgbClr val="00B2E3"/>
            </a:solidFill>
            <a:ln>
              <a:noFill/>
            </a:ln>
          </c:spPr>
          <c:invertIfNegative val="0"/>
          <c:dPt>
            <c:idx val="1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  <a:latin typeface="Arial"/>
                  </a:defRPr>
                </a:pPr>
                <a:endParaRPr sz="800">
                  <a:solidFill>
                    <a:srgbClr val="345D9D"/>
                  </a:solidFill>
                  <a:latin typeface="Arial"/>
                </a:endParaR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Intermediate!$Z$2:$AC$2</c:f>
              <c:strCache/>
            </c:strRef>
          </c:cat>
          <c:val>
            <c:numRef>
              <c:f>Intermediate!$Z$4:$AC$4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0.05000000000000001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% of Occurrences</a:t>
                </a:r>
                <a:endParaRPr sz="800" b="0">
                  <a:solidFill>
                    <a:srgbClr val="345D9D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0.010000000000000002"/>
      </c:valAx>
      <c:dTable>
        <c:showHorzBorder val="1"/>
        <c:showVertBorder val="1"/>
        <c:showOutline val="1"/>
        <c:showKeys val="1"/>
        <c:spPr>
          <a:noFill/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</c:dTable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overlay val="0"/>
      <c:spPr>
        <a:noFill/>
        <a:ln>
          <a:noFill/>
        </a:ln>
      </c:spPr>
      <c:txPr>
        <a:bodyPr/>
        <a:lstStyle/>
        <a:p>
          <a:pPr>
            <a:defRPr sz="1200" b="0">
              <a:solidFill>
                <a:srgbClr val="345D9D"/>
              </a:solidFill>
            </a:defRPr>
          </a:pPr>
          <a:endParaRPr sz="1200" b="0">
            <a:solidFill>
              <a:srgbClr val="345D9D"/>
            </a:solidFill>
          </a:endParaRPr>
        </a:p>
      </c:txPr>
    </c:title>
    <c:plotArea>
      <c:pieChart>
        <c:varyColors val="1"/>
        <c:ser>
          <c:idx val="0"/>
          <c:order val="0"/>
          <c:tx>
            <c:strRef>
              <c:f>Intermediate!$Z$6</c:f>
              <c:strCache/>
            </c:strRef>
          </c:tx>
          <c:spPr>
            <a:ln>
              <a:noFill/>
            </a:ln>
          </c:spPr>
          <c:dPt>
            <c:idx val="0"/>
            <c:spPr>
              <a:solidFill>
                <a:srgbClr val="00B2E3"/>
              </a:solidFill>
              <a:ln w="19050">
                <a:noFill/>
              </a:ln>
            </c:spPr>
          </c:dPt>
          <c:dPt>
            <c:idx val="1"/>
            <c:spPr>
              <a:solidFill>
                <a:srgbClr val="00A19B"/>
              </a:solidFill>
              <a:ln w="19050">
                <a:noFill/>
              </a:ln>
            </c:spPr>
          </c:dPt>
          <c:dPt>
            <c:idx val="2"/>
            <c:spPr>
              <a:solidFill>
                <a:srgbClr val="345D9D"/>
              </a:solidFill>
              <a:ln w="19050">
                <a:noFill/>
              </a:ln>
            </c:spPr>
          </c:dPt>
          <c:dLbls>
            <c:dLbl>
              <c:idx val="0"/>
              <c:layout>
                <c:manualLayout>
                  <c:x val="-0.3851593030037912"/>
                  <c:y val="0.048458369787109969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24291739574219873"/>
                  <c:y val="0.029991980169145522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30572907553222511"/>
                  <c:y val="-0.057139472149314585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</a:defRPr>
                </a:pPr>
                <a:endParaRPr sz="800">
                  <a:solidFill>
                    <a:srgbClr val="345D9D"/>
                  </a:solidFill>
                </a:endParaRPr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>
                  <a:solidFill>
                    <a:srgbClr val="345D9D"/>
                  </a:solidFill>
                </a:ln>
              </c:spPr>
            </c:leaderLines>
          </c:dLbls>
          <c:cat>
            <c:strRef>
              <c:f>Intermediate!$Y$7:$Y$9</c:f>
              <c:strCache/>
            </c:strRef>
          </c:cat>
          <c:val>
            <c:numRef>
              <c:f>Intermediate!$Z$7:$Z$9</c:f>
              <c:numCache/>
            </c:numRef>
          </c:val>
        </c:ser>
        <c:firstSliceAng val="0"/>
      </c:pieChart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txPr>
    <a:bodyPr/>
    <a:lstStyle/>
    <a:p>
      <a:pPr>
        <a:defRPr>
          <a:latin typeface="Arial"/>
        </a:defRPr>
      </a:pPr>
      <a:endParaRPr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overlay val="0"/>
      <c:spPr>
        <a:noFill/>
        <a:ln>
          <a:noFill/>
        </a:ln>
      </c:spPr>
      <c:txPr>
        <a:bodyPr/>
        <a:lstStyle/>
        <a:p>
          <a:pPr>
            <a:defRPr sz="1200" b="0">
              <a:solidFill>
                <a:srgbClr val="345D9D"/>
              </a:solidFill>
            </a:defRPr>
          </a:pPr>
          <a:endParaRPr sz="1200" b="0">
            <a:solidFill>
              <a:srgbClr val="345D9D"/>
            </a:solidFill>
          </a:endParaRPr>
        </a:p>
      </c:txPr>
    </c:title>
    <c:plotArea>
      <c:pieChart>
        <c:varyColors val="1"/>
        <c:ser>
          <c:idx val="0"/>
          <c:order val="0"/>
          <c:tx>
            <c:strRef>
              <c:f>Intermediate!$AA$6</c:f>
              <c:strCache/>
            </c:strRef>
          </c:tx>
          <c:spPr>
            <a:ln>
              <a:noFill/>
            </a:ln>
          </c:spPr>
          <c:dPt>
            <c:idx val="0"/>
            <c:spPr>
              <a:solidFill>
                <a:srgbClr val="00B2E3"/>
              </a:solidFill>
              <a:ln w="19050">
                <a:noFill/>
              </a:ln>
            </c:spPr>
          </c:dPt>
          <c:dPt>
            <c:idx val="1"/>
            <c:spPr>
              <a:solidFill>
                <a:srgbClr val="00A19B"/>
              </a:solidFill>
              <a:ln w="19050">
                <a:noFill/>
              </a:ln>
            </c:spPr>
          </c:dPt>
          <c:dPt>
            <c:idx val="2"/>
            <c:spPr>
              <a:solidFill>
                <a:srgbClr val="345D9D"/>
              </a:solidFill>
              <a:ln w="19050">
                <a:noFill/>
              </a:ln>
            </c:spPr>
          </c:dPt>
          <c:dLbls>
            <c:dLbl>
              <c:idx val="0"/>
              <c:layout>
                <c:manualLayout>
                  <c:x val="-0.3851593030037912"/>
                  <c:y val="0.048458369787109969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24291739574219873"/>
                  <c:y val="0.029991980169145522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30572907553222511"/>
                  <c:y val="-0.057139472149314585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</a:defRPr>
                </a:pPr>
                <a:endParaRPr sz="800">
                  <a:solidFill>
                    <a:srgbClr val="345D9D"/>
                  </a:solidFill>
                </a:endParaRPr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>
                  <a:solidFill>
                    <a:srgbClr val="345D9D"/>
                  </a:solidFill>
                </a:ln>
              </c:spPr>
            </c:leaderLines>
          </c:dLbls>
          <c:cat>
            <c:strRef>
              <c:f>Intermediate!$Y$7:$Y$9</c:f>
              <c:strCache/>
            </c:strRef>
          </c:cat>
          <c:val>
            <c:numRef>
              <c:f>Intermediate!$AA$7:$AA$9</c:f>
              <c:numCache/>
            </c:numRef>
          </c:val>
        </c:ser>
        <c:firstSliceAng val="0"/>
      </c:pieChart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txPr>
    <a:bodyPr/>
    <a:lstStyle/>
    <a:p>
      <a:pPr>
        <a:defRPr>
          <a:latin typeface="Arial"/>
        </a:defRPr>
      </a:pPr>
      <a:endParaRPr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overlay val="0"/>
      <c:spPr>
        <a:noFill/>
        <a:ln>
          <a:noFill/>
        </a:ln>
      </c:spPr>
      <c:txPr>
        <a:bodyPr/>
        <a:lstStyle/>
        <a:p>
          <a:pPr>
            <a:defRPr sz="1200" b="0">
              <a:solidFill>
                <a:srgbClr val="345D9D"/>
              </a:solidFill>
            </a:defRPr>
          </a:pPr>
          <a:endParaRPr sz="1200" b="0">
            <a:solidFill>
              <a:srgbClr val="345D9D"/>
            </a:solidFill>
          </a:endParaRPr>
        </a:p>
      </c:txPr>
    </c:title>
    <c:plotArea>
      <c:pieChart>
        <c:varyColors val="1"/>
        <c:ser>
          <c:idx val="0"/>
          <c:order val="0"/>
          <c:tx>
            <c:strRef>
              <c:f>Intermediate!$AB$6</c:f>
              <c:strCache/>
            </c:strRef>
          </c:tx>
          <c:spPr>
            <a:ln>
              <a:noFill/>
            </a:ln>
          </c:spPr>
          <c:dPt>
            <c:idx val="0"/>
            <c:spPr>
              <a:solidFill>
                <a:srgbClr val="00B2E3"/>
              </a:solidFill>
              <a:ln w="19050">
                <a:noFill/>
              </a:ln>
            </c:spPr>
          </c:dPt>
          <c:dPt>
            <c:idx val="1"/>
            <c:spPr>
              <a:solidFill>
                <a:srgbClr val="00A19B"/>
              </a:solidFill>
              <a:ln w="19050">
                <a:noFill/>
              </a:ln>
            </c:spPr>
          </c:dPt>
          <c:dPt>
            <c:idx val="2"/>
            <c:spPr>
              <a:solidFill>
                <a:srgbClr val="345D9D"/>
              </a:solidFill>
              <a:ln w="19050">
                <a:noFill/>
              </a:ln>
            </c:spPr>
          </c:dPt>
          <c:dLbls>
            <c:dLbl>
              <c:idx val="0"/>
              <c:layout>
                <c:manualLayout>
                  <c:x val="-0.3851593030037912"/>
                  <c:y val="0.048458369787109969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24291739574219873"/>
                  <c:y val="0.029991980169145522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30572907553222511"/>
                  <c:y val="-0.057139472149314585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</a:defRPr>
                </a:pPr>
                <a:endParaRPr sz="800">
                  <a:solidFill>
                    <a:srgbClr val="345D9D"/>
                  </a:solidFill>
                </a:endParaRPr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>
                  <a:solidFill>
                    <a:srgbClr val="345D9D"/>
                  </a:solidFill>
                </a:ln>
              </c:spPr>
            </c:leaderLines>
          </c:dLbls>
          <c:cat>
            <c:strRef>
              <c:f>Intermediate!$Y$7:$Y$9</c:f>
              <c:strCache/>
            </c:strRef>
          </c:cat>
          <c:val>
            <c:numRef>
              <c:f>Intermediate!$AB$7:$AB$9</c:f>
              <c:numCache/>
            </c:numRef>
          </c:val>
        </c:ser>
        <c:firstSliceAng val="0"/>
      </c:pieChart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txPr>
    <a:bodyPr/>
    <a:lstStyle/>
    <a:p>
      <a:pPr>
        <a:defRPr>
          <a:latin typeface="Arial"/>
        </a:defRPr>
      </a:pPr>
      <a:endParaRPr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overlay val="0"/>
      <c:spPr>
        <a:noFill/>
        <a:ln>
          <a:noFill/>
        </a:ln>
      </c:spPr>
      <c:txPr>
        <a:bodyPr/>
        <a:lstStyle/>
        <a:p>
          <a:pPr>
            <a:defRPr sz="1200" b="0">
              <a:solidFill>
                <a:srgbClr val="345D9D"/>
              </a:solidFill>
            </a:defRPr>
          </a:pPr>
          <a:endParaRPr sz="1200" b="0">
            <a:solidFill>
              <a:srgbClr val="345D9D"/>
            </a:solidFill>
          </a:endParaRPr>
        </a:p>
      </c:txPr>
    </c:title>
    <c:plotArea>
      <c:pieChart>
        <c:varyColors val="1"/>
        <c:ser>
          <c:idx val="0"/>
          <c:order val="0"/>
          <c:tx>
            <c:strRef>
              <c:f>Intermediate!$AC$6</c:f>
              <c:strCache/>
            </c:strRef>
          </c:tx>
          <c:spPr>
            <a:ln>
              <a:noFill/>
            </a:ln>
          </c:spPr>
          <c:dPt>
            <c:idx val="0"/>
            <c:spPr>
              <a:solidFill>
                <a:srgbClr val="00B2E3"/>
              </a:solidFill>
              <a:ln w="19050">
                <a:noFill/>
              </a:ln>
            </c:spPr>
          </c:dPt>
          <c:dPt>
            <c:idx val="1"/>
            <c:spPr>
              <a:solidFill>
                <a:srgbClr val="00A19B"/>
              </a:solidFill>
              <a:ln w="19050">
                <a:noFill/>
              </a:ln>
            </c:spPr>
          </c:dPt>
          <c:dPt>
            <c:idx val="2"/>
            <c:spPr>
              <a:solidFill>
                <a:srgbClr val="345D9D"/>
              </a:solidFill>
              <a:ln w="19050">
                <a:noFill/>
              </a:ln>
            </c:spPr>
          </c:dPt>
          <c:dLbls>
            <c:dLbl>
              <c:idx val="0"/>
              <c:layout>
                <c:manualLayout>
                  <c:x val="-0.3851593030037912"/>
                  <c:y val="0.048458369787109969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24291739574219873"/>
                  <c:y val="0.029991980169145522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30572907553222511"/>
                  <c:y val="-0.057139472149314585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</a:defRPr>
                </a:pPr>
                <a:endParaRPr sz="800">
                  <a:solidFill>
                    <a:srgbClr val="345D9D"/>
                  </a:solidFill>
                </a:endParaRPr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>
                  <a:solidFill>
                    <a:srgbClr val="345D9D"/>
                  </a:solidFill>
                </a:ln>
              </c:spPr>
            </c:leaderLines>
          </c:dLbls>
          <c:cat>
            <c:strRef>
              <c:f>Intermediate!$Y$7:$Y$9</c:f>
              <c:strCache/>
            </c:strRef>
          </c:cat>
          <c:val>
            <c:numRef>
              <c:f>Intermediate!$AC$7:$AC$9</c:f>
              <c:numCache/>
            </c:numRef>
          </c:val>
        </c:ser>
        <c:firstSliceAng val="0"/>
      </c:pieChart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txPr>
    <a:bodyPr/>
    <a:lstStyle/>
    <a:p>
      <a:pPr>
        <a:defRPr>
          <a:latin typeface="Arial"/>
        </a:defRPr>
      </a:pPr>
      <a:endParaRPr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Relationship Id="rId5" Type="http://schemas.openxmlformats.org/officeDocument/2006/relationships/chart" Target="../charts/chart5.xml" /><Relationship Id="rId6" Type="http://schemas.openxmlformats.org/officeDocument/2006/relationships/chart" Target="../charts/chart6.xml" /><Relationship Id="rId7" Type="http://schemas.openxmlformats.org/officeDocument/2006/relationships/chart" Target="../charts/chart7.xml" /><Relationship Id="rId8" Type="http://schemas.openxmlformats.org/officeDocument/2006/relationships/image" Target="../media/image2.png" /><Relationship Id="rId9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image" Target="../media/image1.png" /><Relationship Id="rId3" Type="http://schemas.openxmlformats.org/officeDocument/2006/relationships/chart" Target="../charts/chart8.xml" /><Relationship Id="rId4" Type="http://schemas.openxmlformats.org/officeDocument/2006/relationships/chart" Target="../charts/chart9.xml" /><Relationship Id="rId5" Type="http://schemas.openxmlformats.org/officeDocument/2006/relationships/image" Target="../media/image7.jpeg" /><Relationship Id="rId6" Type="http://schemas.openxmlformats.org/officeDocument/2006/relationships/image" Target="../media/image9.jpeg" /><Relationship Id="rId7" Type="http://schemas.openxmlformats.org/officeDocument/2006/relationships/image" Target="../media/image6.jpeg" /><Relationship Id="rId8" Type="http://schemas.openxmlformats.org/officeDocument/2006/relationships/image" Target="../media/image12.jpeg" /><Relationship Id="rId9" Type="http://schemas.openxmlformats.org/officeDocument/2006/relationships/image" Target="../media/image10.jpeg" /></Relationships>
</file>

<file path=xl/drawings/_rels/drawing5.xml.rels>&#65279;<?xml version="1.0" encoding="utf-8"?><Relationships xmlns="http://schemas.openxmlformats.org/package/2006/relationships"><Relationship Id="rId1" Type="http://schemas.openxmlformats.org/officeDocument/2006/relationships/chart" Target="../charts/chart10.xml" /><Relationship Id="rId2" Type="http://schemas.openxmlformats.org/officeDocument/2006/relationships/chart" Target="../charts/chart11.xml" /><Relationship Id="rId3" Type="http://schemas.openxmlformats.org/officeDocument/2006/relationships/chart" Target="../charts/chart12.xml" /><Relationship Id="rId4" Type="http://schemas.openxmlformats.org/officeDocument/2006/relationships/chart" Target="../charts/chart13.xml" /><Relationship Id="rId5" Type="http://schemas.openxmlformats.org/officeDocument/2006/relationships/chart" Target="../charts/chart14.xml" /><Relationship Id="rId6" Type="http://schemas.openxmlformats.org/officeDocument/2006/relationships/chart" Target="../charts/chart15.xml" /><Relationship Id="rId7" Type="http://schemas.openxmlformats.org/officeDocument/2006/relationships/image" Target="../media/image2.png" /><Relationship Id="rId8" Type="http://schemas.openxmlformats.org/officeDocument/2006/relationships/image" Target="../media/image1.png" /><Relationship Id="rId9" Type="http://schemas.openxmlformats.org/officeDocument/2006/relationships/image" Target="../media/image5.png" /><Relationship Id="rId10" Type="http://schemas.openxmlformats.org/officeDocument/2006/relationships/image" Target="../media/image3.jpeg" /><Relationship Id="rId11" Type="http://schemas.openxmlformats.org/officeDocument/2006/relationships/image" Target="../media/image11.jpeg" /><Relationship Id="rId12" Type="http://schemas.openxmlformats.org/officeDocument/2006/relationships/image" Target="../media/image8.jpeg" /><Relationship Id="rId13" Type="http://schemas.openxmlformats.org/officeDocument/2006/relationships/image" Target="../media/image4.jpeg" /></Relationships>
</file>

<file path=xl/drawings/_rels/drawing6.xml.rels>&#65279;<?xml version="1.0" encoding="utf-8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chart" Target="../charts/chart16.xml" /><Relationship Id="rId3" Type="http://schemas.openxmlformats.org/officeDocument/2006/relationships/chart" Target="../charts/chart17.xml" /><Relationship Id="rId4" Type="http://schemas.openxmlformats.org/officeDocument/2006/relationships/chart" Target="../charts/chart18.xml" /><Relationship Id="rId5" Type="http://schemas.openxmlformats.org/officeDocument/2006/relationships/chart" Target="../charts/chart19.xml" /><Relationship Id="rId6" Type="http://schemas.openxmlformats.org/officeDocument/2006/relationships/chart" Target="../charts/chart20.xml" /><Relationship Id="rId7" Type="http://schemas.openxmlformats.org/officeDocument/2006/relationships/chart" Target="../charts/chart21.xml" /><Relationship Id="rId8" Type="http://schemas.openxmlformats.org/officeDocument/2006/relationships/chart" Target="../charts/chart22.xml" /><Relationship Id="rId9" Type="http://schemas.openxmlformats.org/officeDocument/2006/relationships/chart" Target="../charts/chart23.xml" /><Relationship Id="rId10" Type="http://schemas.openxmlformats.org/officeDocument/2006/relationships/chart" Target="../charts/chart24.xml" /><Relationship Id="rId11" Type="http://schemas.openxmlformats.org/officeDocument/2006/relationships/chart" Target="../charts/chart25.xml" /><Relationship Id="rId12" Type="http://schemas.openxmlformats.org/officeDocument/2006/relationships/chart" Target="../charts/chart26.xml" /><Relationship Id="rId13" Type="http://schemas.openxmlformats.org/officeDocument/2006/relationships/chart" Target="../charts/chart27.xml" /><Relationship Id="rId14" Type="http://schemas.openxmlformats.org/officeDocument/2006/relationships/image" Target="../media/image1.png" /></Relationships>
</file>

<file path=xl/drawings/_rels/drawing7.xml.rels>&#65279;<?xml version="1.0" encoding="utf-8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image" Target="../media/image1.png" /><Relationship Id="rId3" Type="http://schemas.openxmlformats.org/officeDocument/2006/relationships/chart" Target="../charts/chart28.xml" /><Relationship Id="rId4" Type="http://schemas.openxmlformats.org/officeDocument/2006/relationships/chart" Target="../charts/chart29.xml" /><Relationship Id="rId5" Type="http://schemas.openxmlformats.org/officeDocument/2006/relationships/chart" Target="../charts/chart30.xml" /><Relationship Id="rId6" Type="http://schemas.openxmlformats.org/officeDocument/2006/relationships/chart" Target="../charts/chart31.xml" /><Relationship Id="rId7" Type="http://schemas.openxmlformats.org/officeDocument/2006/relationships/chart" Target="../charts/chart32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622788</xdr:colOff>
      <xdr:row>35</xdr:row>
      <xdr:rowOff>159727</xdr:rowOff>
    </xdr:from>
    <xdr:to>
      <xdr:col>6</xdr:col>
      <xdr:colOff>1</xdr:colOff>
      <xdr:row>52</xdr:row>
      <xdr:rowOff>0</xdr:rowOff>
    </xdr:to>
    <xdr:graphicFrame macro="">
      <xdr:nvGraphicFramePr>
        <xdr:cNvPr id="9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0</xdr:col>
      <xdr:colOff>622788</xdr:colOff>
      <xdr:row>53</xdr:row>
      <xdr:rowOff>0</xdr:rowOff>
    </xdr:from>
    <xdr:to>
      <xdr:col>6</xdr:col>
      <xdr:colOff>0</xdr:colOff>
      <xdr:row>70</xdr:row>
      <xdr:rowOff>177310</xdr:rowOff>
    </xdr:to>
    <xdr:graphicFrame macro="">
      <xdr:nvGraphicFramePr>
        <xdr:cNvPr id="11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  <xdr:twoCellAnchor>
    <xdr:from>
      <xdr:col>0</xdr:col>
      <xdr:colOff>622788</xdr:colOff>
      <xdr:row>72</xdr:row>
      <xdr:rowOff>0</xdr:rowOff>
    </xdr:from>
    <xdr:to>
      <xdr:col>6</xdr:col>
      <xdr:colOff>1</xdr:colOff>
      <xdr:row>91</xdr:row>
      <xdr:rowOff>1465</xdr:rowOff>
    </xdr:to>
    <xdr:graphicFrame macro="">
      <xdr:nvGraphicFramePr>
        <xdr:cNvPr id="12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0</xdr:col>
      <xdr:colOff>622788</xdr:colOff>
      <xdr:row>94</xdr:row>
      <xdr:rowOff>0</xdr:rowOff>
    </xdr:from>
    <xdr:to>
      <xdr:col>6</xdr:col>
      <xdr:colOff>0</xdr:colOff>
      <xdr:row>105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>
    <xdr:from>
      <xdr:col>0</xdr:col>
      <xdr:colOff>622788</xdr:colOff>
      <xdr:row>105</xdr:row>
      <xdr:rowOff>0</xdr:rowOff>
    </xdr:from>
    <xdr:to>
      <xdr:col>6</xdr:col>
      <xdr:colOff>0</xdr:colOff>
      <xdr:row>116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5"/>
        </a:graphicData>
      </a:graphic>
    </xdr:graphicFrame>
    <xdr:clientData/>
  </xdr:twoCellAnchor>
  <xdr:twoCellAnchor>
    <xdr:from>
      <xdr:col>0</xdr:col>
      <xdr:colOff>622788</xdr:colOff>
      <xdr:row>115</xdr:row>
      <xdr:rowOff>183173</xdr:rowOff>
    </xdr:from>
    <xdr:to>
      <xdr:col>6</xdr:col>
      <xdr:colOff>0</xdr:colOff>
      <xdr:row>128</xdr:row>
      <xdr:rowOff>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6"/>
        </a:graphicData>
      </a:graphic>
    </xdr:graphicFrame>
    <xdr:clientData/>
  </xdr:twoCellAnchor>
  <xdr:twoCellAnchor>
    <xdr:from>
      <xdr:col>0</xdr:col>
      <xdr:colOff>622788</xdr:colOff>
      <xdr:row>128</xdr:row>
      <xdr:rowOff>0</xdr:rowOff>
    </xdr:from>
    <xdr:to>
      <xdr:col>6</xdr:col>
      <xdr:colOff>0</xdr:colOff>
      <xdr:row>140</xdr:row>
      <xdr:rowOff>91440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7"/>
        </a:graphicData>
      </a:graphic>
    </xdr:graphicFrame>
    <xdr:clientData/>
  </xdr:twoCellAnchor>
  <xdr:twoCellAnchor>
    <xdr:from>
      <xdr:col>0</xdr:col>
      <xdr:colOff>622788</xdr:colOff>
      <xdr:row>91</xdr:row>
      <xdr:rowOff>183173</xdr:rowOff>
    </xdr:from>
    <xdr:to>
      <xdr:col>6</xdr:col>
      <xdr:colOff>0</xdr:colOff>
      <xdr:row>94</xdr:row>
      <xdr:rowOff>0</xdr:rowOff>
    </xdr:to>
    <xdr:sp macro="" textlink="">
      <xdr:nvSpPr>
        <xdr:cNvPr id="18" name="TextBox 17"/>
        <xdr:cNvSpPr txBox="1"/>
      </xdr:nvSpPr>
      <xdr:spPr>
        <a:xfrm>
          <a:off x="622788" y="18262893"/>
          <a:ext cx="9446948" cy="386422"/>
        </a:xfrm>
        <a:prstGeom prst="rect">
          <a:avLst/>
        </a:prstGeom>
        <a:solidFill>
          <a:schemeClr val="lt1"/>
        </a:solidFill>
        <a:ln w="952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>
              <a:solidFill>
                <a:sysClr val="windowText"/>
              </a:solidFill>
              <a:latin typeface="+mn-lt"/>
            </a:rPr>
            <a:t>Buffering</a:t>
          </a:r>
          <a:r>
            <a:rPr lang="en-US" sz="1400"/>
            <a:t> </a:t>
          </a:r>
          <a:r>
            <a:rPr lang="en-US" sz="1400">
              <a:solidFill>
                <a:sysClr val="windowText"/>
              </a:solidFill>
              <a:latin typeface="+mn-lt"/>
            </a:rPr>
            <a:t>and Freezing </a:t>
          </a:r>
        </a:p>
      </xdr:txBody>
    </xdr:sp>
    <xdr:clientData/>
  </xdr:twoCellAnchor>
  <xdr:twoCellAnchor editAs="oneCell">
    <xdr:from>
      <xdr:col>0</xdr:col>
      <xdr:colOff>241789</xdr:colOff>
      <xdr:row>0</xdr:row>
      <xdr:rowOff>197827</xdr:rowOff>
    </xdr:from>
    <xdr:to>
      <xdr:col>1</xdr:col>
      <xdr:colOff>896083</xdr:colOff>
      <xdr:row>4</xdr:row>
      <xdr:rowOff>326785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1789" y="197827"/>
          <a:ext cx="1329654" cy="105288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131884</xdr:colOff>
      <xdr:row>0</xdr:row>
      <xdr:rowOff>190500</xdr:rowOff>
    </xdr:from>
    <xdr:to>
      <xdr:col>7</xdr:col>
      <xdr:colOff>272102</xdr:colOff>
      <xdr:row>3</xdr:row>
      <xdr:rowOff>51287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97389" y="190500"/>
          <a:ext cx="2181966" cy="59421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454270</xdr:colOff>
      <xdr:row>0</xdr:row>
      <xdr:rowOff>183173</xdr:rowOff>
    </xdr:from>
    <xdr:to>
      <xdr:col>1</xdr:col>
      <xdr:colOff>1719488</xdr:colOff>
      <xdr:row>2</xdr:row>
      <xdr:rowOff>8894</xdr:rowOff>
    </xdr:to>
    <xdr:sp macro="" textlink="">
      <xdr:nvSpPr>
        <xdr:cNvPr id="16" name="TextBox 15"/>
        <xdr:cNvSpPr txBox="1"/>
      </xdr:nvSpPr>
      <xdr:spPr>
        <a:xfrm>
          <a:off x="1129630" y="183173"/>
          <a:ext cx="126521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>
          <a:spAutoFit/>
        </a:bodyPr>
        <a:lstStyle/>
        <a:p>
          <a:pPr algn="l"/>
          <a:r>
            <a:rPr lang="en-US" sz="1400">
              <a:solidFill>
                <a:schemeClr val="dk2"/>
              </a:solidFill>
            </a:rPr>
            <a:t>Umetrix Video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15240</xdr:colOff>
      <xdr:row>0</xdr:row>
      <xdr:rowOff>18757</xdr:rowOff>
    </xdr:from>
    <xdr:to>
      <xdr:col>0</xdr:col>
      <xdr:colOff>704850</xdr:colOff>
      <xdr:row>3</xdr:row>
      <xdr:rowOff>51745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18757"/>
          <a:ext cx="689610" cy="528288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22860</xdr:colOff>
      <xdr:row>0</xdr:row>
      <xdr:rowOff>53340</xdr:rowOff>
    </xdr:from>
    <xdr:to>
      <xdr:col>4</xdr:col>
      <xdr:colOff>1165860</xdr:colOff>
      <xdr:row>2</xdr:row>
      <xdr:rowOff>43660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90502" y="53340"/>
          <a:ext cx="1143000" cy="3205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68580</xdr:colOff>
      <xdr:row>0</xdr:row>
      <xdr:rowOff>68287</xdr:rowOff>
    </xdr:from>
    <xdr:to>
      <xdr:col>0</xdr:col>
      <xdr:colOff>741045</xdr:colOff>
      <xdr:row>3</xdr:row>
      <xdr:rowOff>131755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68287"/>
          <a:ext cx="672465" cy="57591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601980</xdr:colOff>
      <xdr:row>0</xdr:row>
      <xdr:rowOff>45720</xdr:rowOff>
    </xdr:from>
    <xdr:to>
      <xdr:col>5</xdr:col>
      <xdr:colOff>1905</xdr:colOff>
      <xdr:row>2</xdr:row>
      <xdr:rowOff>36040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66043" y="45720"/>
          <a:ext cx="1226332" cy="3319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68580</xdr:colOff>
      <xdr:row>0</xdr:row>
      <xdr:rowOff>68287</xdr:rowOff>
    </xdr:from>
    <xdr:to>
      <xdr:col>0</xdr:col>
      <xdr:colOff>754380</xdr:colOff>
      <xdr:row>3</xdr:row>
      <xdr:rowOff>127945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68287"/>
          <a:ext cx="685800" cy="57210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601980</xdr:colOff>
      <xdr:row>0</xdr:row>
      <xdr:rowOff>45720</xdr:rowOff>
    </xdr:from>
    <xdr:to>
      <xdr:col>4</xdr:col>
      <xdr:colOff>868680</xdr:colOff>
      <xdr:row>2</xdr:row>
      <xdr:rowOff>36040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8741" y="45720"/>
          <a:ext cx="1179904" cy="3319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10</xdr:row>
      <xdr:rowOff>163830</xdr:rowOff>
    </xdr:from>
    <xdr:to>
      <xdr:col>4</xdr:col>
      <xdr:colOff>861060</xdr:colOff>
      <xdr:row>27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0</xdr:col>
      <xdr:colOff>0</xdr:colOff>
      <xdr:row>27</xdr:row>
      <xdr:rowOff>156210</xdr:rowOff>
    </xdr:from>
    <xdr:to>
      <xdr:col>4</xdr:col>
      <xdr:colOff>861060</xdr:colOff>
      <xdr:row>44</xdr:row>
      <xdr:rowOff>49530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 editAs="oneCell">
    <xdr:from>
      <xdr:col>8</xdr:col>
      <xdr:colOff>99060</xdr:colOff>
      <xdr:row>2</xdr:row>
      <xdr:rowOff>99061</xdr:rowOff>
    </xdr:from>
    <xdr:to>
      <xdr:col>9</xdr:col>
      <xdr:colOff>3810</xdr:colOff>
      <xdr:row>19</xdr:row>
      <xdr:rowOff>78106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97179" y="440691"/>
          <a:ext cx="5465721" cy="2882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99060</xdr:colOff>
      <xdr:row>20</xdr:row>
      <xdr:rowOff>97157</xdr:rowOff>
    </xdr:from>
    <xdr:to>
      <xdr:col>9</xdr:col>
      <xdr:colOff>3810</xdr:colOff>
      <xdr:row>36</xdr:row>
      <xdr:rowOff>90171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97179" y="3507742"/>
          <a:ext cx="5465721" cy="263461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99060</xdr:colOff>
      <xdr:row>38</xdr:row>
      <xdr:rowOff>95251</xdr:rowOff>
    </xdr:from>
    <xdr:to>
      <xdr:col>9</xdr:col>
      <xdr:colOff>3810</xdr:colOff>
      <xdr:row>54</xdr:row>
      <xdr:rowOff>88265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297179" y="6477636"/>
          <a:ext cx="5465721" cy="263461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99060</xdr:colOff>
      <xdr:row>56</xdr:row>
      <xdr:rowOff>93346</xdr:rowOff>
    </xdr:from>
    <xdr:to>
      <xdr:col>9</xdr:col>
      <xdr:colOff>3810</xdr:colOff>
      <xdr:row>72</xdr:row>
      <xdr:rowOff>139700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297179" y="9447531"/>
          <a:ext cx="5465721" cy="272224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99060</xdr:colOff>
      <xdr:row>74</xdr:row>
      <xdr:rowOff>91440</xdr:rowOff>
    </xdr:from>
    <xdr:to>
      <xdr:col>9</xdr:col>
      <xdr:colOff>3810</xdr:colOff>
      <xdr:row>90</xdr:row>
      <xdr:rowOff>84455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297179" y="12451715"/>
          <a:ext cx="5465721" cy="26346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8</xdr:row>
      <xdr:rowOff>175260</xdr:rowOff>
    </xdr:from>
    <xdr:to>
      <xdr:col>1</xdr:col>
      <xdr:colOff>472440</xdr:colOff>
      <xdr:row>23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1</xdr:col>
      <xdr:colOff>571500</xdr:colOff>
      <xdr:row>9</xdr:row>
      <xdr:rowOff>0</xdr:rowOff>
    </xdr:from>
    <xdr:to>
      <xdr:col>4</xdr:col>
      <xdr:colOff>868680</xdr:colOff>
      <xdr:row>24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  <xdr:twoCellAnchor>
    <xdr:from>
      <xdr:col>0</xdr:col>
      <xdr:colOff>0</xdr:colOff>
      <xdr:row>24</xdr:row>
      <xdr:rowOff>175260</xdr:rowOff>
    </xdr:from>
    <xdr:to>
      <xdr:col>4</xdr:col>
      <xdr:colOff>861060</xdr:colOff>
      <xdr:row>39</xdr:row>
      <xdr:rowOff>175260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0</xdr:col>
      <xdr:colOff>0</xdr:colOff>
      <xdr:row>40</xdr:row>
      <xdr:rowOff>175260</xdr:rowOff>
    </xdr:from>
    <xdr:to>
      <xdr:col>4</xdr:col>
      <xdr:colOff>861060</xdr:colOff>
      <xdr:row>55</xdr:row>
      <xdr:rowOff>175260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>
    <xdr:from>
      <xdr:col>0</xdr:col>
      <xdr:colOff>0</xdr:colOff>
      <xdr:row>56</xdr:row>
      <xdr:rowOff>175260</xdr:rowOff>
    </xdr:from>
    <xdr:to>
      <xdr:col>4</xdr:col>
      <xdr:colOff>861060</xdr:colOff>
      <xdr:row>71</xdr:row>
      <xdr:rowOff>175260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5"/>
        </a:graphicData>
      </a:graphic>
    </xdr:graphicFrame>
    <xdr:clientData/>
  </xdr:twoCellAnchor>
  <xdr:twoCellAnchor>
    <xdr:from>
      <xdr:col>0</xdr:col>
      <xdr:colOff>0</xdr:colOff>
      <xdr:row>73</xdr:row>
      <xdr:rowOff>0</xdr:rowOff>
    </xdr:from>
    <xdr:to>
      <xdr:col>4</xdr:col>
      <xdr:colOff>861060</xdr:colOff>
      <xdr:row>88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6"/>
        </a:graphicData>
      </a:graphic>
    </xdr:graphicFrame>
    <xdr:clientData/>
  </xdr:twoCellAnchor>
  <xdr:twoCellAnchor editAs="oneCell">
    <xdr:from>
      <xdr:col>0</xdr:col>
      <xdr:colOff>68580</xdr:colOff>
      <xdr:row>0</xdr:row>
      <xdr:rowOff>68287</xdr:rowOff>
    </xdr:from>
    <xdr:to>
      <xdr:col>0</xdr:col>
      <xdr:colOff>754380</xdr:colOff>
      <xdr:row>3</xdr:row>
      <xdr:rowOff>127945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" y="68287"/>
          <a:ext cx="685800" cy="57210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601980</xdr:colOff>
      <xdr:row>0</xdr:row>
      <xdr:rowOff>45720</xdr:rowOff>
    </xdr:from>
    <xdr:to>
      <xdr:col>4</xdr:col>
      <xdr:colOff>868680</xdr:colOff>
      <xdr:row>2</xdr:row>
      <xdr:rowOff>36040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18741" y="45720"/>
          <a:ext cx="1179904" cy="33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68580</xdr:colOff>
      <xdr:row>2</xdr:row>
      <xdr:rowOff>83820</xdr:rowOff>
    </xdr:from>
    <xdr:to>
      <xdr:col>9</xdr:col>
      <xdr:colOff>1694180</xdr:colOff>
      <xdr:row>7</xdr:row>
      <xdr:rowOff>93345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372171" y="425450"/>
          <a:ext cx="1625600" cy="920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68580</xdr:colOff>
      <xdr:row>8</xdr:row>
      <xdr:rowOff>108585</xdr:rowOff>
    </xdr:from>
    <xdr:to>
      <xdr:col>9</xdr:col>
      <xdr:colOff>1694180</xdr:colOff>
      <xdr:row>13</xdr:row>
      <xdr:rowOff>73660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372171" y="1551305"/>
          <a:ext cx="1625600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68580</xdr:colOff>
      <xdr:row>14</xdr:row>
      <xdr:rowOff>102870</xdr:rowOff>
    </xdr:from>
    <xdr:to>
      <xdr:col>9</xdr:col>
      <xdr:colOff>1694180</xdr:colOff>
      <xdr:row>19</xdr:row>
      <xdr:rowOff>67945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372171" y="2684780"/>
          <a:ext cx="1625600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68580</xdr:colOff>
      <xdr:row>20</xdr:row>
      <xdr:rowOff>97155</xdr:rowOff>
    </xdr:from>
    <xdr:to>
      <xdr:col>9</xdr:col>
      <xdr:colOff>1694180</xdr:colOff>
      <xdr:row>25</xdr:row>
      <xdr:rowOff>62230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372171" y="3818255"/>
          <a:ext cx="1625600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68580</xdr:colOff>
      <xdr:row>26</xdr:row>
      <xdr:rowOff>91440</xdr:rowOff>
    </xdr:from>
    <xdr:to>
      <xdr:col>9</xdr:col>
      <xdr:colOff>1694180</xdr:colOff>
      <xdr:row>31</xdr:row>
      <xdr:rowOff>56515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372171" y="4951730"/>
          <a:ext cx="1625600" cy="914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68580</xdr:colOff>
      <xdr:row>0</xdr:row>
      <xdr:rowOff>68287</xdr:rowOff>
    </xdr:from>
    <xdr:to>
      <xdr:col>0</xdr:col>
      <xdr:colOff>754380</xdr:colOff>
      <xdr:row>3</xdr:row>
      <xdr:rowOff>61270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68287"/>
          <a:ext cx="685800" cy="562578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5</xdr:col>
      <xdr:colOff>22860</xdr:colOff>
      <xdr:row>20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5</xdr:col>
      <xdr:colOff>22860</xdr:colOff>
      <xdr:row>36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0</xdr:col>
      <xdr:colOff>0</xdr:colOff>
      <xdr:row>37</xdr:row>
      <xdr:rowOff>0</xdr:rowOff>
    </xdr:from>
    <xdr:to>
      <xdr:col>5</xdr:col>
      <xdr:colOff>22860</xdr:colOff>
      <xdr:row>52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>
    <xdr:from>
      <xdr:col>6</xdr:col>
      <xdr:colOff>0</xdr:colOff>
      <xdr:row>5</xdr:row>
      <xdr:rowOff>0</xdr:rowOff>
    </xdr:from>
    <xdr:to>
      <xdr:col>15</xdr:col>
      <xdr:colOff>457200</xdr:colOff>
      <xdr:row>20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5"/>
        </a:graphicData>
      </a:graphic>
    </xdr:graphicFrame>
    <xdr:clientData/>
  </xdr:twoCellAnchor>
  <xdr:twoCellAnchor>
    <xdr:from>
      <xdr:col>6</xdr:col>
      <xdr:colOff>0</xdr:colOff>
      <xdr:row>21</xdr:row>
      <xdr:rowOff>0</xdr:rowOff>
    </xdr:from>
    <xdr:to>
      <xdr:col>15</xdr:col>
      <xdr:colOff>457200</xdr:colOff>
      <xdr:row>36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6"/>
        </a:graphicData>
      </a:graphic>
    </xdr:graphicFrame>
    <xdr:clientData/>
  </xdr:twoCellAnchor>
  <xdr:twoCellAnchor>
    <xdr:from>
      <xdr:col>6</xdr:col>
      <xdr:colOff>0</xdr:colOff>
      <xdr:row>37</xdr:row>
      <xdr:rowOff>0</xdr:rowOff>
    </xdr:from>
    <xdr:to>
      <xdr:col>15</xdr:col>
      <xdr:colOff>457200</xdr:colOff>
      <xdr:row>52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7"/>
        </a:graphicData>
      </a:graphic>
    </xdr:graphicFrame>
    <xdr:clientData/>
  </xdr:twoCellAnchor>
  <xdr:twoCellAnchor>
    <xdr:from>
      <xdr:col>16</xdr:col>
      <xdr:colOff>0</xdr:colOff>
      <xdr:row>5</xdr:row>
      <xdr:rowOff>0</xdr:rowOff>
    </xdr:from>
    <xdr:to>
      <xdr:col>25</xdr:col>
      <xdr:colOff>457200</xdr:colOff>
      <xdr:row>20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8"/>
        </a:graphicData>
      </a:graphic>
    </xdr:graphicFrame>
    <xdr:clientData/>
  </xdr:twoCellAnchor>
  <xdr:twoCellAnchor>
    <xdr:from>
      <xdr:col>16</xdr:col>
      <xdr:colOff>0</xdr:colOff>
      <xdr:row>21</xdr:row>
      <xdr:rowOff>0</xdr:rowOff>
    </xdr:from>
    <xdr:to>
      <xdr:col>25</xdr:col>
      <xdr:colOff>457200</xdr:colOff>
      <xdr:row>36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9"/>
        </a:graphicData>
      </a:graphic>
    </xdr:graphicFrame>
    <xdr:clientData/>
  </xdr:twoCellAnchor>
  <xdr:twoCellAnchor>
    <xdr:from>
      <xdr:col>16</xdr:col>
      <xdr:colOff>0</xdr:colOff>
      <xdr:row>37</xdr:row>
      <xdr:rowOff>0</xdr:rowOff>
    </xdr:from>
    <xdr:to>
      <xdr:col>25</xdr:col>
      <xdr:colOff>457200</xdr:colOff>
      <xdr:row>52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0"/>
        </a:graphicData>
      </a:graphic>
    </xdr:graphicFrame>
    <xdr:clientData/>
  </xdr:twoCellAnchor>
  <xdr:twoCellAnchor>
    <xdr:from>
      <xdr:col>26</xdr:col>
      <xdr:colOff>0</xdr:colOff>
      <xdr:row>5</xdr:row>
      <xdr:rowOff>0</xdr:rowOff>
    </xdr:from>
    <xdr:to>
      <xdr:col>35</xdr:col>
      <xdr:colOff>457200</xdr:colOff>
      <xdr:row>20</xdr:row>
      <xdr:rowOff>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1"/>
        </a:graphicData>
      </a:graphic>
    </xdr:graphicFrame>
    <xdr:clientData/>
  </xdr:twoCellAnchor>
  <xdr:twoCellAnchor>
    <xdr:from>
      <xdr:col>26</xdr:col>
      <xdr:colOff>0</xdr:colOff>
      <xdr:row>21</xdr:row>
      <xdr:rowOff>0</xdr:rowOff>
    </xdr:from>
    <xdr:to>
      <xdr:col>35</xdr:col>
      <xdr:colOff>457200</xdr:colOff>
      <xdr:row>36</xdr:row>
      <xdr:rowOff>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2"/>
        </a:graphicData>
      </a:graphic>
    </xdr:graphicFrame>
    <xdr:clientData/>
  </xdr:twoCellAnchor>
  <xdr:twoCellAnchor>
    <xdr:from>
      <xdr:col>26</xdr:col>
      <xdr:colOff>0</xdr:colOff>
      <xdr:row>37</xdr:row>
      <xdr:rowOff>0</xdr:rowOff>
    </xdr:from>
    <xdr:to>
      <xdr:col>35</xdr:col>
      <xdr:colOff>457200</xdr:colOff>
      <xdr:row>52</xdr:row>
      <xdr:rowOff>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3"/>
        </a:graphicData>
      </a:graphic>
    </xdr:graphicFrame>
    <xdr:clientData/>
  </xdr:twoCellAnchor>
  <xdr:twoCellAnchor>
    <xdr:from>
      <xdr:col>3</xdr:col>
      <xdr:colOff>601980</xdr:colOff>
      <xdr:row>0</xdr:row>
      <xdr:rowOff>60960</xdr:rowOff>
    </xdr:from>
    <xdr:to>
      <xdr:col>5</xdr:col>
      <xdr:colOff>0</xdr:colOff>
      <xdr:row>2</xdr:row>
      <xdr:rowOff>20800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18741" y="60960"/>
          <a:ext cx="1224427" cy="3395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68580</xdr:colOff>
      <xdr:row>0</xdr:row>
      <xdr:rowOff>68287</xdr:rowOff>
    </xdr:from>
    <xdr:to>
      <xdr:col>0</xdr:col>
      <xdr:colOff>754380</xdr:colOff>
      <xdr:row>3</xdr:row>
      <xdr:rowOff>127945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68287"/>
          <a:ext cx="685800" cy="57210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601980</xdr:colOff>
      <xdr:row>0</xdr:row>
      <xdr:rowOff>45720</xdr:rowOff>
    </xdr:from>
    <xdr:to>
      <xdr:col>4</xdr:col>
      <xdr:colOff>868680</xdr:colOff>
      <xdr:row>2</xdr:row>
      <xdr:rowOff>36040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8741" y="45720"/>
          <a:ext cx="1179904" cy="3319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13</xdr:row>
      <xdr:rowOff>163830</xdr:rowOff>
    </xdr:from>
    <xdr:to>
      <xdr:col>4</xdr:col>
      <xdr:colOff>861060</xdr:colOff>
      <xdr:row>30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0</xdr:col>
      <xdr:colOff>175260</xdr:colOff>
      <xdr:row>31</xdr:row>
      <xdr:rowOff>7620</xdr:rowOff>
    </xdr:from>
    <xdr:to>
      <xdr:col>1</xdr:col>
      <xdr:colOff>464820</xdr:colOff>
      <xdr:row>47</xdr:row>
      <xdr:rowOff>68580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>
    <xdr:from>
      <xdr:col>1</xdr:col>
      <xdr:colOff>601980</xdr:colOff>
      <xdr:row>31</xdr:row>
      <xdr:rowOff>0</xdr:rowOff>
    </xdr:from>
    <xdr:to>
      <xdr:col>4</xdr:col>
      <xdr:colOff>716280</xdr:colOff>
      <xdr:row>47</xdr:row>
      <xdr:rowOff>60960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5"/>
        </a:graphicData>
      </a:graphic>
    </xdr:graphicFrame>
    <xdr:clientData/>
  </xdr:twoCellAnchor>
  <xdr:twoCellAnchor>
    <xdr:from>
      <xdr:col>0</xdr:col>
      <xdr:colOff>152400</xdr:colOff>
      <xdr:row>48</xdr:row>
      <xdr:rowOff>0</xdr:rowOff>
    </xdr:from>
    <xdr:to>
      <xdr:col>1</xdr:col>
      <xdr:colOff>441960</xdr:colOff>
      <xdr:row>64</xdr:row>
      <xdr:rowOff>60960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6"/>
        </a:graphicData>
      </a:graphic>
    </xdr:graphicFrame>
    <xdr:clientData/>
  </xdr:twoCellAnchor>
  <xdr:twoCellAnchor>
    <xdr:from>
      <xdr:col>1</xdr:col>
      <xdr:colOff>594360</xdr:colOff>
      <xdr:row>48</xdr:row>
      <xdr:rowOff>0</xdr:rowOff>
    </xdr:from>
    <xdr:to>
      <xdr:col>4</xdr:col>
      <xdr:colOff>708660</xdr:colOff>
      <xdr:row>64</xdr:row>
      <xdr:rowOff>60960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10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11.xml.rels>&#65279;<?xml version="1.0" encoding="utf-8"?><Relationships xmlns="http://schemas.openxmlformats.org/package/2006/relationships"><Relationship Id="rId1" Type="http://schemas.openxmlformats.org/officeDocument/2006/relationships/hyperlink" Target="https://www.spirent.com/-/media/images/gifs/01_notcomplex_girl.gif" TargetMode="External" /><Relationship Id="rId2" Type="http://schemas.openxmlformats.org/officeDocument/2006/relationships/hyperlink" Target="https://www.spirent.com/-/media/images/gifs/02_belowaveragecomplexity_park.gif" TargetMode="External" /><Relationship Id="rId3" Type="http://schemas.openxmlformats.org/officeDocument/2006/relationships/hyperlink" Target="https://www.spirent.com/-/media/images/gifs/03_averagecomplexity_kick.gif" TargetMode="External" /><Relationship Id="rId4" Type="http://schemas.openxmlformats.org/officeDocument/2006/relationships/hyperlink" Target="https://www.spirent.com/-/media/images/gifs/04_aboveaveragecomplexity_dogs.gif" TargetMode="External" /><Relationship Id="rId5" Type="http://schemas.openxmlformats.org/officeDocument/2006/relationships/hyperlink" Target="https://www.spirent.com/-/media/images/gifs/05_extremelycomplex_grenade.gif" TargetMode="External" /><Relationship Id="rId6" Type="http://schemas.openxmlformats.org/officeDocument/2006/relationships/drawing" Target="../drawings/drawing5.xml" /></Relationships>
</file>

<file path=xl/worksheets/_rels/sheet12.xml.rels>&#65279;<?xml version="1.0" encoding="utf-8"?><Relationships xmlns="http://schemas.openxmlformats.org/package/2006/relationships"><Relationship Id="rId1" Type="http://schemas.openxmlformats.org/officeDocument/2006/relationships/drawing" Target="../drawings/drawing6.xml" /></Relationships>
</file>

<file path=xl/worksheets/_rels/sheet14.xml.rels>&#65279;<?xml version="1.0" encoding="utf-8"?><Relationships xmlns="http://schemas.openxmlformats.org/package/2006/relationships"><Relationship Id="rId1" Type="http://schemas.openxmlformats.org/officeDocument/2006/relationships/drawing" Target="../drawings/drawing7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45"/>
  <sheetViews>
    <sheetView topLeftCell="A2" workbookViewId="0">
      <selection activeCell="E33" sqref="E33"/>
    </sheetView>
  </sheetViews>
  <sheetFormatPr defaultColWidth="9" defaultRowHeight="14.95"/>
  <cols>
    <col min="1" max="1" width="9.26171875" style="105" customWidth="1"/>
    <col min="2" max="2" width="37.5234375" style="105" customWidth="1"/>
    <col min="3" max="3" width="23.5234375" style="105" customWidth="1"/>
    <col min="4" max="4" width="24.26171875" style="105" customWidth="1"/>
    <col min="5" max="5" width="21.5234375" style="105" customWidth="1"/>
    <col min="6" max="6" width="22" style="105" customWidth="1"/>
    <col min="7" max="8" width="6" style="105" customWidth="1"/>
    <col min="9" max="16384" width="9" style="105"/>
  </cols>
  <sheetData>
    <row ht="19.5" customHeight="1">
      <c s="206" t="s">
        <v>141</v>
      </c>
      <c s="62"/>
      <c s="62"/>
      <c s="62"/>
      <c s="62"/>
      <c s="62"/>
      <c s="62"/>
      <c s="193"/>
    </row>
    <row ht="18.75" customHeight="1">
      <c s="176"/>
      <c s="64"/>
      <c s="64"/>
      <c s="64"/>
      <c s="64"/>
      <c s="64"/>
      <c s="64"/>
      <c s="156"/>
    </row>
    <row ht="19.5" customHeight="1">
      <c s="176"/>
      <c s="64"/>
      <c s="64"/>
      <c s="64"/>
      <c s="64"/>
      <c s="64"/>
      <c s="64"/>
      <c s="156"/>
    </row>
    <row ht="15" customHeight="1">
      <c s="176"/>
      <c s="64"/>
      <c s="64"/>
      <c s="64"/>
      <c s="64"/>
      <c s="64"/>
      <c s="64"/>
      <c s="156"/>
    </row>
    <row ht="31.5" customHeight="1">
      <c s="176"/>
      <c s="64"/>
      <c s="64"/>
      <c s="64"/>
      <c s="64"/>
      <c s="64"/>
      <c s="64"/>
      <c s="156"/>
    </row>
    <row ht="24.75" customHeight="1">
      <c s="164"/>
      <c s="57"/>
      <c s="57"/>
      <c s="57"/>
      <c s="57"/>
      <c s="57"/>
      <c s="57"/>
      <c s="168"/>
    </row>
    <row>
      <c s="19"/>
      <c s="19"/>
      <c s="19"/>
      <c s="19"/>
      <c s="19"/>
      <c s="19"/>
      <c s="19"/>
      <c s="19"/>
    </row>
    <row ht="48" customHeight="1">
      <c s="19"/>
      <c s="19"/>
      <c s="171" t="s">
        <v>235</v>
      </c>
      <c s="155" t="s">
        <v>346</v>
      </c>
      <c s="155"/>
      <c s="197"/>
      <c s="19"/>
      <c s="19"/>
    </row>
    <row>
      <c s="19"/>
      <c s="135" t="s">
        <v>242</v>
      </c>
      <c s="113">
        <f>_xlfn.IFERROR(AVERAGE('Raw Data 1'!C:C),"")</f>
        <v>4.4478813559322026</v>
      </c>
      <c s="113">
        <f>_xlfn.IFERROR(AVERAGE('Raw Data 2'!C:C),"")</f>
        <v>4.3928706293706279</v>
      </c>
      <c s="113" t="str">
        <f>_xlfn.IFERROR(AVERAGE('Raw Data 3'!C:C),"")</f>
        <v/>
      </c>
      <c s="174" t="str">
        <f>_xlfn.IFERROR(AVERAGE('Raw Data 4'!C:C),"")</f>
        <v/>
      </c>
      <c s="19"/>
      <c s="19"/>
    </row>
    <row>
      <c s="19"/>
      <c s="166" t="s">
        <v>411</v>
      </c>
      <c s="111">
        <f>_xlfn.IFERROR(MAX('Raw Data 1'!C:C),"")</f>
        <v>4.7709999999999999</v>
      </c>
      <c s="111">
        <f>_xlfn.IFERROR(MAX('Raw Data 2'!C:C),"")</f>
        <v>4.806</v>
      </c>
      <c s="111">
        <f>_xlfn.IFERROR(MAX('Raw Data 3'!C:C),"")</f>
        <v>0</v>
      </c>
      <c s="199">
        <f>_xlfn.IFERROR(MAX('Raw Data 4'!C:C),"")</f>
        <v>0</v>
      </c>
      <c s="19"/>
      <c s="19"/>
    </row>
    <row>
      <c s="19"/>
      <c s="166" t="s">
        <v>265</v>
      </c>
      <c s="111">
        <f>_xlfn.IFERROR(MIN('Raw Data 1'!C:C),"")</f>
        <v>3.6269999999999998</v>
      </c>
      <c s="111">
        <f>_xlfn.IFERROR(MIN('Raw Data 2'!C:C),"")</f>
        <v>3.6930000000000001</v>
      </c>
      <c s="111">
        <f>_xlfn.IFERROR(MIN('Raw Data 3'!C:C),"")</f>
        <v>0</v>
      </c>
      <c s="199">
        <f>_xlfn.IFERROR(MIN('Raw Data 4'!C:C),"")</f>
        <v>0</v>
      </c>
      <c s="19"/>
      <c s="19"/>
    </row>
    <row>
      <c s="19"/>
      <c s="195" t="s">
        <v>106</v>
      </c>
      <c s="116">
        <f>_xlfn.IFERROR(_xlfn.STDEV.P('Raw Data 1'!C:C),"")</f>
        <v>0.19839321379401401</v>
      </c>
      <c s="116">
        <f>_xlfn.IFERROR(_xlfn.STDEV.P('Raw Data 2'!C:C),"")</f>
        <v>0.20227636544709068</v>
      </c>
      <c s="116" t="str">
        <f>_xlfn.IFERROR(_xlfn.STDEV.P('Raw Data 3'!C:C),"")</f>
        <v/>
      </c>
      <c s="212" t="str">
        <f>_xlfn.IFERROR(_xlfn.STDEV.P('Raw Data 4'!C:C),"")</f>
        <v/>
      </c>
      <c s="19"/>
      <c s="19"/>
    </row>
    <row ht="5.25" customHeight="1">
      <c s="19"/>
      <c s="19"/>
      <c s="19"/>
      <c s="19"/>
      <c s="19"/>
      <c s="19"/>
      <c s="19"/>
      <c s="19"/>
    </row>
    <row>
      <c s="19"/>
      <c s="135" t="s">
        <v>412</v>
      </c>
      <c s="170">
        <f>_xlfn.IFERROR(AVERAGE('Raw Data 1'!D:D),"")</f>
        <v>85.772861016949179</v>
      </c>
      <c s="153">
        <f>_xlfn.IFERROR(AVERAGE('Raw Data 2'!D:D),"")</f>
        <v>81.911874125874078</v>
      </c>
      <c s="153" t="str">
        <f>_xlfn.IFERROR(AVERAGE('Raw Data 3'!D:D),"")</f>
        <v/>
      </c>
      <c s="179" t="str">
        <f>_xlfn.IFERROR(AVERAGE('Raw Data 4'!D:D),"")</f>
        <v/>
      </c>
      <c s="19"/>
      <c s="19"/>
    </row>
    <row>
      <c s="19"/>
      <c s="125" t="s">
        <v>108</v>
      </c>
      <c s="112">
        <v>0</v>
      </c>
      <c s="63">
        <v>0</v>
      </c>
      <c s="63"/>
      <c s="121"/>
      <c s="19"/>
      <c s="19"/>
    </row>
    <row>
      <c s="19"/>
      <c s="125" t="s">
        <v>107</v>
      </c>
      <c s="5">
        <v>0</v>
      </c>
      <c s="5">
        <v>0</v>
      </c>
      <c s="5"/>
      <c s="5"/>
      <c s="19"/>
      <c s="19"/>
    </row>
    <row>
      <c s="19"/>
      <c s="125" t="s">
        <v>165</v>
      </c>
      <c s="119">
        <v>0</v>
      </c>
      <c s="59">
        <v>0</v>
      </c>
      <c s="59"/>
      <c s="117"/>
      <c s="19"/>
      <c s="19"/>
    </row>
    <row>
      <c s="19"/>
      <c s="125" t="s">
        <v>26</v>
      </c>
      <c s="112">
        <v>0</v>
      </c>
      <c s="63">
        <v>0</v>
      </c>
      <c s="63"/>
      <c s="121"/>
      <c s="19"/>
      <c s="19"/>
    </row>
    <row>
      <c s="19"/>
      <c s="125" t="s">
        <v>413</v>
      </c>
      <c s="5">
        <v>0</v>
      </c>
      <c s="5">
        <v>0</v>
      </c>
      <c s="5"/>
      <c s="5"/>
      <c s="19"/>
      <c s="19"/>
    </row>
    <row>
      <c s="19"/>
      <c s="140" t="s">
        <v>76</v>
      </c>
      <c s="119">
        <v>0</v>
      </c>
      <c s="59">
        <v>0</v>
      </c>
      <c s="59"/>
      <c s="117"/>
      <c s="19"/>
      <c s="19"/>
    </row>
    <row>
      <c s="19"/>
      <c s="19"/>
      <c s="19"/>
      <c s="19"/>
      <c s="19"/>
      <c s="19"/>
      <c s="19"/>
      <c s="19"/>
    </row>
    <row>
      <c s="19"/>
      <c s="191" t="s">
        <v>355</v>
      </c>
      <c s="161" t="s">
        <v>345</v>
      </c>
      <c s="145" t="s">
        <v>189</v>
      </c>
      <c s="145"/>
      <c s="162"/>
      <c s="19"/>
      <c s="19"/>
    </row>
    <row>
      <c s="19"/>
      <c s="187" t="s">
        <v>27</v>
      </c>
      <c s="103">
        <f>MAX('Raw Data 1'!A:A) -MIN('Raw Data 1'!A:A)</f>
        <v>58.82</v>
      </c>
      <c s="103">
        <f>MAX('Raw Data 2'!A:A) - MIN('Raw Data 2'!A:A)</f>
        <v>56.990000000000002</v>
      </c>
      <c s="103">
        <f>MAX('Raw Data 3'!A:A) - MIN('Raw Data 3'!A:A)</f>
        <v>0</v>
      </c>
      <c s="169">
        <f>MAX('Raw Data 4'!A:A) - MIN('Raw Data 4'!A:A)</f>
        <v>0</v>
      </c>
      <c s="19"/>
      <c s="19"/>
    </row>
    <row>
      <c s="19"/>
      <c s="187" t="s">
        <v>385</v>
      </c>
      <c s="106">
        <f>_xlfn.IFERROR(COUNT('Raw Data 1'!B:B),"")</f>
        <v>295</v>
      </c>
      <c s="106">
        <f>_xlfn.IFERROR(COUNT('Raw Data 2'!B:B),"")</f>
        <v>286</v>
      </c>
      <c s="106">
        <f>_xlfn.IFERROR(COUNT('Raw Data 3'!B:B),"")</f>
        <v>0</v>
      </c>
      <c s="158">
        <f>_xlfn.IFERROR(COUNT('Raw Data 4'!B:B),"")</f>
        <v>0</v>
      </c>
      <c s="19"/>
      <c s="19"/>
    </row>
    <row>
      <c s="19"/>
      <c s="138" t="s">
        <v>164</v>
      </c>
      <c s="60">
        <f t="array" ref="C25">_xlfn.IFERROR(MAX('Raw Data 1'!B:B)/MAX('Raw Data 1'!A:A),"")</f>
        <v>5.0003390060343076</v>
      </c>
      <c s="60">
        <f>_xlfn.IFERROR(MAX('Raw Data 2'!B:B)/MAX('Raw Data 2'!A:A),"")</f>
        <v>5.0002622515166877</v>
      </c>
      <c s="60" t="str">
        <f>_xlfn.IFERROR(MAX('Raw Data 3'!B:B)/MAX('Raw Data 3'!A:A),"")</f>
        <v/>
      </c>
      <c s="128" t="str">
        <f>_xlfn.IFERROR(MAX('Raw Data 4'!B:B)/MAX('Raw Data 4'!A:A),"")</f>
        <v/>
      </c>
      <c s="19"/>
      <c s="19"/>
    </row>
    <row ht="15" customHeight="1">
      <c s="19"/>
      <c s="192" t="s">
        <v>176</v>
      </c>
      <c s="183" t="s">
        <v>344</v>
      </c>
      <c s="110"/>
      <c s="110"/>
      <c s="110"/>
      <c s="19"/>
      <c s="19"/>
    </row>
    <row ht="15" customHeight="1">
      <c s="19"/>
      <c s="138" t="s">
        <v>429</v>
      </c>
      <c s="60">
        <v>4.4480000000000004</v>
      </c>
      <c s="60">
        <v>4.3929999999999998</v>
      </c>
      <c s="60" t="str">
        <f>_xlfn.IFERROR(MAX('Raw Data 3'!B:B)/MAX('Raw Data 3'!A:A),"")</f>
        <v/>
      </c>
      <c s="128" t="str">
        <f>_xlfn.IFERROR(MAX('Raw Data 4'!B:B)/MAX('Raw Data 4'!A:A),"")</f>
        <v/>
      </c>
      <c s="19"/>
      <c s="19"/>
    </row>
    <row ht="15" customHeight="1">
      <c s="19"/>
      <c s="125" t="s">
        <v>285</v>
      </c>
      <c s="112"/>
      <c s="63"/>
      <c s="63"/>
      <c s="121"/>
      <c s="19"/>
      <c s="19"/>
    </row>
    <row ht="15" customHeight="1">
      <c s="19"/>
      <c s="125" t="s">
        <v>257</v>
      </c>
      <c s="5"/>
      <c s="5"/>
      <c s="5"/>
      <c s="5"/>
      <c s="19"/>
      <c s="19"/>
    </row>
    <row ht="15" customHeight="1">
      <c s="19"/>
      <c s="140" t="s">
        <v>35</v>
      </c>
      <c s="119"/>
      <c s="59"/>
      <c s="59"/>
      <c s="117"/>
      <c s="19"/>
      <c s="19"/>
    </row>
    <row ht="15" customHeight="1">
      <c s="19"/>
      <c s="140" t="s">
        <v>286</v>
      </c>
      <c s="119"/>
      <c s="59"/>
      <c s="59"/>
      <c s="117"/>
      <c s="19"/>
      <c s="19"/>
    </row>
    <row ht="15" customHeight="1">
      <c s="19"/>
      <c s="140" t="s">
        <v>206</v>
      </c>
      <c s="119"/>
      <c s="59"/>
      <c s="59"/>
      <c s="117"/>
      <c s="19"/>
      <c s="19"/>
    </row>
    <row ht="15" customHeight="1">
      <c s="19"/>
      <c s="140" t="s">
        <v>368</v>
      </c>
      <c s="204"/>
      <c s="123"/>
      <c s="123"/>
      <c s="188"/>
      <c s="19"/>
      <c s="19"/>
    </row>
    <row ht="15" customHeight="1">
      <c s="19"/>
      <c s="140" t="s">
        <v>132</v>
      </c>
      <c s="204"/>
      <c s="123"/>
      <c s="123"/>
      <c s="188"/>
      <c s="19"/>
      <c s="19"/>
    </row>
    <row ht="15" customHeight="1">
      <c s="19"/>
      <c s="140" t="s">
        <v>400</v>
      </c>
      <c s="204"/>
      <c s="123"/>
      <c s="123"/>
      <c s="188"/>
      <c s="19"/>
      <c s="19"/>
    </row>
    <row>
      <c s="19"/>
      <c s="19"/>
      <c s="19"/>
      <c s="19"/>
      <c s="19"/>
      <c s="19"/>
      <c s="19"/>
      <c s="19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18"/>
      <c s="18"/>
      <c s="18"/>
      <c s="18"/>
      <c s="18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18"/>
      <c s="18"/>
      <c s="18"/>
      <c s="18"/>
      <c s="18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18"/>
      <c s="18"/>
      <c s="18"/>
      <c s="18"/>
      <c s="18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22"/>
      <c s="22"/>
      <c s="22"/>
      <c s="22"/>
      <c s="22"/>
      <c s="18"/>
      <c s="18"/>
    </row>
    <row>
      <c s="18"/>
      <c s="18"/>
      <c s="18"/>
      <c s="18"/>
      <c s="18"/>
      <c s="18"/>
      <c s="18"/>
      <c s="18"/>
    </row>
    <row>
      <c s="18"/>
      <c s="18"/>
      <c s="18"/>
      <c s="18"/>
      <c s="18"/>
      <c s="18"/>
      <c s="18"/>
      <c s="18"/>
    </row>
    <row>
      <c s="18"/>
      <c s="18"/>
      <c s="18"/>
      <c s="18"/>
      <c s="18"/>
      <c s="18"/>
      <c s="18"/>
      <c s="18"/>
    </row>
    <row>
      <c s="18"/>
      <c s="18"/>
      <c s="18"/>
      <c s="18"/>
      <c s="18"/>
      <c s="18"/>
      <c s="18"/>
      <c s="18"/>
    </row>
    <row>
      <c s="18"/>
      <c s="18"/>
      <c s="18"/>
      <c s="18"/>
      <c s="18"/>
      <c s="18"/>
      <c s="18"/>
      <c s="18"/>
    </row>
  </sheetData>
  <mergeCells count="1">
    <mergeCell ref="A1:H6"/>
  </mergeCells>
  <printOptions horizontalCentered="1"/>
  <pageMargins left="0.7" right="0.7" top="0.75" bottom="0.75" header="0.3" footer="0.3"/>
  <pageSetup scale="62" orientation="portrait"/>
  <headerFooter>
    <oddFooter>&amp;C&amp;10© 2015 Spirent Communications.  All rights reserved.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C68"/>
  <sheetViews>
    <sheetView workbookViewId="0">
      <selection activeCell="K4" sqref="K4"/>
    </sheetView>
  </sheetViews>
  <sheetFormatPr defaultColWidth="9" defaultRowHeight="12.3"/>
  <cols>
    <col min="1" max="1" width="19" style="14" bestFit="1" customWidth="1"/>
    <col min="2" max="2" width="15.5234375" style="14" customWidth="1"/>
    <col min="3" max="6" width="9" style="14"/>
    <col min="7" max="7" width="12.26171875" style="14" bestFit="1" customWidth="1"/>
    <col min="8" max="12" width="9" style="14"/>
    <col min="13" max="13" width="22.5234375" style="14" bestFit="1" customWidth="1"/>
    <col min="14" max="17" width="9.26171875" style="14" bestFit="1" customWidth="1"/>
    <col min="18" max="18" width="9" style="14"/>
    <col min="19" max="19" width="22.5234375" style="14" customWidth="1"/>
    <col min="20" max="24" width="9" style="14"/>
    <col min="25" max="25" width="23" style="14" bestFit="1" customWidth="1"/>
    <col min="26" max="29" width="15.26171875" style="14" bestFit="1" customWidth="1"/>
    <col min="30" max="16384" width="9" style="14"/>
  </cols>
  <sheetData>
    <row ht="14.4">
      <c s="70" t="s">
        <v>386</v>
      </c>
      <c s="31"/>
      <c s="31"/>
      <c s="31"/>
      <c s="68"/>
      <c r="G1" s="70" t="s">
        <v>192</v>
      </c>
      <c s="31"/>
      <c s="31"/>
      <c s="31"/>
      <c s="68"/>
      <c r="M1" s="70" t="s">
        <v>110</v>
      </c>
      <c s="31"/>
      <c s="31"/>
      <c s="31"/>
      <c s="68"/>
      <c r="S1" s="70" t="s">
        <v>326</v>
      </c>
      <c s="31"/>
      <c s="31"/>
      <c s="31"/>
      <c s="68"/>
      <c r="Y1" s="70" t="s">
        <v>79</v>
      </c>
      <c s="31"/>
      <c s="31"/>
      <c s="31"/>
      <c s="68"/>
    </row>
    <row>
      <c s="47"/>
      <c r="E2" s="34"/>
      <c r="G2" s="47"/>
      <c s="14" t="str">
        <f>'Game Scorecard'!$B$5</f>
        <v>Channel A</v>
      </c>
      <c s="14" t="str">
        <f>'Game Scorecard'!$C$5</f>
        <v>Channel B</v>
      </c>
      <c s="14" t="str">
        <f>'Game Scorecard'!$D$5</f>
        <v/>
      </c>
      <c s="34" t="str">
        <f>'Game Scorecard'!$E$5</f>
        <v/>
      </c>
      <c r="M2" s="47"/>
      <c s="14" t="str">
        <f>'Game Scorecard'!$B$5</f>
        <v>Channel A</v>
      </c>
      <c s="14" t="str">
        <f>'Game Scorecard'!$C$5</f>
        <v>Channel B</v>
      </c>
      <c s="14" t="str">
        <f>'Game Scorecard'!$D$5</f>
        <v/>
      </c>
      <c s="34" t="str">
        <f>'Game Scorecard'!$E$5</f>
        <v/>
      </c>
      <c r="S2" s="47"/>
      <c s="14" t="str">
        <f>'Game Scorecard'!$B$5</f>
        <v>Channel A</v>
      </c>
      <c s="14" t="str">
        <f>'Game Scorecard'!$C$5</f>
        <v>Channel B</v>
      </c>
      <c s="14" t="str">
        <f>'Game Scorecard'!$D$5</f>
        <v/>
      </c>
      <c s="34" t="str">
        <f>'Game Scorecard'!$E$5</f>
        <v/>
      </c>
      <c r="Y2" s="47"/>
      <c s="48" t="str">
        <f>'Game Scorecard'!$B$5</f>
        <v>Channel A</v>
      </c>
      <c s="48" t="str">
        <f>'Game Scorecard'!$C$5</f>
        <v>Channel B</v>
      </c>
      <c s="48" t="str">
        <f>'Game Scorecard'!$D$5</f>
        <v/>
      </c>
      <c s="148" t="str">
        <f>'Game Scorecard'!$E$5</f>
        <v/>
      </c>
    </row>
    <row>
      <c s="14" t="s">
        <v>56</v>
      </c>
      <c s="14" t="s">
        <v>279</v>
      </c>
      <c r="E3" s="34"/>
      <c r="G3" s="47" t="s">
        <v>111</v>
      </c>
      <c s="30">
        <f>'Video MOS'!B7</f>
        <v>4.4478813559322026</v>
      </c>
      <c s="30">
        <f>'Video MOS'!C7</f>
        <v>4.3928706293706279</v>
      </c>
      <c s="30" t="str">
        <f>'Video MOS'!D7</f>
        <v/>
      </c>
      <c s="104" t="str">
        <f>'Video MOS'!E7</f>
        <v/>
      </c>
      <c r="M3" s="47" t="s">
        <v>51</v>
      </c>
      <c s="30">
        <f>'Game Scorecard'!B12</f>
        <v>85.772861016949179</v>
      </c>
      <c s="30">
        <f>'Game Scorecard'!C12</f>
        <v>81.911874125874078</v>
      </c>
      <c s="30" t="str">
        <f>'Game Scorecard'!D12</f>
        <v/>
      </c>
      <c s="104" t="str">
        <f>'Game Scorecard'!E12</f>
        <v/>
      </c>
      <c r="S3" s="47" t="s">
        <v>387</v>
      </c>
      <c s="30">
        <f>'Game Scorecard'!B13</f>
        <v>31.987450847457598</v>
      </c>
      <c s="30">
        <f>'Game Scorecard'!C13</f>
        <v>27.983458041958041</v>
      </c>
      <c s="30" t="str">
        <f>'Game Scorecard'!D13</f>
        <v/>
      </c>
      <c s="104" t="str">
        <f>'Game Scorecard'!E13</f>
        <v/>
      </c>
      <c r="Y3" s="47" t="s">
        <v>415</v>
      </c>
      <c s="56">
        <f>'Game Scorecard'!B16</f>
        <v>0</v>
      </c>
      <c s="56">
        <f>'Game Scorecard'!C16</f>
        <v>0</v>
      </c>
      <c s="56" t="str">
        <f>'Game Scorecard'!D16</f>
        <v/>
      </c>
      <c s="131" t="str">
        <f>'Game Scorecard'!E16</f>
        <v/>
      </c>
    </row>
    <row>
      <c s="14" t="s">
        <v>358</v>
      </c>
      <c s="14" t="s">
        <v>175</v>
      </c>
      <c r="E4" s="34"/>
      <c r="G4" s="47" t="s">
        <v>217</v>
      </c>
      <c s="4">
        <f>COUNT('Raw Data 1'!$D:$D)</f>
        <v>295</v>
      </c>
      <c s="4">
        <f>COUNT('Raw Data 2'!$D:$D)</f>
        <v>286</v>
      </c>
      <c s="4">
        <f>COUNT('Raw Data 3'!$D:$D)</f>
        <v>0</v>
      </c>
      <c s="115">
        <f>COUNT('Raw Data 4'!$D:$D)</f>
        <v>0</v>
      </c>
      <c r="M4" s="47" t="s">
        <v>217</v>
      </c>
      <c s="4">
        <f>COUNT('Raw Data 1'!$D:$D)</f>
        <v>295</v>
      </c>
      <c s="4">
        <f>COUNT('Raw Data 2'!$D:$D)</f>
        <v>286</v>
      </c>
      <c s="4">
        <f>COUNT('Raw Data 3'!$D:$D)</f>
        <v>0</v>
      </c>
      <c s="115">
        <f>COUNT('Raw Data 4'!$D:$D)</f>
        <v>0</v>
      </c>
      <c r="S4" s="47" t="s">
        <v>217</v>
      </c>
      <c s="4">
        <f>COUNT('Raw Data 1'!$E:$E)</f>
        <v>295</v>
      </c>
      <c s="4">
        <f>COUNT('Raw Data 2'!$E:$E)</f>
        <v>286</v>
      </c>
      <c s="4">
        <f>COUNT('Raw Data 3'!$E:$E)</f>
        <v>0</v>
      </c>
      <c s="115">
        <f>COUNT('Raw Data 4'!$E:$E)</f>
        <v>0</v>
      </c>
      <c r="Y4" s="47" t="s">
        <v>388</v>
      </c>
      <c s="56">
        <f>'Game Scorecard'!B22</f>
        <v>0</v>
      </c>
      <c s="56">
        <f>'Game Scorecard'!C22</f>
        <v>0</v>
      </c>
      <c s="56" t="str">
        <f>'Game Scorecard'!D22</f>
        <v/>
      </c>
      <c s="131" t="str">
        <f>'Game Scorecard'!E22</f>
        <v/>
      </c>
    </row>
    <row>
      <c s="14" t="s">
        <v>193</v>
      </c>
      <c s="14" t="s">
        <v>151</v>
      </c>
      <c r="E5" s="34"/>
      <c r="G5" s="47"/>
      <c r="K5" s="34"/>
      <c r="M5" s="47"/>
      <c r="Q5" s="34"/>
      <c r="S5" s="47"/>
      <c r="W5" s="34"/>
      <c r="Y5" s="47"/>
      <c s="48"/>
      <c s="48"/>
      <c s="48"/>
      <c s="148"/>
    </row>
    <row>
      <c s="14" t="s">
        <v>194</v>
      </c>
      <c s="14" t="s">
        <v>255</v>
      </c>
      <c r="E6" s="34"/>
      <c r="G6" s="47"/>
      <c s="14" t="str">
        <f>'Game Scorecard'!$B$5</f>
        <v>Channel A</v>
      </c>
      <c s="14" t="str">
        <f>'Game Scorecard'!$C$5</f>
        <v>Channel B</v>
      </c>
      <c s="14" t="str">
        <f>'Game Scorecard'!$D$5</f>
        <v/>
      </c>
      <c s="34" t="str">
        <f>'Game Scorecard'!$E$5</f>
        <v/>
      </c>
      <c r="M6" s="47"/>
      <c s="14" t="str">
        <f>'Game Scorecard'!$B$5</f>
        <v>Channel A</v>
      </c>
      <c s="14" t="str">
        <f>'Game Scorecard'!$C$5</f>
        <v>Channel B</v>
      </c>
      <c s="14" t="str">
        <f>'Game Scorecard'!$D$5</f>
        <v/>
      </c>
      <c s="34" t="str">
        <f>'Game Scorecard'!$E$5</f>
        <v/>
      </c>
      <c r="S6" s="47"/>
      <c s="14" t="str">
        <f>'Game Scorecard'!$B$5</f>
        <v>Channel A</v>
      </c>
      <c s="14" t="str">
        <f>'Game Scorecard'!$C$5</f>
        <v>Channel B</v>
      </c>
      <c s="14" t="str">
        <f>'Game Scorecard'!$D$5</f>
        <v/>
      </c>
      <c s="34" t="str">
        <f>'Game Scorecard'!$E$5</f>
        <v/>
      </c>
      <c r="Y6" s="218"/>
      <c s="109" t="str">
        <f>CONCATENATE("Operation Mode - ", 'Game Scorecard'!$B$5)</f>
        <v>Operation Mode - Channel A</v>
      </c>
      <c s="109" t="str">
        <f>CONCATENATE("Operation Mode - ", 'Game Scorecard'!$C$5)</f>
        <v>Operation Mode - Channel B</v>
      </c>
      <c s="109" t="str">
        <f>CONCATENATE("Operation Mode - ", 'Game Scorecard'!$D$5)</f>
        <v xml:space="preserve">Operation Mode - </v>
      </c>
      <c s="207" t="str">
        <f>CONCATENATE("Operation Mode - ", 'Game Scorecard'!$E$5)</f>
        <v xml:space="preserve">Operation Mode - </v>
      </c>
    </row>
    <row>
      <c s="47"/>
      <c r="E7" s="34"/>
      <c r="G7" s="47" t="s">
        <v>244</v>
      </c>
      <c s="26">
        <f>COUNTIF('Raw Data 1'!$C:$C,"&gt;=4.8")/$H$4</f>
        <v>0</v>
      </c>
      <c s="26">
        <f>COUNTIF('Raw Data 2'!$C:$C,"&gt;=4.8")/$I$4</f>
        <v>3.4965034965034965E-03</v>
      </c>
      <c s="26" t="e">
        <f>COUNTIF('Raw Data 3'!$C:$C,"&gt;=4.8")/$J$4</f>
        <v>#DIV/0!</v>
      </c>
      <c s="66" t="e">
        <f>COUNTIF('Raw Data 4'!$C:$C,"&gt;=4.8")/$K$4</f>
        <v>#DIV/0!</v>
      </c>
      <c r="M7" s="47" t="s">
        <v>143</v>
      </c>
      <c s="26">
        <f>COUNTIF('Raw Data 1'!$D:$D,"&lt;15")/$N$4</f>
        <v>0</v>
      </c>
      <c s="26">
        <f>COUNTIF('Raw Data 2'!$D:$D,"&lt;15")/$O$4</f>
        <v>0</v>
      </c>
      <c s="26" t="e">
        <f>COUNTIF('Raw Data 3'!$D:$D,"&lt;15")/$P$4</f>
        <v>#DIV/0!</v>
      </c>
      <c s="66" t="e">
        <f>COUNTIF('Raw Data 4'!$D:$D,"&lt;15")/$Q$4</f>
        <v>#DIV/0!</v>
      </c>
      <c r="S7" s="47" t="s">
        <v>143</v>
      </c>
      <c s="26">
        <f>COUNTIF('Raw Data 1'!$E:$E,"&lt;15")/$T$4</f>
        <v>0.061016949152542375</v>
      </c>
      <c s="26">
        <f>COUNTIF('Raw Data 2'!$E:$E,"&lt;15")/$U$4</f>
        <v>0.055944055944055944</v>
      </c>
      <c s="26" t="e">
        <f>COUNTIF('Raw Data 3'!$E:$E,"&lt;15")/$V$4</f>
        <v>#DIV/0!</v>
      </c>
      <c s="66" t="e">
        <f>COUNTIF('Raw Data 4'!$E:$E,"&lt;15")/$W$4</f>
        <v>#DIV/0!</v>
      </c>
      <c r="Y7" s="47" t="s">
        <v>359</v>
      </c>
      <c s="56">
        <f t="shared" si="0" ref="Z7:AC8">Z3</f>
        <v>0</v>
      </c>
      <c s="56">
        <f t="shared" si="0"/>
        <v>0</v>
      </c>
      <c s="56" t="str">
        <f t="shared" si="0"/>
        <v/>
      </c>
      <c s="131" t="str">
        <f t="shared" si="0"/>
        <v/>
      </c>
    </row>
    <row>
      <c s="47" t="s">
        <v>389</v>
      </c>
      <c r="E8" s="34"/>
      <c r="G8" s="47" t="s">
        <v>2</v>
      </c>
      <c s="26">
        <f>COUNTIF('Raw Data 1'!$C:$C,"&lt;4.8")/$H$4</f>
        <v>1</v>
      </c>
      <c s="26">
        <f>COUNTIF('Raw Data 2'!$C:$C,"&lt;4.8")/$I$4</f>
        <v>0.99650349650349646</v>
      </c>
      <c s="26" t="e">
        <f>COUNTIF('Raw Data 3'!$C:$C,"&lt;4.8")/$J$4</f>
        <v>#DIV/0!</v>
      </c>
      <c s="66" t="e">
        <f>COUNTIF('Raw Data 4'!$C:$C,"&lt;4.8")/$K$4</f>
        <v>#DIV/0!</v>
      </c>
      <c r="M8" s="47" t="s">
        <v>245</v>
      </c>
      <c s="26">
        <f>COUNTIF('Raw Data 1'!$D:$D,"&lt;30")/$N$4</f>
        <v>0</v>
      </c>
      <c s="26">
        <f>COUNTIF('Raw Data 2'!$D:$D,"&lt;30")/$O$4</f>
        <v>0</v>
      </c>
      <c s="26" t="e">
        <f>COUNTIF('Raw Data 3'!$D:$D,"&lt;30")/$P$4</f>
        <v>#DIV/0!</v>
      </c>
      <c s="66" t="e">
        <f>COUNTIF('Raw Data 4'!$D:$D,"&lt;30")/$Q$4</f>
        <v>#DIV/0!</v>
      </c>
      <c r="S8" s="47" t="s">
        <v>245</v>
      </c>
      <c s="26">
        <f>COUNTIF('Raw Data 1'!$E:$E,"&lt;30")/$T$4</f>
        <v>0.3559322033898305</v>
      </c>
      <c s="26">
        <f>COUNTIF('Raw Data 2'!$E:$E,"&lt;30")/$U$4</f>
        <v>0.58391608391608396</v>
      </c>
      <c s="26" t="e">
        <f>COUNTIF('Raw Data 3'!$E:$E,"&lt;30")/$V$4</f>
        <v>#DIV/0!</v>
      </c>
      <c s="66" t="e">
        <f>COUNTIF('Raw Data 4'!$E:$E,"&lt;30")/$W$4</f>
        <v>#DIV/0!</v>
      </c>
      <c r="Y8" s="47" t="s">
        <v>246</v>
      </c>
      <c s="56">
        <f t="shared" si="0"/>
        <v>0</v>
      </c>
      <c s="56">
        <f t="shared" si="0"/>
        <v>0</v>
      </c>
      <c s="56" t="str">
        <f t="shared" si="0"/>
        <v/>
      </c>
      <c s="131" t="str">
        <f t="shared" si="0"/>
        <v/>
      </c>
    </row>
    <row ht="12.6" thickBot="1">
      <c s="47" t="s">
        <v>416</v>
      </c>
      <c r="E9" s="34"/>
      <c r="G9" s="47" t="s">
        <v>327</v>
      </c>
      <c s="26">
        <f>COUNTIF('Raw Data 1'!$C:$C,"&lt;4.7")/$H$4</f>
        <v>0.91864406779661012</v>
      </c>
      <c s="26">
        <f>COUNTIF('Raw Data 2'!$C:$C,"&lt;4.7")/$I$4</f>
        <v>0.9825174825174825</v>
      </c>
      <c s="26" t="e">
        <f>COUNTIF('Raw Data 3'!$C:$C,"&lt;4.7")/$J$4</f>
        <v>#DIV/0!</v>
      </c>
      <c s="66" t="e">
        <f>COUNTIF('Raw Data 4'!$C:$C,"&lt;4.7")/$K$4</f>
        <v>#DIV/0!</v>
      </c>
      <c r="M9" s="47" t="s">
        <v>247</v>
      </c>
      <c s="26">
        <f>COUNTIF('Raw Data 1'!$D:$D,"&lt;45")/$N$4</f>
        <v>0</v>
      </c>
      <c s="26">
        <f>COUNTIF('Raw Data 2'!$D:$D,"&lt;45")/$O$4</f>
        <v>0</v>
      </c>
      <c s="26" t="e">
        <f>COUNTIF('Raw Data 3'!$D:$D,"&lt;45")/$P$4</f>
        <v>#DIV/0!</v>
      </c>
      <c s="66" t="e">
        <f>COUNTIF('Raw Data 4'!$D:$D,"&lt;45")/$Q$4</f>
        <v>#DIV/0!</v>
      </c>
      <c r="S9" s="47" t="s">
        <v>247</v>
      </c>
      <c s="26">
        <f>COUNTIF('Raw Data 1'!$E:$E,"&lt;45")/$T$4</f>
        <v>0.91864406779661012</v>
      </c>
      <c s="26">
        <f>COUNTIF('Raw Data 2'!$E:$E,"&lt;45")/$U$4</f>
        <v>0.98601398601398604</v>
      </c>
      <c s="26" t="e">
        <f>COUNTIF('Raw Data 3'!$E:$E,"&lt;45")/$V$4</f>
        <v>#DIV/0!</v>
      </c>
      <c s="66" t="e">
        <f>COUNTIF('Raw Data 4'!$E:$E,"&lt;45")/$W$4</f>
        <v>#DIV/0!</v>
      </c>
      <c r="Y9" s="136" t="s">
        <v>248</v>
      </c>
      <c s="114">
        <f t="shared" si="1" ref="Z9:AC9">1-SUM(Z7:Z8)</f>
        <v>1</v>
      </c>
      <c s="114">
        <f t="shared" si="1"/>
        <v>1</v>
      </c>
      <c s="114">
        <f t="shared" si="1"/>
        <v>1</v>
      </c>
      <c s="181">
        <f t="shared" si="1"/>
        <v>1</v>
      </c>
    </row>
    <row>
      <c s="14" t="s">
        <v>417</v>
      </c>
      <c r="E10" s="34"/>
      <c r="G10" s="47" t="s">
        <v>218</v>
      </c>
      <c s="26">
        <f>COUNTIF('Raw Data 1'!$C:$C,"&lt;4.6")/$H$4</f>
        <v>0.7830508474576271</v>
      </c>
      <c s="26">
        <f>COUNTIF('Raw Data 2'!$C:$C,"&lt;4.6")/$I$4</f>
        <v>0.85664335664335667</v>
      </c>
      <c s="26" t="e">
        <f>COUNTIF('Raw Data 3'!$C:$C,"&lt;4.6")/$J$4</f>
        <v>#DIV/0!</v>
      </c>
      <c s="66" t="e">
        <f>COUNTIF('Raw Data 4'!$C:$C,"&lt;4.6")/$K$4</f>
        <v>#DIV/0!</v>
      </c>
      <c r="M10" s="47" t="s">
        <v>360</v>
      </c>
      <c s="26">
        <f>COUNTIF('Raw Data 1'!$D:$D,"&lt;60")/$N$4</f>
        <v>0</v>
      </c>
      <c s="26" t="e">
        <f>COUNTIF('Raw Data 2'!#REF!,"&lt;60")/$O$4</f>
        <v>#REF!</v>
      </c>
      <c s="26" t="e">
        <f>COUNTIF('Raw Data 3'!$D:$D,"&lt;60")/$P$4</f>
        <v>#DIV/0!</v>
      </c>
      <c s="66" t="e">
        <f>COUNTIF('Raw Data 4'!$D:$D,"&lt;60")/$Q$4</f>
        <v>#DIV/0!</v>
      </c>
      <c r="S10" s="47" t="s">
        <v>360</v>
      </c>
      <c s="26">
        <f>COUNTIF('Raw Data 1'!$E:$E,"&lt;60")/$T$4</f>
        <v>1</v>
      </c>
      <c s="26">
        <f>COUNTIF('Raw Data 2'!$E:$E,"&lt;60")/$U$4</f>
        <v>1</v>
      </c>
      <c s="26" t="e">
        <f>COUNTIF('Raw Data 3'!$E:$E,"&lt;60")/$V$4</f>
        <v>#DIV/0!</v>
      </c>
      <c s="66" t="e">
        <f>COUNTIF('Raw Data 4'!$E:$E,"&lt;60")/$W$4</f>
        <v>#DIV/0!</v>
      </c>
    </row>
    <row>
      <c r="E11" s="34"/>
      <c r="G11" s="47" t="s">
        <v>112</v>
      </c>
      <c s="26">
        <f>COUNTIF('Raw Data 1'!$C:$C,"&lt;4.5")/$H$4</f>
        <v>0.56610169491525419</v>
      </c>
      <c s="26">
        <f>COUNTIF('Raw Data 2'!$C:$C,"&lt;4.5")/$I$4</f>
        <v>0.66083916083916083</v>
      </c>
      <c s="26" t="e">
        <f>COUNTIF('Raw Data 3'!$C:$C,"&lt;4.5")/$J$4</f>
        <v>#DIV/0!</v>
      </c>
      <c s="66" t="e">
        <f>COUNTIF('Raw Data 4'!$C:$C,"&lt;4.5")/$K$4</f>
        <v>#DIV/0!</v>
      </c>
      <c r="M11" s="47" t="s">
        <v>167</v>
      </c>
      <c s="26">
        <f>COUNTIF('Raw Data 1'!$D:$D,"&gt;=60")/$N$4</f>
        <v>1</v>
      </c>
      <c s="26">
        <f>COUNTIF('Raw Data 2'!$D:$D,"&gt;=60")/$O$4</f>
        <v>1</v>
      </c>
      <c s="26" t="e">
        <f>COUNTIF('Raw Data 3'!$D:$D,"&gt;=60")/$P$4</f>
        <v>#DIV/0!</v>
      </c>
      <c s="66" t="e">
        <f>COUNTIF('Raw Data 4'!$D:$D,"&gt;=60")/$Q$4</f>
        <v>#DIV/0!</v>
      </c>
      <c r="S11" s="47" t="s">
        <v>167</v>
      </c>
      <c s="26">
        <f>COUNTIF('Raw Data 1'!$E:$E,"&gt;=60")/$T$4</f>
        <v>0</v>
      </c>
      <c s="26">
        <f>COUNTIF('Raw Data 2'!$E:$E,"&gt;=60")/$U$4</f>
        <v>0</v>
      </c>
      <c s="26" t="e">
        <f>COUNTIF('Raw Data 3'!$E:$E,"&gt;=60")/$V$4</f>
        <v>#DIV/0!</v>
      </c>
      <c s="66" t="e">
        <f>COUNTIF('Raw Data 4'!$E:$E,"&gt;=60")/$W$4</f>
        <v>#DIV/0!</v>
      </c>
    </row>
    <row>
      <c s="14" t="s">
        <v>3</v>
      </c>
      <c r="E12" s="34"/>
      <c r="G12" s="47" t="s">
        <v>418</v>
      </c>
      <c s="26">
        <f>COUNTIF('Raw Data 1'!$C:$C,"&lt;4.4")/$H$4</f>
        <v>0.29491525423728815</v>
      </c>
      <c s="26">
        <f>COUNTIF('Raw Data 2'!$C:$C,"&lt;4.4")/$I$4</f>
        <v>0.44055944055944057</v>
      </c>
      <c s="26" t="e">
        <f>COUNTIF('Raw Data 3'!$C:$C,"&lt;4.4")/$J$4</f>
        <v>#DIV/0!</v>
      </c>
      <c s="66" t="e">
        <f>COUNTIF('Raw Data 4'!$C:$C,"&lt;4.4")/$K$4</f>
        <v>#DIV/0!</v>
      </c>
      <c r="M12" s="47"/>
      <c r="Q12" s="34"/>
      <c r="S12" s="47"/>
      <c r="W12" s="34"/>
    </row>
    <row>
      <c s="14" t="s">
        <v>416</v>
      </c>
      <c r="E13" s="34"/>
      <c r="G13" s="47" t="s">
        <v>299</v>
      </c>
      <c s="26">
        <f>COUNTIF('Raw Data 1'!$C:$C,"&lt;4.3")/$H$4</f>
        <v>0.17966101694915254</v>
      </c>
      <c s="26">
        <f>COUNTIF('Raw Data 2'!$C:$C,"&lt;4.3")/$I$4</f>
        <v>0.23776223776223776</v>
      </c>
      <c s="26" t="e">
        <f>COUNTIF('Raw Data 3'!$C:$C,"&lt;4.3")/$J$4</f>
        <v>#DIV/0!</v>
      </c>
      <c s="66" t="e">
        <f>COUNTIF('Raw Data 4'!$C:$C,"&lt;4.3")/$K$4</f>
        <v>#DIV/0!</v>
      </c>
      <c r="M13" s="47"/>
      <c s="14" t="str">
        <f>'Game Scorecard'!$B$5</f>
        <v>Channel A</v>
      </c>
      <c s="14" t="str">
        <f>'Game Scorecard'!$C$5</f>
        <v>Channel B</v>
      </c>
      <c s="14" t="str">
        <f>'Game Scorecard'!$D$5</f>
        <v/>
      </c>
      <c s="34" t="str">
        <f>'Game Scorecard'!$E$5</f>
        <v/>
      </c>
      <c r="S13" s="47"/>
      <c s="14" t="str">
        <f>'Game Scorecard'!$B$5</f>
        <v>Channel A</v>
      </c>
      <c s="14" t="str">
        <f>'Game Scorecard'!$C$5</f>
        <v>Channel B</v>
      </c>
      <c s="14" t="str">
        <f>'Game Scorecard'!$D$5</f>
        <v/>
      </c>
      <c s="34" t="str">
        <f>'Game Scorecard'!$E$5</f>
        <v/>
      </c>
    </row>
    <row ht="24.6">
      <c s="14" t="s">
        <v>144</v>
      </c>
      <c r="E14" s="34"/>
      <c r="G14" s="47" t="s">
        <v>195</v>
      </c>
      <c s="26">
        <f>COUNTIF('Raw Data 1'!$C:$C,"&lt;4.2")/$H$4</f>
        <v>0.12203389830508475</v>
      </c>
      <c s="26">
        <f>COUNTIF('Raw Data 2'!$C:$C,"&lt;4.2")/$I$4</f>
        <v>0.16083916083916083</v>
      </c>
      <c s="26" t="e">
        <f>COUNTIF('Raw Data 3'!$C:$C,"&lt;4.2")/$J$4</f>
        <v>#DIV/0!</v>
      </c>
      <c s="66" t="e">
        <f>COUNTIF('Raw Data 4'!$C:$C,"&lt;4.2")/$K$4</f>
        <v>#DIV/0!</v>
      </c>
      <c r="M14" s="86" t="s">
        <v>328</v>
      </c>
      <c s="26">
        <f t="shared" si="2" ref="N14:Q14">N7</f>
        <v>0</v>
      </c>
      <c s="26">
        <f t="shared" si="2"/>
        <v>0</v>
      </c>
      <c s="26" t="e">
        <f t="shared" si="2"/>
        <v>#DIV/0!</v>
      </c>
      <c s="66" t="e">
        <f t="shared" si="2"/>
        <v>#DIV/0!</v>
      </c>
      <c r="S14" s="86" t="s">
        <v>328</v>
      </c>
      <c s="26">
        <f t="shared" si="3" ref="T14:W14">T7</f>
        <v>0.061016949152542375</v>
      </c>
      <c s="26">
        <f t="shared" si="3"/>
        <v>0.055944055944055944</v>
      </c>
      <c s="26" t="e">
        <f t="shared" si="3"/>
        <v>#DIV/0!</v>
      </c>
      <c s="66" t="e">
        <f t="shared" si="3"/>
        <v>#DIV/0!</v>
      </c>
    </row>
    <row ht="24.6">
      <c s="14" t="s">
        <v>145</v>
      </c>
      <c r="E15" s="34"/>
      <c r="G15" s="47" t="s">
        <v>80</v>
      </c>
      <c s="26">
        <f>COUNTIF('Raw Data 1'!$C:$C,"&lt;4.1")/$H$4</f>
        <v>0.061016949152542375</v>
      </c>
      <c s="26">
        <f>COUNTIF('Raw Data 2'!$C:$C,"&lt;4.1")/$I$4</f>
        <v>0.1048951048951049</v>
      </c>
      <c s="26" t="e">
        <f>COUNTIF('Raw Data 3'!$C:$C,"&lt;4.1")/$J$4</f>
        <v>#DIV/0!</v>
      </c>
      <c s="66" t="e">
        <f>COUNTIF('Raw Data 4'!$C:$C,"&lt;4.1")/$K$4</f>
        <v>#DIV/0!</v>
      </c>
      <c r="M15" s="86" t="s">
        <v>52</v>
      </c>
      <c s="26">
        <f t="shared" si="4" ref="N15:Q17">N8-N7</f>
        <v>0</v>
      </c>
      <c s="26">
        <f t="shared" si="4"/>
        <v>0</v>
      </c>
      <c s="26" t="e">
        <f t="shared" si="4"/>
        <v>#DIV/0!</v>
      </c>
      <c s="66" t="e">
        <f t="shared" si="4"/>
        <v>#DIV/0!</v>
      </c>
      <c r="S15" s="86" t="s">
        <v>52</v>
      </c>
      <c s="26">
        <f t="shared" si="5" ref="T15:W17">T8-T7</f>
        <v>0.29491525423728815</v>
      </c>
      <c s="26">
        <f t="shared" si="5"/>
        <v>0.52797202797202802</v>
      </c>
      <c s="26" t="e">
        <f t="shared" si="5"/>
        <v>#DIV/0!</v>
      </c>
      <c s="66" t="e">
        <f t="shared" si="5"/>
        <v>#DIV/0!</v>
      </c>
    </row>
    <row ht="24.6">
      <c s="14" t="s">
        <v>417</v>
      </c>
      <c r="E16" s="34"/>
      <c r="G16" s="47" t="s">
        <v>419</v>
      </c>
      <c s="26">
        <f>COUNTIF('Raw Data 1'!$C:$C,"&lt;4.0")/$H$4</f>
        <v>0.030508474576271188</v>
      </c>
      <c s="26">
        <f>COUNTIF('Raw Data 2'!$C:$C,"&lt;4.0")/$I$4</f>
        <v>0.066433566433566432</v>
      </c>
      <c s="26" t="e">
        <f>COUNTIF('Raw Data 3'!$C:$C,"&lt;4.0")/$J$4</f>
        <v>#DIV/0!</v>
      </c>
      <c s="66" t="e">
        <f>COUNTIF('Raw Data 4'!$C:$C,"&lt;4.0")/$K$4</f>
        <v>#DIV/0!</v>
      </c>
      <c r="M16" s="86" t="s">
        <v>329</v>
      </c>
      <c s="26">
        <f t="shared" si="4"/>
        <v>0</v>
      </c>
      <c s="26">
        <f t="shared" si="4"/>
        <v>0</v>
      </c>
      <c s="26" t="e">
        <f t="shared" si="4"/>
        <v>#DIV/0!</v>
      </c>
      <c s="66" t="e">
        <f t="shared" si="4"/>
        <v>#DIV/0!</v>
      </c>
      <c r="S16" s="86" t="s">
        <v>329</v>
      </c>
      <c s="26">
        <f t="shared" si="5"/>
        <v>0.56271186440677967</v>
      </c>
      <c s="26">
        <f t="shared" si="5"/>
        <v>0.40209790209790208</v>
      </c>
      <c s="26" t="e">
        <f t="shared" si="5"/>
        <v>#DIV/0!</v>
      </c>
      <c s="66" t="e">
        <f t="shared" si="5"/>
        <v>#DIV/0!</v>
      </c>
    </row>
    <row ht="24.6">
      <c r="E17" s="34"/>
      <c r="G17" s="47" t="s">
        <v>330</v>
      </c>
      <c s="26">
        <f>COUNTIF('Raw Data 1'!$C:$C,"&lt;3.9")/$H$4</f>
        <v>0.016949152542372881</v>
      </c>
      <c s="26">
        <f>COUNTIF('Raw Data 2'!$C:$C,"&lt;3.9")/$I$4</f>
        <v>0.01048951048951049</v>
      </c>
      <c s="26" t="e">
        <f>COUNTIF('Raw Data 3'!$C:$C,"&lt;3.9")/$J$4</f>
        <v>#DIV/0!</v>
      </c>
      <c s="66" t="e">
        <f>COUNTIF('Raw Data 4'!$C:$C,"&lt;3.9")/$K$4</f>
        <v>#DIV/0!</v>
      </c>
      <c r="M17" s="86" t="s">
        <v>146</v>
      </c>
      <c s="26">
        <f t="shared" si="4"/>
        <v>0</v>
      </c>
      <c s="26" t="e">
        <f t="shared" si="4"/>
        <v>#REF!</v>
      </c>
      <c s="26" t="e">
        <f t="shared" si="4"/>
        <v>#DIV/0!</v>
      </c>
      <c s="66" t="e">
        <f t="shared" si="4"/>
        <v>#DIV/0!</v>
      </c>
      <c r="S17" s="86" t="s">
        <v>146</v>
      </c>
      <c s="26">
        <f t="shared" si="5"/>
        <v>0.08135593220338988</v>
      </c>
      <c s="26">
        <f t="shared" si="5"/>
        <v>0.013986013986013957</v>
      </c>
      <c s="26" t="e">
        <f t="shared" si="5"/>
        <v>#DIV/0!</v>
      </c>
      <c s="66" t="e">
        <f t="shared" si="5"/>
        <v>#DIV/0!</v>
      </c>
    </row>
    <row ht="24.6">
      <c s="14" t="s">
        <v>81</v>
      </c>
      <c r="E18" s="34"/>
      <c r="G18" s="47" t="s">
        <v>219</v>
      </c>
      <c s="26">
        <f>COUNTIF('Raw Data 1'!$C:$C,"&lt;3.8")/$H$4</f>
        <v>6.7796610169491523E-03</v>
      </c>
      <c s="26">
        <f>COUNTIF('Raw Data 2'!$C:$C,"&lt;3.8")/$I$4</f>
        <v>0.006993006993006993</v>
      </c>
      <c s="26" t="e">
        <f>COUNTIF('Raw Data 3'!$C:$C,"&lt;3.8")/$J$4</f>
        <v>#DIV/0!</v>
      </c>
      <c s="66" t="e">
        <f>COUNTIF('Raw Data 4'!$C:$C,"&lt;3.8")/$K$4</f>
        <v>#DIV/0!</v>
      </c>
      <c r="M18" s="86" t="s">
        <v>249</v>
      </c>
      <c s="26">
        <f t="shared" si="6" ref="N18:Q18">N11</f>
        <v>1</v>
      </c>
      <c s="26">
        <f t="shared" si="6"/>
        <v>1</v>
      </c>
      <c s="26" t="e">
        <f t="shared" si="6"/>
        <v>#DIV/0!</v>
      </c>
      <c s="66" t="e">
        <f t="shared" si="6"/>
        <v>#DIV/0!</v>
      </c>
      <c r="S18" s="86" t="s">
        <v>249</v>
      </c>
      <c s="26">
        <f t="shared" si="7" ref="T18:W18">T11</f>
        <v>0</v>
      </c>
      <c s="26">
        <f t="shared" si="7"/>
        <v>0</v>
      </c>
      <c s="26" t="e">
        <f t="shared" si="7"/>
        <v>#DIV/0!</v>
      </c>
      <c s="66" t="e">
        <f t="shared" si="7"/>
        <v>#DIV/0!</v>
      </c>
    </row>
    <row>
      <c s="14" t="s">
        <v>220</v>
      </c>
      <c r="E19" s="34"/>
      <c r="G19" s="47" t="s">
        <v>113</v>
      </c>
      <c s="26">
        <f>COUNTIF('Raw Data 1'!$C:$C,"&lt;3.7")/$H$4</f>
        <v>6.7796610169491523E-03</v>
      </c>
      <c s="26">
        <f>COUNTIF('Raw Data 2'!$C:$C,"&lt;3.7")/$I$4</f>
        <v>3.4965034965034965E-03</v>
      </c>
      <c s="26" t="e">
        <f>COUNTIF('Raw Data 3'!$C:$C,"&lt;3.7")/$J$4</f>
        <v>#DIV/0!</v>
      </c>
      <c s="66" t="e">
        <f>COUNTIF('Raw Data 4'!$C:$C,"&lt;3.7")/$K$4</f>
        <v>#DIV/0!</v>
      </c>
      <c r="M19" s="144"/>
      <c s="26"/>
      <c s="26"/>
      <c s="26"/>
      <c s="66"/>
      <c r="S19" s="144"/>
      <c s="26"/>
      <c s="26"/>
      <c s="26"/>
      <c s="66"/>
    </row>
    <row>
      <c s="14" t="s">
        <v>53</v>
      </c>
      <c r="E20" s="34"/>
      <c r="G20" s="47" t="s">
        <v>4</v>
      </c>
      <c s="26">
        <f>COUNTIF('Raw Data 1'!$C:$C,"&lt;3.6")/$H$4</f>
        <v>0</v>
      </c>
      <c s="26">
        <f>COUNTIF('Raw Data 2'!$C:$C,"&lt;3.6")/$I$4</f>
        <v>0</v>
      </c>
      <c s="26" t="e">
        <f>COUNTIF('Raw Data 3'!$C:$C,"&lt;3.6")/$J$4</f>
        <v>#DIV/0!</v>
      </c>
      <c s="66" t="e">
        <f>COUNTIF('Raw Data 4'!$C:$C,"&lt;3.6")/$K$4</f>
        <v>#DIV/0!</v>
      </c>
      <c r="M20" s="47"/>
      <c s="14" t="str">
        <f>'Game Scorecard'!$B$5</f>
        <v>Channel A</v>
      </c>
      <c s="14" t="str">
        <f>'Game Scorecard'!$C$5</f>
        <v>Channel B</v>
      </c>
      <c s="14" t="str">
        <f>'Game Scorecard'!$D$5</f>
        <v/>
      </c>
      <c s="34" t="str">
        <f>'Game Scorecard'!$E$5</f>
        <v/>
      </c>
      <c r="S20" s="47"/>
      <c s="14" t="str">
        <f>'Game Scorecard'!$B$5</f>
        <v>Channel A</v>
      </c>
      <c s="14" t="str">
        <f>'Game Scorecard'!$C$5</f>
        <v>Channel B</v>
      </c>
      <c s="14" t="str">
        <f>'Game Scorecard'!$D$5</f>
        <v/>
      </c>
      <c s="34" t="str">
        <f>'Game Scorecard'!$E$5</f>
        <v/>
      </c>
    </row>
    <row ht="24.6">
      <c s="14" t="s">
        <v>82</v>
      </c>
      <c r="E21" s="34"/>
      <c r="G21" s="47" t="s">
        <v>300</v>
      </c>
      <c s="26">
        <f>COUNTIF('Raw Data 1'!$C:$C,"&lt;3.5")/$H$4</f>
        <v>0</v>
      </c>
      <c s="26">
        <f>COUNTIF('Raw Data 2'!$C:$C,"&lt;3.5")/$I$4</f>
        <v>0</v>
      </c>
      <c s="26" t="e">
        <f>COUNTIF('Raw Data 3'!$C:$C,"&lt;3.5")/$J$4</f>
        <v>#DIV/0!</v>
      </c>
      <c s="66" t="e">
        <f>COUNTIF('Raw Data 4'!$C:$C,"&lt;3.5")/$K$4</f>
        <v>#DIV/0!</v>
      </c>
      <c r="M21" s="86" t="s">
        <v>328</v>
      </c>
      <c s="42" t="str">
        <f>_xlfn.IFERROR(_xlfn.AVERAGEIFS('Raw Data 1'!$C:$C,'Raw Data 1'!$D:$D,"&lt;15"),"")</f>
        <v/>
      </c>
      <c s="42" t="str">
        <f>_xlfn.IFERROR(_xlfn.AVERAGEIFS('Raw Data 2'!$C:$C,'Raw Data 1'!$D:$D,"&lt;15"),"")</f>
        <v/>
      </c>
      <c s="42" t="str">
        <f>_xlfn.IFERROR(_xlfn.AVERAGEIFS('Raw Data 3'!$C:$C,'Raw Data 3'!$D:$D,"&lt;15"),"")</f>
        <v/>
      </c>
      <c s="141" t="str">
        <f>_xlfn.IFERROR(_xlfn.AVERAGEIFS('Raw Data 4'!$C:$C,'Raw Data 4'!$D:$D,"&lt;15"),"")</f>
        <v/>
      </c>
      <c r="S21" s="86" t="s">
        <v>328</v>
      </c>
      <c s="42">
        <f>_xlfn.IFERROR(_xlfn.AVERAGEIFS('Raw Data 1'!$C:$C,'Raw Data 1'!$E:$E,"&lt;15"),"")</f>
        <v>4.4773333333333323</v>
      </c>
      <c s="42">
        <f>_xlfn.IFERROR(_xlfn.AVERAGEIFS('Raw Data 2'!$C:$C,'Raw Data 2'!$E:$E,"&lt;15"),"")</f>
        <v>4.3946874999999999</v>
      </c>
      <c s="42" t="str">
        <f>_xlfn.IFERROR(_xlfn.AVERAGEIFS('Raw Data 3'!$C:$C,'Raw Data 3'!$E:$E,"&lt;15"),"")</f>
        <v/>
      </c>
      <c s="141" t="str">
        <f>_xlfn.IFERROR(_xlfn.AVERAGEIFS('Raw Data 4'!$C:$C,'Raw Data 4'!$E:$E,"&lt;15"),"")</f>
        <v/>
      </c>
    </row>
    <row ht="24.9" thickBot="1">
      <c s="14" t="s">
        <v>54</v>
      </c>
      <c s="120"/>
      <c s="120"/>
      <c s="120"/>
      <c s="185"/>
      <c r="G22" s="47" t="s">
        <v>196</v>
      </c>
      <c s="26">
        <f>COUNTIF('Raw Data 1'!$C:$C,"&lt;3.4")/$H$4</f>
        <v>0</v>
      </c>
      <c s="26">
        <f>COUNTIF('Raw Data 2'!$C:$C,"&lt;3.4")/$I$4</f>
        <v>0</v>
      </c>
      <c s="26" t="e">
        <f>COUNTIF('Raw Data 3'!$C:$C,"&lt;3.4")/$J$4</f>
        <v>#DIV/0!</v>
      </c>
      <c s="66" t="e">
        <f>COUNTIF('Raw Data 4'!$C:$C,"&lt;3.4")/$K$4</f>
        <v>#DIV/0!</v>
      </c>
      <c r="M22" s="86" t="s">
        <v>52</v>
      </c>
      <c s="42" t="str">
        <f>_xlfn.IFERROR(_xlfn.AVERAGEIFS('Raw Data 1'!$C:$C,'Raw Data 1'!$D:$D,"&gt;=15",'Raw Data 1'!$D:$D,"&lt;30"),"")</f>
        <v/>
      </c>
      <c s="42" t="str">
        <f>_xlfn.IFERROR(_xlfn.AVERAGEIFS('Raw Data 2'!$C:$C,'Raw Data 2'!$D:$D,"&gt;=15",'Raw Data 2'!$D:$D,"&lt;30"),"")</f>
        <v/>
      </c>
      <c s="42" t="str">
        <f>_xlfn.IFERROR(_xlfn.AVERAGEIFS('Raw Data 3'!$C:$C,'Raw Data 3'!$D:$D,"&gt;=15",'Raw Data 3'!$D:$D,"&lt;30"),"")</f>
        <v/>
      </c>
      <c s="141" t="str">
        <f>_xlfn.IFERROR(_xlfn.AVERAGEIFS('Raw Data 4'!$C:$C,'Raw Data 4'!$D:$D,"&gt;=15",'Raw Data 4'!$D:$D,"&lt;30"),"")</f>
        <v/>
      </c>
      <c r="S22" s="86" t="s">
        <v>52</v>
      </c>
      <c s="42">
        <f>_xlfn.IFERROR(_xlfn.AVERAGEIFS('Raw Data 1'!$C:$C,'Raw Data 1'!$E:$E,"&gt;=15",'Raw Data 1'!$E:$E,"&lt;30"),"")</f>
        <v>4.4372528735632182</v>
      </c>
      <c s="42">
        <f>_xlfn.IFERROR(_xlfn.AVERAGEIFS('Raw Data 2'!$C:$C,'Raw Data 2'!$E:$E,"&gt;=15",'Raw Data 2'!$E:$E,"&lt;30"),"")</f>
        <v>4.3875231788079452</v>
      </c>
      <c s="42" t="str">
        <f>_xlfn.IFERROR(_xlfn.AVERAGEIFS('Raw Data 3'!$C:$C,'Raw Data 3'!$E:$E,"&gt;=15",'Raw Data 3'!$E:$E,"&lt;30"),"")</f>
        <v/>
      </c>
      <c s="141" t="str">
        <f>_xlfn.IFERROR(_xlfn.AVERAGEIFS('Raw Data 4'!$C:$C,'Raw Data 4'!$E:$E,"&gt;=15",'Raw Data 4'!$E:$E,"&lt;30"),"")</f>
        <v/>
      </c>
    </row>
    <row ht="24.6">
      <c r="G23" s="47" t="s">
        <v>83</v>
      </c>
      <c s="26">
        <f>COUNTIF('Raw Data 1'!$C:$C,"&lt;3.3")/$H$4</f>
        <v>0</v>
      </c>
      <c s="26">
        <f>COUNTIF('Raw Data 2'!$C:$C,"&lt;3.3")/$I$4</f>
        <v>0</v>
      </c>
      <c s="26" t="e">
        <f>COUNTIF('Raw Data 3'!$C:$C,"&lt;3.3")/$J$4</f>
        <v>#DIV/0!</v>
      </c>
      <c s="66" t="e">
        <f>COUNTIF('Raw Data 4'!$C:$C,"&lt;3.3")/$K$4</f>
        <v>#DIV/0!</v>
      </c>
      <c r="M23" s="86" t="s">
        <v>329</v>
      </c>
      <c s="42" t="str">
        <f>_xlfn.IFERROR(_xlfn.AVERAGEIFS('Raw Data 1'!$C:$C,'Raw Data 1'!$D:$D,"&gt;=30",'Raw Data 1'!$D:$D,"&lt;45"),"")</f>
        <v/>
      </c>
      <c s="42" t="str">
        <f>_xlfn.IFERROR(_xlfn.AVERAGEIFS('Raw Data 2'!$C:$C,'Raw Data 2'!$D:$D,"&gt;=30",'Raw Data 2'!$D:$D,"&lt;45"),"")</f>
        <v/>
      </c>
      <c s="42" t="str">
        <f>_xlfn.IFERROR(_xlfn.AVERAGEIFS('Raw Data 3'!$C:$C,'Raw Data 3'!$D:$D,"&gt;=30",'Raw Data 3'!$D:$D,"&lt;45"),"")</f>
        <v/>
      </c>
      <c s="141" t="str">
        <f>_xlfn.IFERROR(_xlfn.AVERAGEIFS('Raw Data 4'!$C:$C,'Raw Data 4'!$D:$D,"&gt;=30",'Raw Data 4'!$D:$D,"&lt;45"),"")</f>
        <v/>
      </c>
      <c r="S23" s="86" t="s">
        <v>329</v>
      </c>
      <c s="42">
        <f>_xlfn.IFERROR(_xlfn.AVERAGEIFS('Raw Data 1'!$C:$C,'Raw Data 1'!$E:$E,"&gt;=30",'Raw Data 1'!$E:$E,"&lt;45"),"")</f>
        <v>4.4514337349397612</v>
      </c>
      <c s="42">
        <f>_xlfn.IFERROR(_xlfn.AVERAGEIFS('Raw Data 2'!$C:$C,'Raw Data 2'!$E:$E,"&gt;=30",'Raw Data 2'!$E:$E,"&lt;45"),"")</f>
        <v>4.3986521739130442</v>
      </c>
      <c s="42" t="str">
        <f>_xlfn.IFERROR(_xlfn.AVERAGEIFS('Raw Data 3'!$C:$C,'Raw Data 3'!$E:$E,"&gt;=30",'Raw Data 3'!$E:$E,"&lt;45"),"")</f>
        <v/>
      </c>
      <c s="141" t="str">
        <f>_xlfn.IFERROR(_xlfn.AVERAGEIFS('Raw Data 4'!$C:$C,'Raw Data 4'!$E:$E,"&gt;=30",'Raw Data 4'!$E:$E,"&lt;45"),"")</f>
        <v/>
      </c>
    </row>
    <row ht="24.6">
      <c r="G24" s="47" t="s">
        <v>420</v>
      </c>
      <c s="26">
        <f>COUNTIF('Raw Data 1'!$C:$C,"&lt;3.2")/$H$4</f>
        <v>0</v>
      </c>
      <c s="26">
        <f>COUNTIF('Raw Data 2'!$C:$C,"&lt;3.2")/$I$4</f>
        <v>0</v>
      </c>
      <c s="26" t="e">
        <f>COUNTIF('Raw Data 3'!$C:$C,"&lt;3.2")/$J$4</f>
        <v>#DIV/0!</v>
      </c>
      <c s="66" t="e">
        <f>COUNTIF('Raw Data 4'!$C:$C,"&lt;3.2")/$K$4</f>
        <v>#DIV/0!</v>
      </c>
      <c r="M24" s="86" t="s">
        <v>146</v>
      </c>
      <c s="42" t="str">
        <f>_xlfn.IFERROR(_xlfn.AVERAGEIFS('Raw Data 1'!$C:$C,'Raw Data 1'!$D:$D,"&gt;=45",'Raw Data 1'!$D:$D,"&lt;60"),"")</f>
        <v/>
      </c>
      <c s="42" t="str">
        <f>_xlfn.IFERROR(_xlfn.AVERAGEIFS('Raw Data 2'!$C:$C,'Raw Data 2'!$D:$D,"&gt;=45",'Raw Data 2'!$D:$D,"&lt;60"),"")</f>
        <v/>
      </c>
      <c s="42" t="str">
        <f>_xlfn.IFERROR(_xlfn.AVERAGEIFS('Raw Data 3'!$C:$C,'Raw Data 3'!$D:$D,"&gt;=45",'Raw Data 3'!$D:$D,"&lt;60"),"")</f>
        <v/>
      </c>
      <c s="141" t="str">
        <f>_xlfn.IFERROR(_xlfn.AVERAGEIFS('Raw Data 4'!$C:$C,'Raw Data 4'!$D:$D,"&gt;=45",'Raw Data 4'!$D:$D,"&lt;60"),"")</f>
        <v/>
      </c>
      <c r="S24" s="86" t="s">
        <v>146</v>
      </c>
      <c s="42">
        <f>_xlfn.IFERROR(_xlfn.AVERAGEIFS('Raw Data 1'!$C:$C,'Raw Data 1'!$E:$E,"&gt;=45",'Raw Data 1'!$E:$E,"&lt;60"),"")</f>
        <v>4.4397500000000001</v>
      </c>
      <c s="42">
        <f>_xlfn.IFERROR(_xlfn.AVERAGEIFS('Raw Data 2'!$C:$C,'Raw Data 2'!$E:$E,"&gt;=45",'Raw Data 2'!$E:$E,"&lt;60"),"")</f>
        <v>4.4212499999999997</v>
      </c>
      <c s="42" t="str">
        <f>_xlfn.IFERROR(_xlfn.AVERAGEIFS('Raw Data 3'!$C:$C,'Raw Data 3'!$E:$E,"&gt;=45",'Raw Data 3'!$E:$E,"&lt;60"),"")</f>
        <v/>
      </c>
      <c s="141" t="str">
        <f>_xlfn.IFERROR(_xlfn.AVERAGEIFS('Raw Data 4'!$C:$C,'Raw Data 4'!$E:$E,"&gt;=45",'Raw Data 4'!$E:$E,"&lt;60"),"")</f>
        <v/>
      </c>
    </row>
    <row ht="24.9" thickBot="1">
      <c r="G25" s="47" t="s">
        <v>301</v>
      </c>
      <c s="26">
        <f>COUNTIF('Raw Data 1'!$C:$C,"&lt;3.1")/$H$4</f>
        <v>0</v>
      </c>
      <c s="26">
        <f>COUNTIF('Raw Data 2'!$C:$C,"&lt;3.1")/$I$4</f>
        <v>0</v>
      </c>
      <c s="26" t="e">
        <f>COUNTIF('Raw Data 3'!$C:$C,"&lt;3.1")/$J$4</f>
        <v>#DIV/0!</v>
      </c>
      <c s="66" t="e">
        <f>COUNTIF('Raw Data 4'!$C:$C,"&lt;3.1")/$K$4</f>
        <v>#DIV/0!</v>
      </c>
      <c r="M25" s="142" t="s">
        <v>249</v>
      </c>
      <c s="65">
        <f>_xlfn.IFERROR(_xlfn.AVERAGEIFS('Raw Data 1'!$C:$C,'Raw Data 1'!$D:$D,"&gt;=60"),"")</f>
        <v>4.4478813559322026</v>
      </c>
      <c s="65">
        <f>_xlfn.IFERROR(_xlfn.AVERAGEIFS('Raw Data 2'!$C:$C,'Raw Data 2'!$D:$D,"&gt;=60"),"")</f>
        <v>4.3928706293706279</v>
      </c>
      <c s="65" t="str">
        <f>_xlfn.IFERROR(_xlfn.AVERAGEIFS('Raw Data 3'!$C:$C,'Raw Data 3'!$D:$D,"&gt;=60"),"")</f>
        <v/>
      </c>
      <c s="150" t="str">
        <f>_xlfn.IFERROR(_xlfn.AVERAGEIFS('Raw Data 4'!$C:$C,'Raw Data 4'!$D:$D,"&gt;=60"),"")</f>
        <v/>
      </c>
      <c r="S25" s="142" t="s">
        <v>249</v>
      </c>
      <c s="65" t="str">
        <f>_xlfn.IFERROR(_xlfn.AVERAGEIFS('Raw Data 1'!$C:$C,'Raw Data 1'!$E:$E,"&gt;=60"),"")</f>
        <v/>
      </c>
      <c s="65" t="str">
        <f>_xlfn.IFERROR(_xlfn.AVERAGEIFS('Raw Data 2'!$C:$C,'Raw Data 2'!$E:$E,"&gt;=60"),"")</f>
        <v/>
      </c>
      <c s="65" t="str">
        <f>_xlfn.IFERROR(_xlfn.AVERAGEIFS('Raw Data 3'!$C:$C,'Raw Data 3'!$E:$E,"&gt;=60"),"")</f>
        <v/>
      </c>
      <c s="150" t="str">
        <f>_xlfn.IFERROR(_xlfn.AVERAGEIFS('Raw Data 4'!$C:$C,'Raw Data 4'!$E:$E,"&gt;=60"),"")</f>
        <v/>
      </c>
    </row>
    <row>
      <c r="G26" s="47" t="s">
        <v>197</v>
      </c>
      <c s="26">
        <f>COUNTIF('Raw Data 1'!$C:$C,"&lt;3.0")/$H$4</f>
        <v>0</v>
      </c>
      <c s="26">
        <f>COUNTIF('Raw Data 2'!$C:$C,"&lt;3.0")/$I$4</f>
        <v>0</v>
      </c>
      <c s="26" t="e">
        <f>COUNTIF('Raw Data 3'!$C:$C,"&lt;3.0")/$J$4</f>
        <v>#DIV/0!</v>
      </c>
      <c s="66" t="e">
        <f>COUNTIF('Raw Data 4'!$C:$C,"&lt;3.0")/$K$4</f>
        <v>#DIV/0!</v>
      </c>
    </row>
    <row>
      <c r="G27" s="47" t="s">
        <v>114</v>
      </c>
      <c s="26">
        <f>COUNTIF('Raw Data 1'!$C:$C,"&lt;2.9")/$H$4</f>
        <v>0</v>
      </c>
      <c s="26">
        <f>COUNTIF('Raw Data 2'!$C:$C,"&lt;2.9")/$I$4</f>
        <v>0</v>
      </c>
      <c s="26" t="e">
        <f>COUNTIF('Raw Data 3'!$C:$C,"&lt;2.9")/$J$4</f>
        <v>#DIV/0!</v>
      </c>
      <c s="66" t="e">
        <f>COUNTIF('Raw Data 4'!$C:$C,"&lt;2.9")/$K$4</f>
        <v>#DIV/0!</v>
      </c>
    </row>
    <row>
      <c r="G28" s="47" t="s">
        <v>5</v>
      </c>
      <c s="26">
        <f>COUNTIF('Raw Data 1'!$C:$C,"&lt;2.8")/$H$4</f>
        <v>0</v>
      </c>
      <c s="26">
        <f>COUNTIF('Raw Data 2'!$C:$C,"&lt;2.8")/$I$4</f>
        <v>0</v>
      </c>
      <c s="26" t="e">
        <f>COUNTIF('Raw Data 3'!$C:$C,"&lt;2.8")/$J$4</f>
        <v>#DIV/0!</v>
      </c>
      <c s="66" t="e">
        <f>COUNTIF('Raw Data 4'!$C:$C,"&lt;2.8")/$K$4</f>
        <v>#DIV/0!</v>
      </c>
    </row>
    <row>
      <c r="G29" s="47" t="s">
        <v>331</v>
      </c>
      <c s="26">
        <f>COUNTIF('Raw Data 1'!$C:$C,"&lt;2.7")/$H$4</f>
        <v>0</v>
      </c>
      <c s="26">
        <f>COUNTIF('Raw Data 2'!$C:$C,"&lt;2.7")/$I$4</f>
        <v>0</v>
      </c>
      <c s="26" t="e">
        <f>COUNTIF('Raw Data 3'!$C:$C,"&lt;2.7")/$J$4</f>
        <v>#DIV/0!</v>
      </c>
      <c s="66" t="e">
        <f>COUNTIF('Raw Data 4'!$C:$C,"&lt;2.7")/$K$4</f>
        <v>#DIV/0!</v>
      </c>
    </row>
    <row>
      <c r="G30" s="47" t="s">
        <v>221</v>
      </c>
      <c s="26">
        <f>COUNTIF('Raw Data 1'!$C:$C,"&lt;2.6")/$H$4</f>
        <v>0</v>
      </c>
      <c s="26">
        <f>COUNTIF('Raw Data 2'!$C:$C,"&lt;2.6")/$I$4</f>
        <v>0</v>
      </c>
      <c s="26" t="e">
        <f>COUNTIF('Raw Data 3'!$C:$C,"&lt;2.6")/$J$4</f>
        <v>#DIV/0!</v>
      </c>
      <c s="66" t="e">
        <f>COUNTIF('Raw Data 4'!$C:$C,"&lt;2.6")/$K$4</f>
        <v>#DIV/0!</v>
      </c>
    </row>
    <row>
      <c r="G31" s="47" t="s">
        <v>84</v>
      </c>
      <c s="26">
        <f>COUNTIF('Raw Data 1'!$C:$C,"&lt;2.5")/$H$4</f>
        <v>0</v>
      </c>
      <c s="26">
        <f>COUNTIF('Raw Data 2'!$C:$C,"&lt;2.5")/$I$4</f>
        <v>0</v>
      </c>
      <c s="26" t="e">
        <f>COUNTIF('Raw Data 3'!$C:$C,"&lt;2.5")/$J$4</f>
        <v>#DIV/0!</v>
      </c>
      <c s="66" t="e">
        <f>COUNTIF('Raw Data 4'!$C:$C,"&lt;2.5")/$K$4</f>
        <v>#DIV/0!</v>
      </c>
    </row>
    <row>
      <c r="G32" s="47" t="s">
        <v>421</v>
      </c>
      <c s="26">
        <f>COUNTIF('Raw Data 1'!$C:$C,"&lt;2.4")/$H$4</f>
        <v>0</v>
      </c>
      <c s="26">
        <f>COUNTIF('Raw Data 2'!$C:$C,"&lt;2.4")/$I$4</f>
        <v>0</v>
      </c>
      <c s="26" t="e">
        <f>COUNTIF('Raw Data 3'!$C:$C,"&lt;2.4")/$J$4</f>
        <v>#DIV/0!</v>
      </c>
      <c s="66" t="e">
        <f>COUNTIF('Raw Data 4'!$C:$C,"&lt;2.4")/$K$4</f>
        <v>#DIV/0!</v>
      </c>
    </row>
    <row>
      <c r="G33" s="47" t="s">
        <v>302</v>
      </c>
      <c s="26">
        <f>COUNTIF('Raw Data 1'!$C:$C,"&lt;2.3")/$H$4</f>
        <v>0</v>
      </c>
      <c s="26">
        <f>COUNTIF('Raw Data 2'!$C:$C,"&lt;2.3")/$I$4</f>
        <v>0</v>
      </c>
      <c s="26" t="e">
        <f>COUNTIF('Raw Data 3'!$C:$C,"&lt;2.3")/$J$4</f>
        <v>#DIV/0!</v>
      </c>
      <c s="66" t="e">
        <f>COUNTIF('Raw Data 4'!$C:$C,"&lt;2.3")/$K$4</f>
        <v>#DIV/0!</v>
      </c>
    </row>
    <row>
      <c r="G34" s="47" t="s">
        <v>198</v>
      </c>
      <c s="26">
        <f>COUNTIF('Raw Data 1'!$C:$C,"&lt;2.2")/$H$4</f>
        <v>0</v>
      </c>
      <c s="26">
        <f>COUNTIF('Raw Data 2'!$C:$C,"&lt;2.2")/$I$4</f>
        <v>0</v>
      </c>
      <c s="26" t="e">
        <f>COUNTIF('Raw Data 3'!$C:$C,"&lt;2.2")/$J$4</f>
        <v>#DIV/0!</v>
      </c>
      <c s="66" t="e">
        <f>COUNTIF('Raw Data 4'!$C:$C,"&lt;2.2")/$K$4</f>
        <v>#DIV/0!</v>
      </c>
    </row>
    <row>
      <c r="G35" s="47" t="s">
        <v>85</v>
      </c>
      <c s="26">
        <f>COUNTIF('Raw Data 1'!$C:$C,"&lt;2.1")/$H$4</f>
        <v>0</v>
      </c>
      <c s="26">
        <f>COUNTIF('Raw Data 2'!$C:$C,"&lt;2.1")/$I$4</f>
        <v>0</v>
      </c>
      <c s="26" t="e">
        <f>COUNTIF('Raw Data 3'!$C:$C,"&lt;2.1")/$J$4</f>
        <v>#DIV/0!</v>
      </c>
      <c s="66" t="e">
        <f>COUNTIF('Raw Data 4'!$C:$C,"&lt;2.1")/$K$4</f>
        <v>#DIV/0!</v>
      </c>
    </row>
    <row>
      <c r="G36" s="47" t="s">
        <v>303</v>
      </c>
      <c s="26">
        <f>COUNTIF('Raw Data 1'!$C:$C,"&lt;2.0")/$H$4</f>
        <v>0</v>
      </c>
      <c s="26">
        <f>COUNTIF('Raw Data 2'!$C:$C,"&lt;2.0")/$I$4</f>
        <v>0</v>
      </c>
      <c s="26" t="e">
        <f>COUNTIF('Raw Data 3'!$C:$C,"&lt;2.0")/$J$4</f>
        <v>#DIV/0!</v>
      </c>
      <c s="66" t="e">
        <f>COUNTIF('Raw Data 4'!$C:$C,"&lt;2.0")/$K$4</f>
        <v>#DIV/0!</v>
      </c>
    </row>
    <row>
      <c r="G37" s="47"/>
      <c r="K37" s="34"/>
    </row>
    <row>
      <c r="G38" s="47"/>
      <c s="14" t="str">
        <f>'Game Scorecard'!B5</f>
        <v>Channel A</v>
      </c>
      <c s="14" t="str">
        <f>'Game Scorecard'!C5</f>
        <v>Channel B</v>
      </c>
      <c s="14" t="str">
        <f>'Game Scorecard'!D5</f>
        <v/>
      </c>
      <c s="34" t="str">
        <f>'Game Scorecard'!E5</f>
        <v/>
      </c>
    </row>
    <row>
      <c r="G39" s="47" t="s">
        <v>244</v>
      </c>
      <c s="26">
        <f t="shared" si="8" ref="H39:K39">H7</f>
        <v>0</v>
      </c>
      <c s="26">
        <f t="shared" si="8"/>
        <v>3.4965034965034965E-03</v>
      </c>
      <c s="26" t="e">
        <f t="shared" si="8"/>
        <v>#DIV/0!</v>
      </c>
      <c s="66" t="e">
        <f t="shared" si="8"/>
        <v>#DIV/0!</v>
      </c>
    </row>
    <row>
      <c r="G40" s="47" t="s">
        <v>250</v>
      </c>
      <c s="26">
        <f t="shared" si="9" ref="H40:K67">H8-H9</f>
        <v>0.08135593220338988</v>
      </c>
      <c s="26">
        <f t="shared" si="9"/>
        <v>0.013986013986013957</v>
      </c>
      <c s="26" t="e">
        <f t="shared" si="9"/>
        <v>#DIV/0!</v>
      </c>
      <c s="66" t="e">
        <f t="shared" si="9"/>
        <v>#DIV/0!</v>
      </c>
    </row>
    <row>
      <c r="G41" s="47" t="s">
        <v>168</v>
      </c>
      <c s="26">
        <f t="shared" si="9"/>
        <v>0.13559322033898302</v>
      </c>
      <c s="26">
        <f t="shared" si="9"/>
        <v>0.12587412587412583</v>
      </c>
      <c s="26" t="e">
        <f t="shared" si="9"/>
        <v>#DIV/0!</v>
      </c>
      <c s="66" t="e">
        <f t="shared" si="9"/>
        <v>#DIV/0!</v>
      </c>
    </row>
    <row>
      <c r="G42" s="47" t="s">
        <v>86</v>
      </c>
      <c s="26">
        <f t="shared" si="9"/>
        <v>0.2169491525423729</v>
      </c>
      <c s="26">
        <f t="shared" si="9"/>
        <v>0.19580419580419584</v>
      </c>
      <c s="26" t="e">
        <f t="shared" si="9"/>
        <v>#DIV/0!</v>
      </c>
      <c s="66" t="e">
        <f t="shared" si="9"/>
        <v>#DIV/0!</v>
      </c>
    </row>
    <row>
      <c r="G43" s="47" t="s">
        <v>6</v>
      </c>
      <c s="26">
        <f t="shared" si="9"/>
        <v>0.27118644067796605</v>
      </c>
      <c s="26">
        <f t="shared" si="9"/>
        <v>0.22027972027972026</v>
      </c>
      <c s="26" t="e">
        <f t="shared" si="9"/>
        <v>#DIV/0!</v>
      </c>
      <c s="66" t="e">
        <f t="shared" si="9"/>
        <v>#DIV/0!</v>
      </c>
    </row>
    <row>
      <c r="G44" s="47" t="s">
        <v>361</v>
      </c>
      <c s="26">
        <f t="shared" si="9"/>
        <v>0.11525423728813561</v>
      </c>
      <c s="26">
        <f t="shared" si="9"/>
        <v>0.20279720279720281</v>
      </c>
      <c s="26" t="e">
        <f t="shared" si="9"/>
        <v>#DIV/0!</v>
      </c>
      <c s="66" t="e">
        <f t="shared" si="9"/>
        <v>#DIV/0!</v>
      </c>
    </row>
    <row>
      <c r="G45" s="47" t="s">
        <v>268</v>
      </c>
      <c s="26">
        <f t="shared" si="9"/>
        <v>0.05762711864406779</v>
      </c>
      <c s="26">
        <f t="shared" si="9"/>
        <v>0.076923076923076927</v>
      </c>
      <c s="26" t="e">
        <f t="shared" si="9"/>
        <v>#DIV/0!</v>
      </c>
      <c s="66" t="e">
        <f t="shared" si="9"/>
        <v>#DIV/0!</v>
      </c>
    </row>
    <row>
      <c r="G46" s="47" t="s">
        <v>222</v>
      </c>
      <c s="26">
        <f t="shared" si="9"/>
        <v>0.061016949152542375</v>
      </c>
      <c s="26">
        <f t="shared" si="9"/>
        <v>0.055944055944055937</v>
      </c>
      <c s="26" t="e">
        <f t="shared" si="9"/>
        <v>#DIV/0!</v>
      </c>
      <c s="66" t="e">
        <f t="shared" si="9"/>
        <v>#DIV/0!</v>
      </c>
    </row>
    <row>
      <c r="G47" s="47" t="s">
        <v>147</v>
      </c>
      <c s="26">
        <f t="shared" si="9"/>
        <v>0.030508474576271188</v>
      </c>
      <c s="26">
        <f t="shared" si="9"/>
        <v>0.038461538461538464</v>
      </c>
      <c s="26" t="e">
        <f t="shared" si="9"/>
        <v>#DIV/0!</v>
      </c>
      <c s="66" t="e">
        <f t="shared" si="9"/>
        <v>#DIV/0!</v>
      </c>
    </row>
    <row>
      <c r="G48" s="47" t="s">
        <v>304</v>
      </c>
      <c s="26">
        <f t="shared" si="9"/>
        <v>0.013559322033898306</v>
      </c>
      <c s="26">
        <f t="shared" si="9"/>
        <v>0.055944055944055944</v>
      </c>
      <c s="26" t="e">
        <f t="shared" si="9"/>
        <v>#DIV/0!</v>
      </c>
      <c s="66" t="e">
        <f t="shared" si="9"/>
        <v>#DIV/0!</v>
      </c>
    </row>
    <row>
      <c r="G49" s="47" t="s">
        <v>269</v>
      </c>
      <c s="26">
        <f t="shared" si="9"/>
        <v>0.010169491525423728</v>
      </c>
      <c s="26">
        <f t="shared" si="9"/>
        <v>3.4965034965034969E-03</v>
      </c>
      <c s="26" t="e">
        <f t="shared" si="9"/>
        <v>#DIV/0!</v>
      </c>
      <c s="66" t="e">
        <f t="shared" si="9"/>
        <v>#DIV/0!</v>
      </c>
    </row>
    <row>
      <c r="G50" s="47" t="s">
        <v>199</v>
      </c>
      <c s="26">
        <f t="shared" si="9"/>
        <v>0</v>
      </c>
      <c s="26">
        <f t="shared" si="9"/>
        <v>3.4965034965034965E-03</v>
      </c>
      <c s="26" t="e">
        <f t="shared" si="9"/>
        <v>#DIV/0!</v>
      </c>
      <c s="66" t="e">
        <f t="shared" si="9"/>
        <v>#DIV/0!</v>
      </c>
    </row>
    <row>
      <c r="G51" s="47" t="s">
        <v>115</v>
      </c>
      <c s="26">
        <f t="shared" si="9"/>
        <v>6.7796610169491523E-03</v>
      </c>
      <c s="26">
        <f t="shared" si="9"/>
        <v>3.4965034965034965E-03</v>
      </c>
      <c s="26" t="e">
        <f t="shared" si="9"/>
        <v>#DIV/0!</v>
      </c>
      <c s="66" t="e">
        <f t="shared" si="9"/>
        <v>#DIV/0!</v>
      </c>
    </row>
    <row>
      <c r="G52" s="47" t="s">
        <v>31</v>
      </c>
      <c s="26">
        <f t="shared" si="9"/>
        <v>0</v>
      </c>
      <c s="26">
        <f t="shared" si="9"/>
        <v>0</v>
      </c>
      <c s="26" t="e">
        <f t="shared" si="9"/>
        <v>#DIV/0!</v>
      </c>
      <c s="66" t="e">
        <f t="shared" si="9"/>
        <v>#DIV/0!</v>
      </c>
    </row>
    <row>
      <c r="G53" s="47" t="s">
        <v>390</v>
      </c>
      <c s="26">
        <f t="shared" si="9"/>
        <v>0</v>
      </c>
      <c s="26">
        <f t="shared" si="9"/>
        <v>0</v>
      </c>
      <c s="26" t="e">
        <f t="shared" si="9"/>
        <v>#DIV/0!</v>
      </c>
      <c s="66" t="e">
        <f t="shared" si="9"/>
        <v>#DIV/0!</v>
      </c>
    </row>
    <row>
      <c r="G54" s="47" t="s">
        <v>305</v>
      </c>
      <c s="26">
        <f t="shared" si="9"/>
        <v>0</v>
      </c>
      <c s="26">
        <f t="shared" si="9"/>
        <v>0</v>
      </c>
      <c s="26" t="e">
        <f t="shared" si="9"/>
        <v>#DIV/0!</v>
      </c>
      <c s="66" t="e">
        <f t="shared" si="9"/>
        <v>#DIV/0!</v>
      </c>
    </row>
    <row>
      <c r="G55" s="47" t="s">
        <v>251</v>
      </c>
      <c s="26">
        <f t="shared" si="9"/>
        <v>0</v>
      </c>
      <c s="26">
        <f t="shared" si="9"/>
        <v>0</v>
      </c>
      <c s="26" t="e">
        <f t="shared" si="9"/>
        <v>#DIV/0!</v>
      </c>
      <c s="66" t="e">
        <f t="shared" si="9"/>
        <v>#DIV/0!</v>
      </c>
    </row>
    <row>
      <c r="G56" s="47" t="s">
        <v>169</v>
      </c>
      <c s="26">
        <f t="shared" si="9"/>
        <v>0</v>
      </c>
      <c s="26">
        <f t="shared" si="9"/>
        <v>0</v>
      </c>
      <c s="26" t="e">
        <f t="shared" si="9"/>
        <v>#DIV/0!</v>
      </c>
      <c s="66" t="e">
        <f t="shared" si="9"/>
        <v>#DIV/0!</v>
      </c>
    </row>
    <row>
      <c r="G57" s="47" t="s">
        <v>87</v>
      </c>
      <c s="26">
        <f t="shared" si="9"/>
        <v>0</v>
      </c>
      <c s="26">
        <f t="shared" si="9"/>
        <v>0</v>
      </c>
      <c s="26" t="e">
        <f t="shared" si="9"/>
        <v>#DIV/0!</v>
      </c>
      <c s="66" t="e">
        <f t="shared" si="9"/>
        <v>#DIV/0!</v>
      </c>
    </row>
    <row>
      <c r="G58" s="47" t="s">
        <v>270</v>
      </c>
      <c s="26">
        <f t="shared" si="9"/>
        <v>0</v>
      </c>
      <c s="26">
        <f t="shared" si="9"/>
        <v>0</v>
      </c>
      <c s="26" t="e">
        <f t="shared" si="9"/>
        <v>#DIV/0!</v>
      </c>
      <c s="66" t="e">
        <f t="shared" si="9"/>
        <v>#DIV/0!</v>
      </c>
    </row>
    <row>
      <c r="G59" s="47" t="s">
        <v>223</v>
      </c>
      <c s="26">
        <f t="shared" si="9"/>
        <v>0</v>
      </c>
      <c s="26">
        <f t="shared" si="9"/>
        <v>0</v>
      </c>
      <c s="26" t="e">
        <f t="shared" si="9"/>
        <v>#DIV/0!</v>
      </c>
      <c s="66" t="e">
        <f t="shared" si="9"/>
        <v>#DIV/0!</v>
      </c>
    </row>
    <row>
      <c r="G60" s="47" t="s">
        <v>148</v>
      </c>
      <c s="26">
        <f t="shared" si="9"/>
        <v>0</v>
      </c>
      <c s="26">
        <f t="shared" si="9"/>
        <v>0</v>
      </c>
      <c s="26" t="e">
        <f t="shared" si="9"/>
        <v>#DIV/0!</v>
      </c>
      <c s="66" t="e">
        <f t="shared" si="9"/>
        <v>#DIV/0!</v>
      </c>
    </row>
    <row>
      <c r="G61" s="47" t="s">
        <v>55</v>
      </c>
      <c s="26">
        <f t="shared" si="9"/>
        <v>0</v>
      </c>
      <c s="26">
        <f t="shared" si="9"/>
        <v>0</v>
      </c>
      <c s="26" t="e">
        <f t="shared" si="9"/>
        <v>#DIV/0!</v>
      </c>
      <c s="66" t="e">
        <f t="shared" si="9"/>
        <v>#DIV/0!</v>
      </c>
    </row>
    <row>
      <c r="G62" s="47" t="s">
        <v>422</v>
      </c>
      <c s="26">
        <f t="shared" si="9"/>
        <v>0</v>
      </c>
      <c s="26">
        <f t="shared" si="9"/>
        <v>0</v>
      </c>
      <c s="26" t="e">
        <f t="shared" si="9"/>
        <v>#DIV/0!</v>
      </c>
      <c s="66" t="e">
        <f t="shared" si="9"/>
        <v>#DIV/0!</v>
      </c>
    </row>
    <row>
      <c r="G63" s="47" t="s">
        <v>362</v>
      </c>
      <c s="26">
        <f t="shared" si="9"/>
        <v>0</v>
      </c>
      <c s="26">
        <f t="shared" si="9"/>
        <v>0</v>
      </c>
      <c s="26" t="e">
        <f t="shared" si="9"/>
        <v>#DIV/0!</v>
      </c>
      <c s="66" t="e">
        <f t="shared" si="9"/>
        <v>#DIV/0!</v>
      </c>
    </row>
    <row>
      <c r="G64" s="47" t="s">
        <v>271</v>
      </c>
      <c s="26">
        <f t="shared" si="9"/>
        <v>0</v>
      </c>
      <c s="26">
        <f t="shared" si="9"/>
        <v>0</v>
      </c>
      <c s="26" t="e">
        <f t="shared" si="9"/>
        <v>#DIV/0!</v>
      </c>
      <c s="66" t="e">
        <f t="shared" si="9"/>
        <v>#DIV/0!</v>
      </c>
    </row>
    <row>
      <c r="G65" s="47" t="s">
        <v>200</v>
      </c>
      <c s="26">
        <f t="shared" si="9"/>
        <v>0</v>
      </c>
      <c s="26">
        <f t="shared" si="9"/>
        <v>0</v>
      </c>
      <c s="26" t="e">
        <f t="shared" si="9"/>
        <v>#DIV/0!</v>
      </c>
      <c s="66" t="e">
        <f t="shared" si="9"/>
        <v>#DIV/0!</v>
      </c>
    </row>
    <row>
      <c r="G66" s="47" t="s">
        <v>116</v>
      </c>
      <c s="26">
        <f t="shared" si="9"/>
        <v>0</v>
      </c>
      <c s="26">
        <f t="shared" si="9"/>
        <v>0</v>
      </c>
      <c s="26" t="e">
        <f t="shared" si="9"/>
        <v>#DIV/0!</v>
      </c>
      <c s="66" t="e">
        <f t="shared" si="9"/>
        <v>#DIV/0!</v>
      </c>
    </row>
    <row>
      <c r="G67" s="47" t="s">
        <v>32</v>
      </c>
      <c s="26">
        <f t="shared" si="9"/>
        <v>0</v>
      </c>
      <c s="26">
        <f t="shared" si="9"/>
        <v>0</v>
      </c>
      <c s="26" t="e">
        <f t="shared" si="9"/>
        <v>#DIV/0!</v>
      </c>
      <c s="66" t="e">
        <f t="shared" si="9"/>
        <v>#DIV/0!</v>
      </c>
    </row>
    <row ht="12.6" thickBot="1">
      <c r="G68" s="136" t="s">
        <v>423</v>
      </c>
      <c s="102">
        <f t="shared" si="10" ref="H68:K68">H36</f>
        <v>0</v>
      </c>
      <c s="102">
        <f t="shared" si="10"/>
        <v>0</v>
      </c>
      <c s="102" t="e">
        <f t="shared" si="10"/>
        <v>#DIV/0!</v>
      </c>
      <c s="205" t="e">
        <f t="shared" si="10"/>
        <v>#DIV/0!</v>
      </c>
    </row>
  </sheetData>
  <mergeCells count="5">
    <mergeCell ref="A1:E1"/>
    <mergeCell ref="G1:K1"/>
    <mergeCell ref="M1:Q1"/>
    <mergeCell ref="S1:W1"/>
    <mergeCell ref="Y1:AC1"/>
  </mergeCell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AW296"/>
  <sheetViews>
    <sheetView workbookViewId="0">
      <pane xSplit="0" ySplit="1" topLeftCell="A2" activePane="bottomLeft" state="frozen"/>
      <selection pane="bottomLeft" activeCell="A1"/>
    </sheetView>
  </sheetViews>
  <sheetFormatPr defaultColWidth="8.5234375" defaultRowHeight="14.4"/>
  <cols>
    <col min="1" max="1" width="16.5234375" style="52" customWidth="1"/>
    <col min="2" max="2" width="11" style="20" customWidth="1"/>
    <col min="3" max="3" width="11" style="84" customWidth="1"/>
    <col min="4" max="4" width="12" style="84" customWidth="1"/>
    <col min="5" max="5" width="12" style="77" customWidth="1"/>
    <col min="6" max="6" width="14" style="92" customWidth="1"/>
    <col min="7" max="7" width="13.5234375" style="92" customWidth="1"/>
    <col min="8" max="8" width="16.5234375" style="92" hidden="1" customWidth="1"/>
    <col min="9" max="9" width="15" style="79" customWidth="1"/>
    <col min="10" max="10" width="14" style="79" customWidth="1"/>
    <col min="11" max="11" width="26" style="81" customWidth="1"/>
    <col min="12" max="12" width="17" style="20" customWidth="1"/>
    <col min="13" max="13" width="14" style="20" customWidth="1"/>
    <col min="14" max="14" width="13.5234375" style="20" customWidth="1"/>
    <col min="15" max="15" width="13.26171875" style="20" customWidth="1"/>
    <col min="16" max="16" width="13.47265625" style="32" customWidth="1"/>
    <col min="17" max="17" width="14" style="32" customWidth="1"/>
    <col min="18" max="16384" width="8.5234375" style="32"/>
  </cols>
  <sheetData>
    <row>
      <c s="52" t="s">
        <v>214</v>
      </c>
      <c s="20" t="s">
        <v>134</v>
      </c>
      <c s="52" t="s">
        <v>171</v>
      </c>
      <c s="84" t="s">
        <v>20</v>
      </c>
      <c s="97" t="s">
        <v>347</v>
      </c>
      <c s="20" t="s">
        <v>359</v>
      </c>
      <c s="20" t="s">
        <v>409</v>
      </c>
      <c s="20" t="s">
        <v>181</v>
      </c>
      <c s="79" t="s">
        <v>317</v>
      </c>
      <c s="79" t="s">
        <v>396</v>
      </c>
      <c s="81" t="s">
        <v>44</v>
      </c>
      <c r="P1" s="20"/>
      <c s="20"/>
      <c s="32" t="s">
        <v>318</v>
      </c>
      <c s="32" t="s">
        <v>280</v>
      </c>
      <c s="32" t="s">
        <v>103</v>
      </c>
      <c s="32" t="s">
        <v>58</v>
      </c>
      <c s="32" t="s">
        <v>236</v>
      </c>
      <c s="32" t="s">
        <v>57</v>
      </c>
      <c s="32" t="s">
        <v>205</v>
      </c>
      <c s="32" t="s">
        <v>179</v>
      </c>
      <c s="32" t="s">
        <v>9</v>
      </c>
      <c s="32" t="s">
        <v>237</v>
      </c>
      <c s="32" t="s">
        <v>8</v>
      </c>
      <c s="32" t="s">
        <v>438</v>
      </c>
      <c s="32" t="s">
        <v>21</v>
      </c>
      <c s="32" t="s">
        <v>365</v>
      </c>
      <c s="32" t="s">
        <v>377</v>
      </c>
      <c s="32" t="s">
        <v>71</v>
      </c>
      <c s="32" t="s">
        <v>295</v>
      </c>
      <c s="32" t="s">
        <v>22</v>
      </c>
      <c s="32" t="s">
        <v>296</v>
      </c>
      <c s="32" t="s">
        <v>23</v>
      </c>
      <c s="32" t="s">
        <v>378</v>
      </c>
      <c s="32" t="s">
        <v>178</v>
      </c>
      <c s="32" t="s">
        <v>297</v>
      </c>
      <c s="32" t="s">
        <v>162</v>
      </c>
      <c s="32" t="s">
        <v>45</v>
      </c>
      <c s="32" t="s">
        <v>410</v>
      </c>
      <c s="32" t="s">
        <v>215</v>
      </c>
      <c s="32" t="s">
        <v>319</v>
      </c>
      <c s="32" t="s">
        <v>216</v>
      </c>
      <c s="32" t="s">
        <v>348</v>
      </c>
      <c s="32" t="s">
        <v>379</v>
      </c>
      <c s="32" t="s">
        <v>163</v>
      </c>
    </row>
    <row>
      <c s="52">
        <v>0.17599999999999999</v>
      </c>
      <c s="20">
        <v>1</v>
      </c>
      <c s="84">
        <v>4.4260000000000002</v>
      </c>
      <c s="84">
        <v>86.861999999999995</v>
      </c>
      <c s="97">
        <v>55.268000000000001</v>
      </c>
      <c s="20">
        <v>0</v>
      </c>
      <c s="20">
        <v>0</v>
      </c>
      <c/>
      <c r="K2" s="137">
        <v>45509.030077465279</v>
      </c>
      <c r="R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0.38400000000000001</v>
      </c>
      <c s="20">
        <v>2</v>
      </c>
      <c s="84">
        <v>4.4260000000000002</v>
      </c>
      <c s="84">
        <v>86.861999999999995</v>
      </c>
      <c s="97">
        <v>0</v>
      </c>
      <c s="20">
        <v>0</v>
      </c>
      <c s="20">
        <v>0</v>
      </c>
      <c/>
      <c r="K3" s="137">
        <v>45509.030079861113</v>
      </c>
      <c r="R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0.59899999999999998</v>
      </c>
      <c s="20">
        <v>3</v>
      </c>
      <c s="84">
        <v>4.5350000000000001</v>
      </c>
      <c s="84">
        <v>86.861999999999995</v>
      </c>
      <c s="97">
        <v>0</v>
      </c>
      <c s="20">
        <v>0</v>
      </c>
      <c s="20">
        <v>0</v>
      </c>
      <c/>
      <c r="K4" s="137">
        <v>45509.030082349534</v>
      </c>
      <c r="R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0.78400000000000003</v>
      </c>
      <c s="20">
        <v>4</v>
      </c>
      <c s="84">
        <v>4.5789999999999997</v>
      </c>
      <c s="84">
        <v>87.594999999999999</v>
      </c>
      <c s="97">
        <v>30.145</v>
      </c>
      <c s="20">
        <v>0</v>
      </c>
      <c s="20">
        <v>0</v>
      </c>
      <c/>
      <c r="K5" s="137">
        <v>45509.030084502316</v>
      </c>
      <c r="R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0.98599999999999999</v>
      </c>
      <c s="20">
        <v>5</v>
      </c>
      <c s="84">
        <v>4.5709999999999997</v>
      </c>
      <c s="84">
        <v>87.893000000000001</v>
      </c>
      <c s="97">
        <v>25.048999999999999</v>
      </c>
      <c s="20">
        <v>0</v>
      </c>
      <c s="20">
        <v>0</v>
      </c>
      <c/>
      <c r="K6" s="137">
        <v>45509.030086828701</v>
      </c>
      <c r="R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1.1950000000000001</v>
      </c>
      <c s="20">
        <v>6</v>
      </c>
      <c s="84">
        <v>4.5629999999999997</v>
      </c>
      <c s="84">
        <v>87.908000000000001</v>
      </c>
      <c s="97">
        <v>26.992000000000001</v>
      </c>
      <c s="20">
        <v>0</v>
      </c>
      <c s="20">
        <v>0</v>
      </c>
      <c/>
      <c r="K7" s="137">
        <v>45509.030089259257</v>
      </c>
      <c r="R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1.3939999999999999</v>
      </c>
      <c s="20">
        <v>7</v>
      </c>
      <c s="84">
        <v>4.4800000000000004</v>
      </c>
      <c s="84">
        <v>88.515000000000001</v>
      </c>
      <c s="97">
        <v>29.824999999999999</v>
      </c>
      <c s="20">
        <v>0</v>
      </c>
      <c s="20">
        <v>0</v>
      </c>
      <c/>
      <c r="K8" s="137">
        <v>45509.030091550929</v>
      </c>
      <c r="R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1.5980000000000001</v>
      </c>
      <c s="20">
        <v>8</v>
      </c>
      <c s="84">
        <v>4.5609999999999999</v>
      </c>
      <c s="84">
        <v>88.447999999999993</v>
      </c>
      <c s="97">
        <v>28.57</v>
      </c>
      <c s="20">
        <v>0</v>
      </c>
      <c s="20">
        <v>0</v>
      </c>
      <c/>
      <c r="K9" s="137">
        <v>45509.030093923611</v>
      </c>
      <c r="R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1.7889999999999999</v>
      </c>
      <c s="20">
        <v>9</v>
      </c>
      <c s="84">
        <v>4.4349999999999996</v>
      </c>
      <c s="84">
        <v>88.204999999999998</v>
      </c>
      <c s="97">
        <v>25.806999999999999</v>
      </c>
      <c s="20">
        <v>0</v>
      </c>
      <c s="20">
        <v>0</v>
      </c>
      <c/>
      <c r="K10" s="137">
        <v>45509.030096122682</v>
      </c>
      <c r="R1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1.9870000000000001</v>
      </c>
      <c s="20">
        <v>10</v>
      </c>
      <c s="84">
        <v>4.298</v>
      </c>
      <c s="84">
        <v>87.753</v>
      </c>
      <c s="97">
        <v>27.010000000000002</v>
      </c>
      <c s="20">
        <v>0</v>
      </c>
      <c s="20">
        <v>0</v>
      </c>
      <c/>
      <c r="K11" s="137">
        <v>45509.030098425923</v>
      </c>
      <c r="R1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2.1880000000000002</v>
      </c>
      <c s="20">
        <v>11</v>
      </c>
      <c s="84">
        <v>4.3780000000000001</v>
      </c>
      <c s="84">
        <v>87.585999999999999</v>
      </c>
      <c s="97">
        <v>30.265000000000001</v>
      </c>
      <c s="20">
        <v>0</v>
      </c>
      <c s="20">
        <v>0</v>
      </c>
      <c/>
      <c r="K12" s="137">
        <v>45509.030100752316</v>
      </c>
      <c r="R1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2.3919999999999999</v>
      </c>
      <c s="20">
        <v>12</v>
      </c>
      <c s="84">
        <v>4.4729999999999999</v>
      </c>
      <c s="84">
        <v>88.599999999999994</v>
      </c>
      <c s="97">
        <v>27.521000000000001</v>
      </c>
      <c s="20">
        <v>0</v>
      </c>
      <c s="20">
        <v>0</v>
      </c>
      <c/>
      <c r="K13" s="137">
        <v>45509.030103101853</v>
      </c>
      <c r="R1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2.5830000000000002</v>
      </c>
      <c s="20">
        <v>13</v>
      </c>
      <c s="84">
        <v>4.6269999999999998</v>
      </c>
      <c s="84">
        <v>88.257000000000005</v>
      </c>
      <c s="97">
        <v>29.175999999999998</v>
      </c>
      <c s="20">
        <v>0</v>
      </c>
      <c s="20">
        <v>0</v>
      </c>
      <c/>
      <c r="K14" s="137">
        <v>45509.030105324076</v>
      </c>
      <c r="R1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2.7989999999999999</v>
      </c>
      <c s="20">
        <v>14</v>
      </c>
      <c s="84">
        <v>4.681</v>
      </c>
      <c s="84">
        <v>86.536000000000001</v>
      </c>
      <c s="97">
        <v>33.331000000000003</v>
      </c>
      <c s="20">
        <v>0</v>
      </c>
      <c s="20">
        <v>0</v>
      </c>
      <c/>
      <c r="K15" s="137">
        <v>45509.030107824074</v>
      </c>
      <c r="R1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3.0009999999999999</v>
      </c>
      <c s="20">
        <v>15</v>
      </c>
      <c s="84">
        <v>4.6150000000000002</v>
      </c>
      <c s="84">
        <v>87.448999999999998</v>
      </c>
      <c s="97">
        <v>27.565999999999999</v>
      </c>
      <c s="20">
        <v>0</v>
      </c>
      <c s="20">
        <v>0</v>
      </c>
      <c/>
      <c r="K16" s="137">
        <v>45509.030110150467</v>
      </c>
      <c r="R1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3.1829999999999998</v>
      </c>
      <c s="20">
        <v>16</v>
      </c>
      <c s="84">
        <v>3.6269999999999998</v>
      </c>
      <c s="84">
        <v>87.259</v>
      </c>
      <c s="97">
        <v>22.838000000000001</v>
      </c>
      <c s="20">
        <v>0</v>
      </c>
      <c s="20">
        <v>0</v>
      </c>
      <c/>
      <c r="K17" s="137">
        <v>45509.030112256944</v>
      </c>
      <c r="R1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3.3969999999999998</v>
      </c>
      <c s="20">
        <v>17</v>
      </c>
      <c s="84">
        <v>3.6269999999999998</v>
      </c>
      <c s="84">
        <v>86.122</v>
      </c>
      <c s="97">
        <v>27.068999999999999</v>
      </c>
      <c s="20">
        <v>0</v>
      </c>
      <c s="20">
        <v>0</v>
      </c>
      <c/>
      <c r="K18" s="137">
        <v>45509.030114745372</v>
      </c>
      <c r="R1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3.5880000000000001</v>
      </c>
      <c s="20">
        <v>18</v>
      </c>
      <c s="84">
        <v>4.4829999999999997</v>
      </c>
      <c s="84">
        <v>84.614999999999995</v>
      </c>
      <c s="97">
        <v>34.994</v>
      </c>
      <c s="20">
        <v>0</v>
      </c>
      <c s="20">
        <v>0</v>
      </c>
      <c/>
      <c r="K19" s="137">
        <v>45509.030116956019</v>
      </c>
      <c r="R1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3.8090000000000002</v>
      </c>
      <c s="20">
        <v>19</v>
      </c>
      <c s="84">
        <v>4.4169999999999998</v>
      </c>
      <c s="84">
        <v>85.174000000000007</v>
      </c>
      <c s="97">
        <v>20.541</v>
      </c>
      <c s="20">
        <v>0</v>
      </c>
      <c s="20">
        <v>0</v>
      </c>
      <c/>
      <c r="K20" s="137">
        <v>45509.030119502313</v>
      </c>
      <c r="R2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4.0069999999999997</v>
      </c>
      <c s="20">
        <v>20</v>
      </c>
      <c s="84">
        <v>4.5049999999999999</v>
      </c>
      <c s="84">
        <v>84.094999999999999</v>
      </c>
      <c s="97">
        <v>32.406999999999996</v>
      </c>
      <c s="20">
        <v>0</v>
      </c>
      <c s="20">
        <v>0</v>
      </c>
      <c/>
      <c r="K21" s="137">
        <v>45509.030121793985</v>
      </c>
      <c r="R2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4.2030000000000003</v>
      </c>
      <c s="20">
        <v>21</v>
      </c>
      <c s="84">
        <v>4.4210000000000003</v>
      </c>
      <c s="84">
        <v>83.789000000000001</v>
      </c>
      <c s="97">
        <v>23.481000000000002</v>
      </c>
      <c s="20">
        <v>0</v>
      </c>
      <c s="20">
        <v>0</v>
      </c>
      <c/>
      <c r="K22" s="137">
        <v>45509.030124074074</v>
      </c>
      <c r="R2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4.4029999999999996</v>
      </c>
      <c s="20">
        <v>22</v>
      </c>
      <c s="84">
        <v>4.4180000000000001</v>
      </c>
      <c s="84">
        <v>84.997</v>
      </c>
      <c s="97">
        <v>31.108000000000001</v>
      </c>
      <c s="20">
        <v>0</v>
      </c>
      <c s="20">
        <v>0</v>
      </c>
      <c/>
      <c r="K23" s="137">
        <v>45509.03012638889</v>
      </c>
      <c r="R2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4.6260000000000003</v>
      </c>
      <c s="20">
        <v>23</v>
      </c>
      <c s="84">
        <v>4.3090000000000002</v>
      </c>
      <c s="84">
        <v>85.986000000000004</v>
      </c>
      <c s="97">
        <v>36.896000000000001</v>
      </c>
      <c s="20">
        <v>0</v>
      </c>
      <c s="20">
        <v>0</v>
      </c>
      <c/>
      <c r="K24" s="137">
        <v>45509.030128969905</v>
      </c>
      <c r="R2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4.8259999999999996</v>
      </c>
      <c s="20">
        <v>24</v>
      </c>
      <c s="84">
        <v>4.3719999999999999</v>
      </c>
      <c s="84">
        <v>85.727000000000004</v>
      </c>
      <c s="97">
        <v>25.916</v>
      </c>
      <c s="20">
        <v>0</v>
      </c>
      <c s="20">
        <v>0</v>
      </c>
      <c/>
      <c r="K25" s="137">
        <v>45509.030131273146</v>
      </c>
      <c r="R2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4.9950000000000001</v>
      </c>
      <c s="20">
        <v>25</v>
      </c>
      <c s="84">
        <v>4.3970000000000002</v>
      </c>
      <c s="84">
        <v>86.668000000000006</v>
      </c>
      <c s="97">
        <v>30.116</v>
      </c>
      <c s="20">
        <v>0</v>
      </c>
      <c s="20">
        <v>0</v>
      </c>
      <c/>
      <c r="K26" s="137">
        <v>45509.03013324074</v>
      </c>
      <c r="R2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5.194</v>
      </c>
      <c s="20">
        <v>26</v>
      </c>
      <c s="84">
        <v>4.1719999999999997</v>
      </c>
      <c s="84">
        <v>90.903000000000006</v>
      </c>
      <c s="97">
        <v>34.441000000000003</v>
      </c>
      <c s="20">
        <v>0</v>
      </c>
      <c s="20">
        <v>0</v>
      </c>
      <c/>
      <c r="K27" s="137">
        <v>45509.030135543981</v>
      </c>
      <c r="R2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5.4080000000000004</v>
      </c>
      <c s="20">
        <v>27</v>
      </c>
      <c s="84">
        <v>4.0339999999999998</v>
      </c>
      <c s="84">
        <v>91.078000000000003</v>
      </c>
      <c s="97">
        <v>38.777999999999999</v>
      </c>
      <c s="20">
        <v>0</v>
      </c>
      <c s="20">
        <v>0</v>
      </c>
      <c/>
      <c r="K28" s="137">
        <v>45509.030138020833</v>
      </c>
      <c r="R2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5.609</v>
      </c>
      <c s="20">
        <v>28</v>
      </c>
      <c s="84">
        <v>3.875</v>
      </c>
      <c s="84">
        <v>90.909999999999997</v>
      </c>
      <c s="97">
        <v>52.487000000000002</v>
      </c>
      <c s="20">
        <v>0</v>
      </c>
      <c s="20">
        <v>0</v>
      </c>
      <c/>
      <c r="K29" s="137">
        <v>45509.03014033565</v>
      </c>
      <c r="R2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5.8029999999999999</v>
      </c>
      <c s="20">
        <v>29</v>
      </c>
      <c s="84">
        <v>4.1520000000000001</v>
      </c>
      <c s="84">
        <v>90.444999999999993</v>
      </c>
      <c s="97">
        <v>20.074999999999999</v>
      </c>
      <c s="20">
        <v>0</v>
      </c>
      <c s="20">
        <v>0</v>
      </c>
      <c/>
      <c r="K30" s="137">
        <v>45509.030142592594</v>
      </c>
      <c r="R3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5.9969999999999999</v>
      </c>
      <c s="20">
        <v>30</v>
      </c>
      <c s="84">
        <v>4.133</v>
      </c>
      <c s="84">
        <v>91.228999999999999</v>
      </c>
      <c s="97">
        <v>18.965</v>
      </c>
      <c s="20">
        <v>0</v>
      </c>
      <c s="20">
        <v>0</v>
      </c>
      <c/>
      <c r="K31" s="137">
        <v>45509.030144837961</v>
      </c>
      <c r="R3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6.194</v>
      </c>
      <c s="20">
        <v>31</v>
      </c>
      <c s="84">
        <v>4.0739999999999998</v>
      </c>
      <c s="84">
        <v>92.686000000000007</v>
      </c>
      <c s="77">
        <v>38.253</v>
      </c>
      <c s="92">
        <v>0</v>
      </c>
      <c s="92">
        <v>0</v>
      </c>
      <c/>
      <c r="K32" s="137">
        <v>45509.030147118057</v>
      </c>
      <c r="R3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6.4029999999999996</v>
      </c>
      <c s="20">
        <v>32</v>
      </c>
      <c s="84">
        <v>4.2770000000000001</v>
      </c>
      <c s="84">
        <v>94.149000000000001</v>
      </c>
      <c s="77">
        <v>38.725999999999999</v>
      </c>
      <c s="92">
        <v>0</v>
      </c>
      <c s="92">
        <v>0</v>
      </c>
      <c/>
      <c r="K33" s="137">
        <v>45509.030149525461</v>
      </c>
      <c r="R3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6.5999999999999996</v>
      </c>
      <c s="20">
        <v>33</v>
      </c>
      <c s="84">
        <v>4.2279999999999998</v>
      </c>
      <c s="84">
        <v>86.497</v>
      </c>
      <c s="77">
        <v>42.673000000000002</v>
      </c>
      <c s="92">
        <v>0</v>
      </c>
      <c s="92">
        <v>0</v>
      </c>
      <c/>
      <c r="K34" s="137">
        <v>45509.030151817133</v>
      </c>
      <c r="R3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6.806</v>
      </c>
      <c s="20">
        <v>34</v>
      </c>
      <c s="84">
        <v>4.383</v>
      </c>
      <c s="84">
        <v>88.462999999999994</v>
      </c>
      <c s="77">
        <v>26.782</v>
      </c>
      <c s="92">
        <v>0</v>
      </c>
      <c s="92">
        <v>0</v>
      </c>
      <c/>
      <c r="K35" s="137">
        <v>45509.030154189815</v>
      </c>
      <c r="R3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6.9889999999999999</v>
      </c>
      <c s="20">
        <v>35</v>
      </c>
      <c s="84">
        <v>4.415</v>
      </c>
      <c s="84">
        <v>89.397000000000006</v>
      </c>
      <c s="77">
        <v>34.149000000000001</v>
      </c>
      <c s="92">
        <v>0</v>
      </c>
      <c s="92">
        <v>0</v>
      </c>
      <c/>
      <c r="K36" s="137">
        <v>45509.030156307868</v>
      </c>
      <c r="R3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7.2030000000000003</v>
      </c>
      <c s="20">
        <v>36</v>
      </c>
      <c s="84">
        <v>4.3449999999999998</v>
      </c>
      <c s="84">
        <v>89.780000000000001</v>
      </c>
      <c s="77">
        <v>32.485999999999997</v>
      </c>
      <c s="92">
        <v>0</v>
      </c>
      <c s="92">
        <v>0</v>
      </c>
      <c/>
      <c r="K37" s="137">
        <v>45509.030158796297</v>
      </c>
      <c r="R3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7.4139999999999997</v>
      </c>
      <c s="20">
        <v>37</v>
      </c>
      <c s="84">
        <v>4.1829999999999998</v>
      </c>
      <c s="84">
        <v>89.251999999999995</v>
      </c>
      <c s="77">
        <v>32.865000000000002</v>
      </c>
      <c s="92">
        <v>0</v>
      </c>
      <c s="92">
        <v>0</v>
      </c>
      <c/>
      <c r="K38" s="137">
        <v>45509.030161226852</v>
      </c>
      <c r="R3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7.6390000000000002</v>
      </c>
      <c s="20">
        <v>38</v>
      </c>
      <c s="84">
        <v>4.0190000000000001</v>
      </c>
      <c s="84">
        <v>88.608000000000004</v>
      </c>
      <c s="77">
        <v>35.718000000000004</v>
      </c>
      <c s="92">
        <v>0</v>
      </c>
      <c s="92">
        <v>0</v>
      </c>
      <c/>
      <c r="K39" s="137">
        <v>45509.030163831019</v>
      </c>
      <c r="R3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7.7859999999999996</v>
      </c>
      <c s="20">
        <v>39</v>
      </c>
      <c s="84">
        <v>4.1429999999999998</v>
      </c>
      <c s="84">
        <v>85.510999999999996</v>
      </c>
      <c s="77">
        <v>40.622999999999998</v>
      </c>
      <c s="92">
        <v>0</v>
      </c>
      <c s="92">
        <v>0</v>
      </c>
      <c/>
      <c r="K40" s="137">
        <v>45509.030165543983</v>
      </c>
      <c r="R4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7.9980000000000002</v>
      </c>
      <c s="20">
        <v>40</v>
      </c>
      <c s="84">
        <v>4.1429999999999998</v>
      </c>
      <c s="84">
        <v>81.689999999999998</v>
      </c>
      <c s="77">
        <v>35.212000000000003</v>
      </c>
      <c s="92">
        <v>0</v>
      </c>
      <c s="92">
        <v>0</v>
      </c>
      <c/>
      <c r="K41" s="137">
        <v>45509.030167986108</v>
      </c>
      <c r="R4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8.1790000000000003</v>
      </c>
      <c s="20">
        <v>41</v>
      </c>
      <c s="84">
        <v>4.3760000000000003</v>
      </c>
      <c s="84">
        <v>83.227000000000004</v>
      </c>
      <c s="77">
        <v>32.829000000000001</v>
      </c>
      <c s="92">
        <v>0</v>
      </c>
      <c s="92">
        <v>0</v>
      </c>
      <c/>
      <c r="K42" s="137">
        <v>45509.030170092592</v>
      </c>
      <c r="R4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8.3889999999999993</v>
      </c>
      <c s="20">
        <v>42</v>
      </c>
      <c s="84">
        <v>4.399</v>
      </c>
      <c s="84">
        <v>84.572000000000003</v>
      </c>
      <c s="77">
        <v>30.373999999999999</v>
      </c>
      <c s="92">
        <v>0</v>
      </c>
      <c s="92">
        <v>0</v>
      </c>
      <c/>
      <c r="K43" s="137">
        <v>45509.030172511571</v>
      </c>
      <c r="R4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8.5920000000000005</v>
      </c>
      <c s="20">
        <v>43</v>
      </c>
      <c s="84">
        <v>4.7270000000000003</v>
      </c>
      <c s="84">
        <v>86.570999999999998</v>
      </c>
      <c s="77">
        <v>31.884</v>
      </c>
      <c s="92">
        <v>0</v>
      </c>
      <c s="92">
        <v>0</v>
      </c>
      <c/>
      <c r="K44" s="137">
        <v>45509.030174872685</v>
      </c>
      <c r="R4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8.798</v>
      </c>
      <c s="20">
        <v>44</v>
      </c>
      <c s="84">
        <v>4.6349999999999998</v>
      </c>
      <c s="84">
        <v>87.081000000000003</v>
      </c>
      <c s="77">
        <v>11.917</v>
      </c>
      <c s="92">
        <v>0</v>
      </c>
      <c s="92">
        <v>0</v>
      </c>
      <c/>
      <c r="K45" s="137">
        <v>45509.030177245368</v>
      </c>
      <c r="R4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8.9789999999999992</v>
      </c>
      <c s="20">
        <v>45</v>
      </c>
      <c s="84">
        <v>4.6829999999999998</v>
      </c>
      <c s="84">
        <v>87.525000000000006</v>
      </c>
      <c s="77">
        <v>15.291</v>
      </c>
      <c s="92">
        <v>0</v>
      </c>
      <c s="92">
        <v>0</v>
      </c>
      <c/>
      <c r="K46" s="137">
        <v>45509.030179351852</v>
      </c>
      <c r="R4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9.1959999999999997</v>
      </c>
      <c s="20">
        <v>46</v>
      </c>
      <c s="84">
        <v>4.6379999999999999</v>
      </c>
      <c s="84">
        <v>82.430999999999997</v>
      </c>
      <c s="77">
        <v>44.204999999999998</v>
      </c>
      <c s="92">
        <v>0</v>
      </c>
      <c s="92">
        <v>0</v>
      </c>
      <c/>
      <c r="K47" s="137">
        <v>45509.030181851849</v>
      </c>
      <c r="R4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9.4100000000000001</v>
      </c>
      <c s="20">
        <v>47</v>
      </c>
      <c s="84">
        <v>4.7709999999999999</v>
      </c>
      <c s="84">
        <v>82.430999999999997</v>
      </c>
      <c s="77">
        <v>0</v>
      </c>
      <c s="92">
        <v>0</v>
      </c>
      <c s="92">
        <v>0</v>
      </c>
      <c/>
      <c r="K48" s="137">
        <v>45509.030184328702</v>
      </c>
      <c r="R4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9.6080000000000005</v>
      </c>
      <c s="20">
        <v>48</v>
      </c>
      <c s="84">
        <v>4.681</v>
      </c>
      <c s="84">
        <v>82.430999999999997</v>
      </c>
      <c s="77">
        <v>0</v>
      </c>
      <c s="92">
        <v>0</v>
      </c>
      <c s="92">
        <v>0</v>
      </c>
      <c/>
      <c r="K49" s="137">
        <v>45509.030186631942</v>
      </c>
      <c r="R4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9.7889999999999997</v>
      </c>
      <c s="20">
        <v>49</v>
      </c>
      <c s="84">
        <v>4.726</v>
      </c>
      <c s="84">
        <v>83.867000000000004</v>
      </c>
      <c s="77">
        <v>38.527999999999999</v>
      </c>
      <c s="92">
        <v>0</v>
      </c>
      <c s="92">
        <v>0</v>
      </c>
      <c/>
      <c r="K50" s="137">
        <v>45509.030188715275</v>
      </c>
      <c r="R5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10.012</v>
      </c>
      <c s="20">
        <v>50</v>
      </c>
      <c s="84">
        <v>4.6050000000000004</v>
      </c>
      <c s="84">
        <v>83.905000000000001</v>
      </c>
      <c s="77">
        <v>25.207000000000001</v>
      </c>
      <c s="92">
        <v>0</v>
      </c>
      <c s="92">
        <v>0</v>
      </c>
      <c/>
      <c r="K51" s="137">
        <v>45509.030191307873</v>
      </c>
      <c r="R5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10.223000000000001</v>
      </c>
      <c s="20">
        <v>51</v>
      </c>
      <c s="84">
        <v>4.6529999999999996</v>
      </c>
      <c s="84">
        <v>83.617000000000004</v>
      </c>
      <c s="77">
        <v>27.321999999999999</v>
      </c>
      <c s="92">
        <v>0</v>
      </c>
      <c s="92">
        <v>0</v>
      </c>
      <c/>
      <c r="K52" s="137">
        <v>45509.030193738428</v>
      </c>
      <c r="R5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10.388</v>
      </c>
      <c s="20">
        <v>52</v>
      </c>
      <c s="84">
        <v>4.601</v>
      </c>
      <c s="84">
        <v>83.569999999999993</v>
      </c>
      <c s="77">
        <v>27.702999999999999</v>
      </c>
      <c s="92">
        <v>0</v>
      </c>
      <c s="92">
        <v>0</v>
      </c>
      <c/>
      <c r="K53" s="137">
        <v>45509.030195659725</v>
      </c>
      <c r="R5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10.593</v>
      </c>
      <c s="20">
        <v>53</v>
      </c>
      <c s="84">
        <v>4.5439999999999996</v>
      </c>
      <c s="84">
        <v>83.881</v>
      </c>
      <c s="77">
        <v>27.922999999999998</v>
      </c>
      <c s="92">
        <v>0</v>
      </c>
      <c s="92">
        <v>0</v>
      </c>
      <c/>
      <c r="K54" s="137">
        <v>45509.030198020831</v>
      </c>
      <c r="R5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10.787000000000001</v>
      </c>
      <c s="20">
        <v>54</v>
      </c>
      <c s="84">
        <v>4.5919999999999996</v>
      </c>
      <c s="84">
        <v>84.823999999999998</v>
      </c>
      <c s="77">
        <v>30.332000000000001</v>
      </c>
      <c s="92">
        <v>0</v>
      </c>
      <c s="92">
        <v>0</v>
      </c>
      <c/>
      <c r="K55" s="137">
        <v>45509.030200266207</v>
      </c>
      <c r="R5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10.98</v>
      </c>
      <c s="20">
        <v>55</v>
      </c>
      <c s="84">
        <v>3.8839999999999999</v>
      </c>
      <c s="84">
        <v>85.531000000000006</v>
      </c>
      <c s="77">
        <v>35.280999999999999</v>
      </c>
      <c s="92">
        <v>0</v>
      </c>
      <c s="92">
        <v>0</v>
      </c>
      <c/>
      <c r="K56" s="137">
        <v>45509.030202499998</v>
      </c>
      <c r="R5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11.199</v>
      </c>
      <c s="20">
        <v>56</v>
      </c>
      <c s="84">
        <v>4.282</v>
      </c>
      <c s="84">
        <v>85.739000000000004</v>
      </c>
      <c s="77">
        <v>29.280000000000001</v>
      </c>
      <c s="92">
        <v>0</v>
      </c>
      <c s="92">
        <v>0</v>
      </c>
      <c/>
      <c r="K57" s="137">
        <v>45509.030205034724</v>
      </c>
      <c r="R5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11.398999999999999</v>
      </c>
      <c s="20">
        <v>57</v>
      </c>
      <c s="84">
        <v>4.3879999999999999</v>
      </c>
      <c s="84">
        <v>86.048000000000002</v>
      </c>
      <c s="77">
        <v>28.059999999999999</v>
      </c>
      <c s="92">
        <v>0</v>
      </c>
      <c s="92">
        <v>0</v>
      </c>
      <c/>
      <c r="K58" s="137">
        <v>45509.03020734954</v>
      </c>
      <c r="R5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11.590999999999999</v>
      </c>
      <c s="20">
        <v>58</v>
      </c>
      <c s="84">
        <v>4.1890000000000001</v>
      </c>
      <c s="84">
        <v>86.128</v>
      </c>
      <c s="77">
        <v>24.529</v>
      </c>
      <c s="92">
        <v>0</v>
      </c>
      <c s="92">
        <v>0</v>
      </c>
      <c/>
      <c r="K59" s="137">
        <v>45509.030209571756</v>
      </c>
      <c r="R5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11.782</v>
      </c>
      <c s="20">
        <v>59</v>
      </c>
      <c s="84">
        <v>4.335</v>
      </c>
      <c s="84">
        <v>84.400999999999996</v>
      </c>
      <c s="77">
        <v>34.887</v>
      </c>
      <c s="92">
        <v>0</v>
      </c>
      <c s="92">
        <v>0</v>
      </c>
      <c/>
      <c r="K60" s="137">
        <v>45509.030211793979</v>
      </c>
      <c r="R6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11.99</v>
      </c>
      <c s="20">
        <v>60</v>
      </c>
      <c s="84">
        <v>4.4169999999999998</v>
      </c>
      <c s="84">
        <v>81.552999999999997</v>
      </c>
      <c s="77">
        <v>36.033999999999999</v>
      </c>
      <c s="92">
        <v>0</v>
      </c>
      <c s="92">
        <v>0</v>
      </c>
      <c/>
      <c r="K61" s="137">
        <v>45509.03021420139</v>
      </c>
      <c r="R6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12.176</v>
      </c>
      <c s="20">
        <v>61</v>
      </c>
      <c s="84">
        <v>4.431</v>
      </c>
      <c s="84">
        <v>81.504999999999995</v>
      </c>
      <c s="77">
        <v>29.277000000000001</v>
      </c>
      <c s="92">
        <v>0</v>
      </c>
      <c s="92">
        <v>0</v>
      </c>
      <c/>
      <c r="K62" s="137">
        <v>45509.030216354164</v>
      </c>
      <c r="R6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12.401</v>
      </c>
      <c s="20">
        <v>62</v>
      </c>
      <c s="84">
        <v>4.5599999999999996</v>
      </c>
      <c s="84">
        <v>81.257999999999996</v>
      </c>
      <c s="77">
        <v>28.423999999999999</v>
      </c>
      <c s="92">
        <v>0</v>
      </c>
      <c s="92">
        <v>0</v>
      </c>
      <c/>
      <c r="K63" s="137">
        <v>45509.030218946762</v>
      </c>
      <c r="R6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12.595000000000001</v>
      </c>
      <c s="20">
        <v>63</v>
      </c>
      <c s="84">
        <v>4.4349999999999996</v>
      </c>
      <c s="84">
        <v>82.969999999999999</v>
      </c>
      <c s="77">
        <v>33.712000000000003</v>
      </c>
      <c s="92">
        <v>0</v>
      </c>
      <c s="92">
        <v>0</v>
      </c>
      <c/>
      <c r="K64" s="137">
        <v>45509.030221203706</v>
      </c>
      <c r="R6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12.798</v>
      </c>
      <c s="20">
        <v>64</v>
      </c>
      <c s="84">
        <v>4.2290000000000001</v>
      </c>
      <c s="84">
        <v>84.060000000000002</v>
      </c>
      <c s="77">
        <v>35.335000000000001</v>
      </c>
      <c s="92">
        <v>0</v>
      </c>
      <c s="92">
        <v>0</v>
      </c>
      <c/>
      <c r="K65" s="137">
        <v>45509.030223541668</v>
      </c>
      <c r="R6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13.005000000000001</v>
      </c>
      <c s="20">
        <v>65</v>
      </c>
      <c s="84">
        <v>4.4299999999999997</v>
      </c>
      <c s="84">
        <v>85.159000000000006</v>
      </c>
      <c s="77">
        <v>33.198</v>
      </c>
      <c s="92">
        <v>0</v>
      </c>
      <c s="92">
        <v>0</v>
      </c>
      <c/>
      <c r="K66" s="137">
        <v>45509.030225949071</v>
      </c>
      <c r="R6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13.179</v>
      </c>
      <c s="20">
        <v>66</v>
      </c>
      <c s="84">
        <v>4.492</v>
      </c>
      <c s="84">
        <v>85.846999999999994</v>
      </c>
      <c s="77">
        <v>29.888999999999999</v>
      </c>
      <c s="92">
        <v>0</v>
      </c>
      <c s="92">
        <v>0</v>
      </c>
      <c/>
      <c r="K67" s="137">
        <v>45509.030227951385</v>
      </c>
      <c r="R6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13.388999999999999</v>
      </c>
      <c s="20">
        <v>67</v>
      </c>
      <c s="84">
        <v>4.4139999999999997</v>
      </c>
      <c s="84">
        <v>86.537000000000006</v>
      </c>
      <c s="77">
        <v>28.731000000000002</v>
      </c>
      <c s="92">
        <v>0</v>
      </c>
      <c s="92">
        <v>0</v>
      </c>
      <c/>
      <c r="K68" s="137">
        <v>45509.030230393517</v>
      </c>
      <c r="R6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13.590999999999999</v>
      </c>
      <c s="20">
        <v>68</v>
      </c>
      <c s="84">
        <v>4.4539999999999997</v>
      </c>
      <c s="84">
        <v>87.185000000000002</v>
      </c>
      <c s="77">
        <v>31.422999999999998</v>
      </c>
      <c s="92">
        <v>0</v>
      </c>
      <c s="92">
        <v>0</v>
      </c>
      <c/>
      <c r="K69" s="137">
        <v>45509.03023271991</v>
      </c>
      <c r="R6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13.795999999999999</v>
      </c>
      <c s="20">
        <v>69</v>
      </c>
      <c s="84">
        <v>4.4889999999999999</v>
      </c>
      <c s="84">
        <v>87.268000000000001</v>
      </c>
      <c s="77">
        <v>32.109000000000002</v>
      </c>
      <c s="92">
        <v>0</v>
      </c>
      <c s="92">
        <v>0</v>
      </c>
      <c/>
      <c r="K70" s="137">
        <v>45509.030235092592</v>
      </c>
      <c r="R7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13.984999999999999</v>
      </c>
      <c s="20">
        <v>70</v>
      </c>
      <c s="84">
        <v>4.6159999999999997</v>
      </c>
      <c s="84">
        <v>84.885000000000005</v>
      </c>
      <c s="77">
        <v>38.601999999999997</v>
      </c>
      <c s="92">
        <v>0</v>
      </c>
      <c s="92">
        <v>0</v>
      </c>
      <c/>
      <c r="K71" s="137">
        <v>45509.030237291663</v>
      </c>
      <c r="R7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14.202</v>
      </c>
      <c s="20">
        <v>71</v>
      </c>
      <c s="84">
        <v>4.6029999999999998</v>
      </c>
      <c s="84">
        <v>84.552000000000007</v>
      </c>
      <c s="77">
        <v>39.118000000000002</v>
      </c>
      <c s="92">
        <v>0</v>
      </c>
      <c s="92">
        <v>0</v>
      </c>
      <c/>
      <c r="K72" s="137">
        <v>45509.030239803244</v>
      </c>
      <c r="R7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14.379</v>
      </c>
      <c s="20">
        <v>72</v>
      </c>
      <c s="84">
        <v>4.4409999999999998</v>
      </c>
      <c s="84">
        <v>84.281000000000006</v>
      </c>
      <c s="77">
        <v>38.213999999999999</v>
      </c>
      <c s="92">
        <v>0</v>
      </c>
      <c s="92">
        <v>0</v>
      </c>
      <c/>
      <c r="K73" s="137">
        <v>45509.030241840279</v>
      </c>
      <c r="R7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14.589</v>
      </c>
      <c s="20">
        <v>73</v>
      </c>
      <c s="84">
        <v>4.532</v>
      </c>
      <c s="84">
        <v>84.281000000000006</v>
      </c>
      <c s="77">
        <v>0</v>
      </c>
      <c s="92">
        <v>0</v>
      </c>
      <c s="92">
        <v>0</v>
      </c>
      <c/>
      <c r="K74" s="137">
        <v>45509.030244270834</v>
      </c>
      <c r="R7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14.798</v>
      </c>
      <c s="20">
        <v>74</v>
      </c>
      <c s="84">
        <v>4.5019999999999998</v>
      </c>
      <c s="84">
        <v>84.284000000000006</v>
      </c>
      <c s="77">
        <v>44.886000000000003</v>
      </c>
      <c s="92">
        <v>0</v>
      </c>
      <c s="92">
        <v>0</v>
      </c>
      <c/>
      <c r="K75" s="137">
        <v>45509.03024670139</v>
      </c>
      <c r="R7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14.994</v>
      </c>
      <c s="20">
        <v>75</v>
      </c>
      <c s="84">
        <v>4.4969999999999999</v>
      </c>
      <c s="84">
        <v>84.302999999999997</v>
      </c>
      <c s="77">
        <v>32.188000000000002</v>
      </c>
      <c s="92">
        <v>0</v>
      </c>
      <c s="92">
        <v>0</v>
      </c>
      <c/>
      <c r="K76" s="137">
        <v>45509.030248958334</v>
      </c>
      <c r="R7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15.188000000000001</v>
      </c>
      <c s="20">
        <v>76</v>
      </c>
      <c s="84">
        <v>4.5300000000000002</v>
      </c>
      <c s="84">
        <v>85.254999999999995</v>
      </c>
      <c s="77">
        <v>32.261000000000003</v>
      </c>
      <c s="92">
        <v>0</v>
      </c>
      <c s="92">
        <v>0</v>
      </c>
      <c/>
      <c r="K77" s="137">
        <v>45509.030251215278</v>
      </c>
      <c r="R7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15.391</v>
      </c>
      <c s="20">
        <v>77</v>
      </c>
      <c s="84">
        <v>4.5359999999999996</v>
      </c>
      <c s="84">
        <v>85.596000000000004</v>
      </c>
      <c s="77">
        <v>34.755000000000003</v>
      </c>
      <c s="92">
        <v>0</v>
      </c>
      <c s="92">
        <v>0</v>
      </c>
      <c/>
      <c r="K78" s="137">
        <v>45509.030253553239</v>
      </c>
      <c r="R7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15.586</v>
      </c>
      <c s="20">
        <v>78</v>
      </c>
      <c s="84">
        <v>4.6269999999999998</v>
      </c>
      <c s="84">
        <v>88.287999999999997</v>
      </c>
      <c s="77">
        <v>48.055999999999997</v>
      </c>
      <c s="92">
        <v>0</v>
      </c>
      <c s="92">
        <v>0</v>
      </c>
      <c/>
      <c r="K79" s="137">
        <v>45509.030255821759</v>
      </c>
      <c r="R7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15.782</v>
      </c>
      <c s="20">
        <v>79</v>
      </c>
      <c s="84">
        <v>4.5700000000000003</v>
      </c>
      <c s="84">
        <v>89.866</v>
      </c>
      <c s="77">
        <v>42.451999999999998</v>
      </c>
      <c s="92">
        <v>0</v>
      </c>
      <c s="92">
        <v>0</v>
      </c>
      <c/>
      <c r="K80" s="137">
        <v>45509.030258078703</v>
      </c>
      <c r="R8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15.993</v>
      </c>
      <c s="20">
        <v>80</v>
      </c>
      <c s="84">
        <v>4.6959999999999997</v>
      </c>
      <c s="84">
        <v>90.140000000000001</v>
      </c>
      <c s="77">
        <v>25.129000000000001</v>
      </c>
      <c s="92">
        <v>0</v>
      </c>
      <c s="92">
        <v>0</v>
      </c>
      <c/>
      <c r="K81" s="137">
        <v>45509.03026053241</v>
      </c>
      <c r="R8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16.195</v>
      </c>
      <c s="20">
        <v>81</v>
      </c>
      <c s="84">
        <v>4.7380000000000004</v>
      </c>
      <c s="84">
        <v>89.635999999999996</v>
      </c>
      <c s="77">
        <v>53.905000000000001</v>
      </c>
      <c s="92">
        <v>0</v>
      </c>
      <c s="92">
        <v>0</v>
      </c>
      <c/>
      <c r="K82" s="137">
        <v>45509.030262870372</v>
      </c>
      <c r="R8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16.382000000000001</v>
      </c>
      <c s="20">
        <v>82</v>
      </c>
      <c s="84">
        <v>4.7130000000000001</v>
      </c>
      <c s="84">
        <v>89.744</v>
      </c>
      <c s="77">
        <v>34.347000000000001</v>
      </c>
      <c s="92">
        <v>0</v>
      </c>
      <c s="92">
        <v>0</v>
      </c>
      <c/>
      <c r="K83" s="137">
        <v>45509.030265023146</v>
      </c>
      <c r="R8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16.588999999999999</v>
      </c>
      <c s="20">
        <v>83</v>
      </c>
      <c s="84">
        <v>4.5010000000000003</v>
      </c>
      <c s="84">
        <v>89.599000000000004</v>
      </c>
      <c s="77">
        <v>32.085000000000001</v>
      </c>
      <c s="92">
        <v>0</v>
      </c>
      <c s="92">
        <v>0</v>
      </c>
      <c/>
      <c r="K84" s="137">
        <v>45509.030267430557</v>
      </c>
      <c r="R8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16.783999999999999</v>
      </c>
      <c s="20">
        <v>84</v>
      </c>
      <c s="84">
        <v>4.7140000000000004</v>
      </c>
      <c s="84">
        <v>88.799000000000007</v>
      </c>
      <c s="77">
        <v>33.991999999999997</v>
      </c>
      <c s="92">
        <v>0</v>
      </c>
      <c s="92">
        <v>0</v>
      </c>
      <c/>
      <c r="K85" s="137">
        <v>45509.030269687501</v>
      </c>
      <c r="R8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16.992000000000001</v>
      </c>
      <c s="20">
        <v>85</v>
      </c>
      <c s="84">
        <v>4.7400000000000002</v>
      </c>
      <c s="84">
        <v>89.137</v>
      </c>
      <c s="77">
        <v>47.276000000000003</v>
      </c>
      <c s="92">
        <v>0</v>
      </c>
      <c s="92">
        <v>0</v>
      </c>
      <c/>
      <c r="K86" s="137">
        <v>45509.030272094904</v>
      </c>
      <c r="R8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17.195</v>
      </c>
      <c s="20">
        <v>86</v>
      </c>
      <c s="84">
        <v>4.6440000000000001</v>
      </c>
      <c s="84">
        <v>88.001000000000005</v>
      </c>
      <c s="77">
        <v>37.119999999999997</v>
      </c>
      <c s="92">
        <v>0</v>
      </c>
      <c s="92">
        <v>0</v>
      </c>
      <c/>
      <c r="K87" s="137">
        <v>45509.030274432873</v>
      </c>
      <c r="R8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17.391999999999999</v>
      </c>
      <c s="20">
        <v>87</v>
      </c>
      <c s="84">
        <v>4.5110000000000001</v>
      </c>
      <c s="84">
        <v>87.953000000000003</v>
      </c>
      <c s="77">
        <v>43.871000000000002</v>
      </c>
      <c s="92">
        <v>0</v>
      </c>
      <c s="92">
        <v>0</v>
      </c>
      <c/>
      <c r="K88" s="137">
        <v>45509.030276712961</v>
      </c>
      <c r="R8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17.581</v>
      </c>
      <c s="20">
        <v>88</v>
      </c>
      <c s="84">
        <v>4.5810000000000004</v>
      </c>
      <c s="84">
        <v>87.213999999999999</v>
      </c>
      <c s="77">
        <v>41.463999999999999</v>
      </c>
      <c s="92">
        <v>0</v>
      </c>
      <c s="92">
        <v>0</v>
      </c>
      <c/>
      <c r="K89" s="137">
        <v>45509.03027891204</v>
      </c>
      <c r="R8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17.786999999999999</v>
      </c>
      <c s="20">
        <v>89</v>
      </c>
      <c s="84">
        <v>4.5519999999999996</v>
      </c>
      <c s="84">
        <v>87.367999999999995</v>
      </c>
      <c s="77">
        <v>41.439999999999998</v>
      </c>
      <c s="92">
        <v>0</v>
      </c>
      <c s="92">
        <v>0</v>
      </c>
      <c/>
      <c r="K90" s="137">
        <v>45509.030281284722</v>
      </c>
      <c r="R9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17.998000000000001</v>
      </c>
      <c s="20">
        <v>90</v>
      </c>
      <c s="84">
        <v>4.5800000000000001</v>
      </c>
      <c s="84">
        <v>87.212000000000003</v>
      </c>
      <c s="77">
        <v>36.668999999999997</v>
      </c>
      <c s="92">
        <v>0</v>
      </c>
      <c s="92">
        <v>0</v>
      </c>
      <c/>
      <c r="K91" s="137">
        <v>45509.030283726854</v>
      </c>
      <c r="R9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18.193999999999999</v>
      </c>
      <c s="20">
        <v>91</v>
      </c>
      <c s="84">
        <v>4.4039999999999999</v>
      </c>
      <c s="84">
        <v>83.382000000000005</v>
      </c>
      <c s="77">
        <v>44.006</v>
      </c>
      <c s="92">
        <v>0</v>
      </c>
      <c s="92">
        <v>0</v>
      </c>
      <c/>
      <c r="K92" s="137">
        <v>45509.030285995374</v>
      </c>
      <c r="R9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18.395</v>
      </c>
      <c s="20">
        <v>92</v>
      </c>
      <c s="84">
        <v>4.5099999999999998</v>
      </c>
      <c s="84">
        <v>87.305000000000007</v>
      </c>
      <c s="77">
        <v>45.548999999999999</v>
      </c>
      <c s="92">
        <v>0</v>
      </c>
      <c s="92">
        <v>0</v>
      </c>
      <c/>
      <c r="K93" s="137">
        <v>45509.030288333335</v>
      </c>
      <c r="R9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18.59</v>
      </c>
      <c s="20">
        <v>93</v>
      </c>
      <c s="84">
        <v>4.5709999999999997</v>
      </c>
      <c s="84">
        <v>87.725999999999999</v>
      </c>
      <c s="77">
        <v>28.562000000000001</v>
      </c>
      <c s="92">
        <v>0</v>
      </c>
      <c s="92">
        <v>0</v>
      </c>
      <c/>
      <c r="K94" s="137">
        <v>45509.030290578703</v>
      </c>
      <c r="R9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18.776</v>
      </c>
      <c s="20">
        <v>94</v>
      </c>
      <c s="84">
        <v>4.1719999999999997</v>
      </c>
      <c s="84">
        <v>85.021000000000001</v>
      </c>
      <c s="77">
        <v>44.466999999999999</v>
      </c>
      <c s="92">
        <v>0</v>
      </c>
      <c s="92">
        <v>0</v>
      </c>
      <c/>
      <c r="K95" s="137">
        <v>45509.030292743053</v>
      </c>
      <c r="R9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18.986000000000001</v>
      </c>
      <c s="20">
        <v>95</v>
      </c>
      <c s="84">
        <v>4.3339999999999996</v>
      </c>
      <c s="84">
        <v>84.195999999999998</v>
      </c>
      <c s="77">
        <v>38.070999999999998</v>
      </c>
      <c s="92">
        <v>0</v>
      </c>
      <c s="92">
        <v>0</v>
      </c>
      <c/>
      <c r="K96" s="137">
        <v>45509.03029516204</v>
      </c>
      <c r="R9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19.192</v>
      </c>
      <c s="20">
        <v>96</v>
      </c>
      <c s="84">
        <v>4.3339999999999996</v>
      </c>
      <c s="84">
        <v>83.662000000000006</v>
      </c>
      <c s="77">
        <v>51.908999999999999</v>
      </c>
      <c s="92">
        <v>0</v>
      </c>
      <c s="92">
        <v>0</v>
      </c>
      <c/>
      <c r="K97" s="137">
        <v>45509.030297557867</v>
      </c>
      <c r="R9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19.384</v>
      </c>
      <c s="20">
        <v>97</v>
      </c>
      <c s="84">
        <v>4.4500000000000002</v>
      </c>
      <c s="84">
        <v>84.834000000000003</v>
      </c>
      <c s="77">
        <v>53.037999999999997</v>
      </c>
      <c s="92">
        <v>0</v>
      </c>
      <c s="92">
        <v>0</v>
      </c>
      <c/>
      <c r="K98" s="137">
        <v>45509.030299768521</v>
      </c>
      <c r="R9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19.582000000000001</v>
      </c>
      <c s="20">
        <v>98</v>
      </c>
      <c s="84">
        <v>4.4569999999999999</v>
      </c>
      <c s="84">
        <v>86.358000000000004</v>
      </c>
      <c s="77">
        <v>31.495000000000001</v>
      </c>
      <c s="92">
        <v>0</v>
      </c>
      <c s="92">
        <v>0</v>
      </c>
      <c/>
      <c r="K99" s="137">
        <v>45509.030302071762</v>
      </c>
      <c r="R9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19.800999999999998</v>
      </c>
      <c s="20">
        <v>99</v>
      </c>
      <c s="84">
        <v>4.4530000000000003</v>
      </c>
      <c s="84">
        <v>84.933000000000007</v>
      </c>
      <c s="77">
        <v>41.435000000000002</v>
      </c>
      <c s="92">
        <v>0</v>
      </c>
      <c s="92">
        <v>0</v>
      </c>
      <c/>
      <c r="K100" s="137">
        <v>45509.03030460648</v>
      </c>
      <c r="R10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20.001000000000001</v>
      </c>
      <c s="20">
        <v>100</v>
      </c>
      <c s="84">
        <v>4.4539999999999997</v>
      </c>
      <c s="84">
        <v>82.445999999999998</v>
      </c>
      <c s="77">
        <v>41.622</v>
      </c>
      <c s="92">
        <v>0</v>
      </c>
      <c s="92">
        <v>0</v>
      </c>
      <c/>
      <c r="K101" s="137">
        <v>45509.030306921297</v>
      </c>
      <c r="R10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20.199999999999999</v>
      </c>
      <c s="20">
        <v>101</v>
      </c>
      <c s="84">
        <v>4.4180000000000001</v>
      </c>
      <c s="84">
        <v>82.561999999999998</v>
      </c>
      <c s="77">
        <v>32.271000000000001</v>
      </c>
      <c s="92">
        <v>0</v>
      </c>
      <c s="92">
        <v>0</v>
      </c>
      <c/>
      <c r="K102" s="137">
        <v>45509.030309212962</v>
      </c>
      <c r="R10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20.391999999999999</v>
      </c>
      <c s="20">
        <v>102</v>
      </c>
      <c s="84">
        <v>4.4169999999999998</v>
      </c>
      <c s="84">
        <v>82.311000000000007</v>
      </c>
      <c s="77">
        <v>24.521999999999998</v>
      </c>
      <c s="92">
        <v>0</v>
      </c>
      <c s="92">
        <v>0</v>
      </c>
      <c/>
      <c r="K103" s="137">
        <v>45509.030311446761</v>
      </c>
      <c r="R10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20.588000000000001</v>
      </c>
      <c s="20">
        <v>103</v>
      </c>
      <c s="84">
        <v>4.4210000000000003</v>
      </c>
      <c s="84">
        <v>82.230999999999995</v>
      </c>
      <c s="77">
        <v>23.286999999999999</v>
      </c>
      <c s="92">
        <v>0</v>
      </c>
      <c s="92">
        <v>0</v>
      </c>
      <c/>
      <c r="K104" s="137">
        <v>45509.030313703704</v>
      </c>
      <c r="R10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20.791</v>
      </c>
      <c s="20">
        <v>104</v>
      </c>
      <c s="84">
        <v>4.601</v>
      </c>
      <c s="84">
        <v>82.531999999999996</v>
      </c>
      <c s="77">
        <v>29.869</v>
      </c>
      <c s="92">
        <v>0</v>
      </c>
      <c s="92">
        <v>0</v>
      </c>
      <c/>
      <c r="K105" s="137">
        <v>45509.030316064818</v>
      </c>
      <c r="R10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20.994</v>
      </c>
      <c s="20">
        <v>105</v>
      </c>
      <c s="84">
        <v>4.1870000000000003</v>
      </c>
      <c s="84">
        <v>82.760000000000005</v>
      </c>
      <c s="77">
        <v>33.750999999999998</v>
      </c>
      <c s="92">
        <v>0</v>
      </c>
      <c s="92">
        <v>0</v>
      </c>
      <c/>
      <c r="K106" s="137">
        <v>45509.030318414349</v>
      </c>
      <c r="R10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21.184999999999999</v>
      </c>
      <c s="20">
        <v>106</v>
      </c>
      <c s="84">
        <v>4.109</v>
      </c>
      <c s="84">
        <v>83.725999999999999</v>
      </c>
      <c s="77">
        <v>37.643999999999998</v>
      </c>
      <c s="92">
        <v>0</v>
      </c>
      <c s="92">
        <v>0</v>
      </c>
      <c/>
      <c r="K107" s="137">
        <v>45509.030320613427</v>
      </c>
      <c r="R10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21.393000000000001</v>
      </c>
      <c s="20">
        <v>107</v>
      </c>
      <c s="84">
        <v>4.3330000000000002</v>
      </c>
      <c s="84">
        <v>84.579999999999998</v>
      </c>
      <c s="77">
        <v>34.070999999999998</v>
      </c>
      <c s="92">
        <v>0</v>
      </c>
      <c s="92">
        <v>0</v>
      </c>
      <c/>
      <c r="K108" s="137">
        <v>45509.03032302083</v>
      </c>
      <c r="R10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21.59</v>
      </c>
      <c s="20">
        <v>108</v>
      </c>
      <c s="84">
        <v>4.2460000000000004</v>
      </c>
      <c s="84">
        <v>85.204999999999998</v>
      </c>
      <c s="77">
        <v>45.843000000000004</v>
      </c>
      <c s="92">
        <v>0</v>
      </c>
      <c s="92">
        <v>0</v>
      </c>
      <c/>
      <c r="K109" s="137">
        <v>45509.030325312502</v>
      </c>
      <c r="R10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21.795999999999999</v>
      </c>
      <c s="20">
        <v>109</v>
      </c>
      <c s="84">
        <v>4.4779999999999998</v>
      </c>
      <c s="84">
        <v>85.513000000000005</v>
      </c>
      <c s="77">
        <v>46.426000000000002</v>
      </c>
      <c s="92">
        <v>0</v>
      </c>
      <c s="92">
        <v>0</v>
      </c>
      <c/>
      <c r="K110" s="137">
        <v>45509.030327685185</v>
      </c>
      <c r="R11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21.984000000000002</v>
      </c>
      <c s="20">
        <v>110</v>
      </c>
      <c s="84">
        <v>4.4390000000000001</v>
      </c>
      <c s="84">
        <v>85.423000000000002</v>
      </c>
      <c s="77">
        <v>50.218000000000004</v>
      </c>
      <c s="92">
        <v>0</v>
      </c>
      <c s="92">
        <v>0</v>
      </c>
      <c/>
      <c r="K111" s="137">
        <v>45509.030329861111</v>
      </c>
      <c r="R11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22.181999999999999</v>
      </c>
      <c s="20">
        <v>111</v>
      </c>
      <c s="84">
        <v>4.5060000000000002</v>
      </c>
      <c s="84">
        <v>82.977999999999994</v>
      </c>
      <c s="77">
        <v>47.712000000000003</v>
      </c>
      <c s="92">
        <v>0</v>
      </c>
      <c s="92">
        <v>0</v>
      </c>
      <c/>
      <c r="K112" s="137">
        <v>45509.030332152775</v>
      </c>
      <c r="R11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22.378</v>
      </c>
      <c s="20">
        <v>112</v>
      </c>
      <c s="84">
        <v>4.5469999999999997</v>
      </c>
      <c s="84">
        <v>82.113</v>
      </c>
      <c s="77">
        <v>37.075000000000003</v>
      </c>
      <c s="92">
        <v>0</v>
      </c>
      <c s="92">
        <v>0</v>
      </c>
      <c/>
      <c r="K113" s="137">
        <v>45509.030334432871</v>
      </c>
      <c r="R11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22.577000000000002</v>
      </c>
      <c s="20">
        <v>113</v>
      </c>
      <c s="84">
        <v>4.4400000000000004</v>
      </c>
      <c s="84">
        <v>83.450999999999993</v>
      </c>
      <c s="77">
        <v>34.378</v>
      </c>
      <c s="92">
        <v>0</v>
      </c>
      <c s="92">
        <v>0</v>
      </c>
      <c/>
      <c r="K114" s="137">
        <v>45509.030336724536</v>
      </c>
      <c r="R11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22.786999999999999</v>
      </c>
      <c s="20">
        <v>114</v>
      </c>
      <c s="84">
        <v>4.5460000000000003</v>
      </c>
      <c s="84">
        <v>84.085999999999999</v>
      </c>
      <c s="77">
        <v>30.433</v>
      </c>
      <c s="92">
        <v>0</v>
      </c>
      <c s="92">
        <v>0</v>
      </c>
      <c/>
      <c r="K115" s="137">
        <v>45509.030339166668</v>
      </c>
      <c r="R11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22.994</v>
      </c>
      <c s="20">
        <v>115</v>
      </c>
      <c s="84">
        <v>4.5659999999999998</v>
      </c>
      <c s="84">
        <v>84.994</v>
      </c>
      <c s="77">
        <v>40.557000000000002</v>
      </c>
      <c s="92">
        <v>0</v>
      </c>
      <c s="92">
        <v>0</v>
      </c>
      <c/>
      <c r="K116" s="137">
        <v>45509.030341550926</v>
      </c>
      <c r="R11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23.187999999999999</v>
      </c>
      <c s="20">
        <v>116</v>
      </c>
      <c s="84">
        <v>4.6029999999999998</v>
      </c>
      <c s="84">
        <v>86.228999999999999</v>
      </c>
      <c s="77">
        <v>31.297999999999998</v>
      </c>
      <c s="92">
        <v>0</v>
      </c>
      <c s="92">
        <v>0</v>
      </c>
      <c/>
      <c r="K117" s="137">
        <v>45509.03034380787</v>
      </c>
      <c r="R11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23.390999999999998</v>
      </c>
      <c s="20">
        <v>117</v>
      </c>
      <c s="84">
        <v>4.4340000000000002</v>
      </c>
      <c s="84">
        <v>86.572000000000003</v>
      </c>
      <c s="77">
        <v>33.192999999999998</v>
      </c>
      <c s="92">
        <v>0</v>
      </c>
      <c s="92">
        <v>0</v>
      </c>
      <c/>
      <c r="K118" s="137">
        <v>45509.030346145832</v>
      </c>
      <c r="R11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23.579999999999998</v>
      </c>
      <c s="20">
        <v>118</v>
      </c>
      <c s="84">
        <v>4.5780000000000003</v>
      </c>
      <c s="84">
        <v>86.634</v>
      </c>
      <c s="77">
        <v>27.823</v>
      </c>
      <c s="92">
        <v>0</v>
      </c>
      <c s="92">
        <v>0</v>
      </c>
      <c/>
      <c r="K119" s="137">
        <v>45509.03034834491</v>
      </c>
      <c r="R11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23.800999999999998</v>
      </c>
      <c s="20">
        <v>119</v>
      </c>
      <c s="84">
        <v>4.5839999999999996</v>
      </c>
      <c s="84">
        <v>87.182000000000002</v>
      </c>
      <c s="77">
        <v>35.279000000000003</v>
      </c>
      <c s="92">
        <v>0</v>
      </c>
      <c s="92">
        <v>0</v>
      </c>
      <c/>
      <c r="K120" s="137">
        <v>45509.030350891204</v>
      </c>
      <c r="R12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23.992000000000001</v>
      </c>
      <c s="20">
        <v>120</v>
      </c>
      <c s="84">
        <v>4.5830000000000002</v>
      </c>
      <c s="84">
        <v>86.805999999999997</v>
      </c>
      <c s="77">
        <v>32.506999999999998</v>
      </c>
      <c s="92">
        <v>0</v>
      </c>
      <c s="92">
        <v>0</v>
      </c>
      <c/>
      <c r="K121" s="137">
        <v>45509.030353113427</v>
      </c>
      <c r="R12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24.184000000000001</v>
      </c>
      <c s="20">
        <v>121</v>
      </c>
      <c s="84">
        <v>4.4880000000000004</v>
      </c>
      <c s="84">
        <v>85.420000000000002</v>
      </c>
      <c s="77">
        <v>39.118000000000002</v>
      </c>
      <c s="92">
        <v>0</v>
      </c>
      <c s="92">
        <v>0</v>
      </c>
      <c/>
      <c r="K122" s="137">
        <v>45509.030355324074</v>
      </c>
      <c r="R12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24.398</v>
      </c>
      <c s="20">
        <v>122</v>
      </c>
      <c s="84">
        <v>4.5170000000000003</v>
      </c>
      <c s="84">
        <v>85.983000000000004</v>
      </c>
      <c s="77">
        <v>28.59</v>
      </c>
      <c s="92">
        <v>0</v>
      </c>
      <c s="92">
        <v>0</v>
      </c>
      <c/>
      <c r="K123" s="137">
        <v>45509.030357812502</v>
      </c>
      <c r="R12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24.577999999999999</v>
      </c>
      <c s="20">
        <v>123</v>
      </c>
      <c s="84">
        <v>4.5910000000000002</v>
      </c>
      <c s="84">
        <v>86.222999999999999</v>
      </c>
      <c s="77">
        <v>33.691000000000003</v>
      </c>
      <c s="92">
        <v>0</v>
      </c>
      <c s="92">
        <v>0</v>
      </c>
      <c/>
      <c r="K124" s="137">
        <v>45509.030359884258</v>
      </c>
      <c r="R12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24.798999999999999</v>
      </c>
      <c s="20">
        <v>124</v>
      </c>
      <c s="84">
        <v>4.4950000000000001</v>
      </c>
      <c s="84">
        <v>85.820999999999998</v>
      </c>
      <c s="77">
        <v>30.315000000000001</v>
      </c>
      <c s="92">
        <v>0</v>
      </c>
      <c s="92">
        <v>0</v>
      </c>
      <c/>
      <c r="K125" s="137">
        <v>45509.030362453705</v>
      </c>
      <c r="R12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24.991</v>
      </c>
      <c s="20">
        <v>125</v>
      </c>
      <c s="84">
        <v>4.2080000000000002</v>
      </c>
      <c s="84">
        <v>85.670000000000002</v>
      </c>
      <c s="77">
        <v>34.716999999999999</v>
      </c>
      <c s="92">
        <v>0</v>
      </c>
      <c s="92">
        <v>0</v>
      </c>
      <c/>
      <c r="K126" s="137">
        <v>45509.030364664352</v>
      </c>
      <c r="R12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25.199999999999999</v>
      </c>
      <c s="20">
        <v>126</v>
      </c>
      <c s="84">
        <v>4.3419999999999996</v>
      </c>
      <c s="84">
        <v>85.231999999999999</v>
      </c>
      <c s="77">
        <v>32.610999999999997</v>
      </c>
      <c s="92">
        <v>0</v>
      </c>
      <c s="92">
        <v>0</v>
      </c>
      <c/>
      <c r="K127" s="137">
        <v>45509.030367083331</v>
      </c>
      <c r="R12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25.379999999999999</v>
      </c>
      <c s="20">
        <v>127</v>
      </c>
      <c s="84">
        <v>4.2400000000000002</v>
      </c>
      <c s="84">
        <v>85.078999999999994</v>
      </c>
      <c s="77">
        <v>36.006</v>
      </c>
      <c s="92">
        <v>0</v>
      </c>
      <c s="92">
        <v>0</v>
      </c>
      <c/>
      <c r="K128" s="137">
        <v>45509.030369178239</v>
      </c>
      <c r="R12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25.577999999999999</v>
      </c>
      <c s="20">
        <v>128</v>
      </c>
      <c s="84">
        <v>4.3739999999999997</v>
      </c>
      <c s="84">
        <v>85.218999999999994</v>
      </c>
      <c s="77">
        <v>9.2289999999999992</v>
      </c>
      <c s="92">
        <v>0</v>
      </c>
      <c s="92">
        <v>0</v>
      </c>
      <c/>
      <c r="K129" s="137">
        <v>45509.030371469904</v>
      </c>
      <c r="R12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25.800000000000001</v>
      </c>
      <c s="20">
        <v>129</v>
      </c>
      <c s="84">
        <v>4.2800000000000002</v>
      </c>
      <c s="84">
        <v>85.161000000000001</v>
      </c>
      <c s="77">
        <v>10.907</v>
      </c>
      <c s="92">
        <v>0</v>
      </c>
      <c s="92">
        <v>0</v>
      </c>
      <c/>
      <c r="K130" s="137">
        <v>45509.03037403935</v>
      </c>
      <c r="R13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25.981999999999999</v>
      </c>
      <c s="20">
        <v>130</v>
      </c>
      <c s="84">
        <v>4.4130000000000003</v>
      </c>
      <c s="84">
        <v>84.427999999999997</v>
      </c>
      <c s="77">
        <v>32.960000000000001</v>
      </c>
      <c s="92">
        <v>0</v>
      </c>
      <c s="92">
        <v>0</v>
      </c>
      <c/>
      <c r="K131" s="137">
        <v>45509.030376145834</v>
      </c>
      <c r="R13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26.199999999999999</v>
      </c>
      <c s="20">
        <v>131</v>
      </c>
      <c s="84">
        <v>4.5110000000000001</v>
      </c>
      <c s="84">
        <v>85.144000000000005</v>
      </c>
      <c s="77">
        <v>30.190999999999999</v>
      </c>
      <c s="92">
        <v>0</v>
      </c>
      <c s="92">
        <v>0</v>
      </c>
      <c/>
      <c r="K132" s="137">
        <v>45509.030378657408</v>
      </c>
      <c r="R13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26.382999999999999</v>
      </c>
      <c s="20">
        <v>132</v>
      </c>
      <c s="84">
        <v>4.665</v>
      </c>
      <c s="84">
        <v>85.340999999999994</v>
      </c>
      <c s="77">
        <v>31.893999999999998</v>
      </c>
      <c s="92">
        <v>0</v>
      </c>
      <c s="92">
        <v>0</v>
      </c>
      <c/>
      <c r="K133" s="137">
        <v>45509.030380775461</v>
      </c>
      <c r="R13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26.582999999999998</v>
      </c>
      <c s="20">
        <v>133</v>
      </c>
      <c s="84">
        <v>4.6109999999999998</v>
      </c>
      <c s="84">
        <v>83.831999999999994</v>
      </c>
      <c s="77">
        <v>34.134999999999998</v>
      </c>
      <c s="92">
        <v>0</v>
      </c>
      <c s="92">
        <v>0</v>
      </c>
      <c/>
      <c r="K134" s="137">
        <v>45509.030383090278</v>
      </c>
      <c r="R13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26.780000000000001</v>
      </c>
      <c s="20">
        <v>134</v>
      </c>
      <c s="84">
        <v>4.585</v>
      </c>
      <c s="84">
        <v>84.852000000000004</v>
      </c>
      <c s="77">
        <v>32.237000000000002</v>
      </c>
      <c s="92">
        <v>0</v>
      </c>
      <c s="92">
        <v>0</v>
      </c>
      <c/>
      <c r="K135" s="137">
        <v>45509.030385370374</v>
      </c>
      <c r="R13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26.998999999999999</v>
      </c>
      <c s="20">
        <v>135</v>
      </c>
      <c s="84">
        <v>4.5650000000000004</v>
      </c>
      <c s="84">
        <v>84.852000000000004</v>
      </c>
      <c s="77">
        <v>0</v>
      </c>
      <c s="92">
        <v>0</v>
      </c>
      <c s="92">
        <v>0</v>
      </c>
      <c/>
      <c r="K136" s="137">
        <v>45509.030387905092</v>
      </c>
      <c r="R13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27.193000000000001</v>
      </c>
      <c s="20">
        <v>136</v>
      </c>
      <c s="84">
        <v>4.617</v>
      </c>
      <c s="84">
        <v>85.219999999999999</v>
      </c>
      <c s="77">
        <v>26.687000000000001</v>
      </c>
      <c s="92">
        <v>0</v>
      </c>
      <c s="92">
        <v>0</v>
      </c>
      <c/>
      <c r="K137" s="137">
        <v>45509.030390150459</v>
      </c>
      <c r="R13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27.385999999999999</v>
      </c>
      <c s="20">
        <v>137</v>
      </c>
      <c s="84">
        <v>4.5599999999999996</v>
      </c>
      <c s="84">
        <v>85.180999999999997</v>
      </c>
      <c s="77">
        <v>26.850999999999999</v>
      </c>
      <c s="92">
        <v>0</v>
      </c>
      <c s="92">
        <v>0</v>
      </c>
      <c/>
      <c r="K138" s="137">
        <v>45509.030392395834</v>
      </c>
      <c r="R13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27.594000000000001</v>
      </c>
      <c s="20">
        <v>138</v>
      </c>
      <c s="84">
        <v>4.4850000000000003</v>
      </c>
      <c s="84">
        <v>85.043000000000006</v>
      </c>
      <c s="77">
        <v>27.248000000000001</v>
      </c>
      <c s="92">
        <v>0</v>
      </c>
      <c s="92">
        <v>0</v>
      </c>
      <c/>
      <c r="K139" s="137">
        <v>45509.030394791669</v>
      </c>
      <c r="R13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27.777999999999999</v>
      </c>
      <c s="20">
        <v>139</v>
      </c>
      <c s="84">
        <v>4.5659999999999998</v>
      </c>
      <c s="84">
        <v>85.778999999999996</v>
      </c>
      <c s="77">
        <v>31.190000000000001</v>
      </c>
      <c s="92">
        <v>0</v>
      </c>
      <c s="92">
        <v>0</v>
      </c>
      <c/>
      <c r="K140" s="137">
        <v>45509.030396932867</v>
      </c>
      <c r="R14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27.998999999999999</v>
      </c>
      <c s="20">
        <v>140</v>
      </c>
      <c s="84">
        <v>4.673</v>
      </c>
      <c s="84">
        <v>84.957999999999998</v>
      </c>
      <c s="77">
        <v>30.663</v>
      </c>
      <c s="92">
        <v>0</v>
      </c>
      <c s="92">
        <v>0</v>
      </c>
      <c/>
      <c r="K141" s="137">
        <v>45509.030399479168</v>
      </c>
      <c r="R14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28.201000000000001</v>
      </c>
      <c s="20">
        <v>141</v>
      </c>
      <c s="84">
        <v>4.7569999999999997</v>
      </c>
      <c s="84">
        <v>83.150000000000006</v>
      </c>
      <c s="77">
        <v>42.027999999999999</v>
      </c>
      <c s="92">
        <v>0</v>
      </c>
      <c s="92">
        <v>0</v>
      </c>
      <c/>
      <c r="K142" s="137">
        <v>45509.030401828706</v>
      </c>
      <c r="R14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28.376999999999999</v>
      </c>
      <c s="20">
        <v>142</v>
      </c>
      <c s="84">
        <v>4.7469999999999999</v>
      </c>
      <c s="84">
        <v>83.915999999999997</v>
      </c>
      <c s="77">
        <v>23.355</v>
      </c>
      <c s="92">
        <v>0</v>
      </c>
      <c s="92">
        <v>0</v>
      </c>
      <c/>
      <c r="K143" s="137">
        <v>45509.030403865741</v>
      </c>
      <c r="R14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28.588000000000001</v>
      </c>
      <c s="20">
        <v>143</v>
      </c>
      <c s="84">
        <v>4.2910000000000004</v>
      </c>
      <c s="84">
        <v>84.006</v>
      </c>
      <c s="77">
        <v>30.536999999999999</v>
      </c>
      <c s="92">
        <v>0</v>
      </c>
      <c s="92">
        <v>0</v>
      </c>
      <c/>
      <c r="K144" s="137">
        <v>45509.030406296297</v>
      </c>
      <c r="R14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28.780999999999999</v>
      </c>
      <c s="20">
        <v>144</v>
      </c>
      <c s="84">
        <v>4.0199999999999996</v>
      </c>
      <c s="84">
        <v>83.415999999999997</v>
      </c>
      <c s="77">
        <v>41.070999999999998</v>
      </c>
      <c s="92">
        <v>0</v>
      </c>
      <c s="92">
        <v>0</v>
      </c>
      <c/>
      <c r="K145" s="137">
        <v>45509.030408541665</v>
      </c>
      <c r="R14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29.001000000000001</v>
      </c>
      <c s="20">
        <v>145</v>
      </c>
      <c s="84">
        <v>4.2370000000000001</v>
      </c>
      <c s="84">
        <v>83.399000000000001</v>
      </c>
      <c s="77">
        <v>24.664999999999999</v>
      </c>
      <c s="92">
        <v>0</v>
      </c>
      <c s="92">
        <v>0</v>
      </c>
      <c/>
      <c r="K146" s="137">
        <v>45509.030411087966</v>
      </c>
      <c r="R14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29.187999999999999</v>
      </c>
      <c s="20">
        <v>146</v>
      </c>
      <c s="84">
        <v>3.9689999999999999</v>
      </c>
      <c s="84">
        <v>82.033000000000001</v>
      </c>
      <c s="77">
        <v>36.634</v>
      </c>
      <c s="92">
        <v>0</v>
      </c>
      <c s="92">
        <v>0</v>
      </c>
      <c/>
      <c r="K147" s="137">
        <v>45509.030413252316</v>
      </c>
      <c r="R14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29.393999999999998</v>
      </c>
      <c s="20">
        <v>147</v>
      </c>
      <c s="84">
        <v>4.5369999999999999</v>
      </c>
      <c s="84">
        <v>81.890000000000001</v>
      </c>
      <c s="77">
        <v>30.196000000000002</v>
      </c>
      <c s="92">
        <v>0</v>
      </c>
      <c s="92">
        <v>0</v>
      </c>
      <c/>
      <c r="K148" s="137">
        <v>45509.030415624999</v>
      </c>
      <c r="R14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29.596</v>
      </c>
      <c s="20">
        <v>148</v>
      </c>
      <c s="84">
        <v>4.7670000000000003</v>
      </c>
      <c s="84">
        <v>82.432000000000002</v>
      </c>
      <c s="77">
        <v>19.550999999999998</v>
      </c>
      <c s="92">
        <v>0</v>
      </c>
      <c s="92">
        <v>0</v>
      </c>
      <c/>
      <c r="K149" s="137">
        <v>45509.030417974536</v>
      </c>
      <c r="R14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29.779</v>
      </c>
      <c s="20">
        <v>149</v>
      </c>
      <c s="84">
        <v>4.3810000000000002</v>
      </c>
      <c s="84">
        <v>82.572999999999993</v>
      </c>
      <c s="77">
        <v>21.219000000000001</v>
      </c>
      <c s="92">
        <v>0</v>
      </c>
      <c s="92">
        <v>0</v>
      </c>
      <c/>
      <c r="K150" s="137">
        <v>45509.030420081021</v>
      </c>
      <c r="R15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29.998000000000001</v>
      </c>
      <c s="20">
        <v>150</v>
      </c>
      <c s="84">
        <v>4.5510000000000002</v>
      </c>
      <c s="84">
        <v>84.075999999999993</v>
      </c>
      <c s="77">
        <v>37.197000000000003</v>
      </c>
      <c s="92">
        <v>0</v>
      </c>
      <c s="92">
        <v>0</v>
      </c>
      <c/>
      <c r="K151" s="137">
        <v>45509.030422615739</v>
      </c>
      <c r="R15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30.192</v>
      </c>
      <c s="20">
        <v>151</v>
      </c>
      <c s="84">
        <v>4.4960000000000004</v>
      </c>
      <c s="84">
        <v>84.817999999999998</v>
      </c>
      <c s="77">
        <v>40.520000000000003</v>
      </c>
      <c s="92">
        <v>0</v>
      </c>
      <c s="92">
        <v>0</v>
      </c>
      <c/>
      <c r="K152" s="137">
        <v>45509.030424861114</v>
      </c>
      <c r="R15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30.385999999999999</v>
      </c>
      <c s="20">
        <v>152</v>
      </c>
      <c s="84">
        <v>4.524</v>
      </c>
      <c s="84">
        <v>88.063999999999993</v>
      </c>
      <c s="77">
        <v>30.574000000000002</v>
      </c>
      <c s="92">
        <v>0</v>
      </c>
      <c s="92">
        <v>0</v>
      </c>
      <c/>
      <c r="K153" s="137">
        <v>45509.030427106482</v>
      </c>
      <c r="R15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30.597000000000001</v>
      </c>
      <c s="20">
        <v>153</v>
      </c>
      <c s="84">
        <v>4.4050000000000002</v>
      </c>
      <c s="84">
        <v>87.974999999999994</v>
      </c>
      <c s="77">
        <v>27.949000000000002</v>
      </c>
      <c s="92">
        <v>0</v>
      </c>
      <c s="92">
        <v>0</v>
      </c>
      <c/>
      <c r="K154" s="137">
        <v>45509.030429548613</v>
      </c>
      <c r="R15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30.797999999999998</v>
      </c>
      <c s="20">
        <v>154</v>
      </c>
      <c s="84">
        <v>4.5369999999999999</v>
      </c>
      <c s="84">
        <v>87.510000000000005</v>
      </c>
      <c s="77">
        <v>27.997</v>
      </c>
      <c s="92">
        <v>0</v>
      </c>
      <c s="92">
        <v>0</v>
      </c>
      <c/>
      <c r="K155" s="137">
        <v>45509.030431886575</v>
      </c>
      <c r="R15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31.001000000000001</v>
      </c>
      <c s="20">
        <v>155</v>
      </c>
      <c s="84">
        <v>4.5369999999999999</v>
      </c>
      <c s="84">
        <v>87.828999999999994</v>
      </c>
      <c s="77">
        <v>28.5</v>
      </c>
      <c s="92">
        <v>0</v>
      </c>
      <c s="92">
        <v>0</v>
      </c>
      <c/>
      <c r="K156" s="137">
        <v>45509.030434236112</v>
      </c>
      <c r="R15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31.187999999999999</v>
      </c>
      <c s="20">
        <v>156</v>
      </c>
      <c s="84">
        <v>4.4160000000000004</v>
      </c>
      <c s="84">
        <v>88.649000000000001</v>
      </c>
      <c s="77">
        <v>31.417000000000002</v>
      </c>
      <c s="92">
        <v>0</v>
      </c>
      <c s="92">
        <v>0</v>
      </c>
      <c/>
      <c r="K157" s="137">
        <v>45509.030436400462</v>
      </c>
      <c r="R15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31.379000000000001</v>
      </c>
      <c s="20">
        <v>157</v>
      </c>
      <c s="84">
        <v>4.4459999999999997</v>
      </c>
      <c s="84">
        <v>88.530000000000001</v>
      </c>
      <c s="77">
        <v>29.977</v>
      </c>
      <c s="92">
        <v>0</v>
      </c>
      <c s="92">
        <v>0</v>
      </c>
      <c/>
      <c r="K158" s="137">
        <v>45509.030438599541</v>
      </c>
      <c r="R15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31.59</v>
      </c>
      <c s="20">
        <v>158</v>
      </c>
      <c s="84">
        <v>4.2400000000000002</v>
      </c>
      <c s="84">
        <v>88.617999999999995</v>
      </c>
      <c s="77">
        <v>31.021999999999998</v>
      </c>
      <c s="92">
        <v>0</v>
      </c>
      <c s="92">
        <v>0</v>
      </c>
      <c/>
      <c r="K159" s="137">
        <v>45509.030441053241</v>
      </c>
      <c r="R15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31.800000000000001</v>
      </c>
      <c s="20">
        <v>159</v>
      </c>
      <c s="84">
        <v>4.4000000000000004</v>
      </c>
      <c s="84">
        <v>88.744</v>
      </c>
      <c s="77">
        <v>30.390999999999998</v>
      </c>
      <c s="92">
        <v>0</v>
      </c>
      <c s="92">
        <v>0</v>
      </c>
      <c/>
      <c r="K160" s="137">
        <v>45509.03044347222</v>
      </c>
      <c r="R16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31.977</v>
      </c>
      <c s="20">
        <v>160</v>
      </c>
      <c s="84">
        <v>4.4530000000000003</v>
      </c>
      <c s="84">
        <v>88.188999999999993</v>
      </c>
      <c s="77">
        <v>26.483000000000001</v>
      </c>
      <c s="92">
        <v>0</v>
      </c>
      <c s="92">
        <v>0</v>
      </c>
      <c/>
      <c r="K161" s="137">
        <v>45509.030445532408</v>
      </c>
      <c r="R16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32.200000000000003</v>
      </c>
      <c s="20">
        <v>161</v>
      </c>
      <c s="84">
        <v>4.1200000000000001</v>
      </c>
      <c s="84">
        <v>87.408000000000001</v>
      </c>
      <c s="77">
        <v>28.170999999999999</v>
      </c>
      <c s="92">
        <v>0</v>
      </c>
      <c s="92">
        <v>0</v>
      </c>
      <c/>
      <c r="K162" s="137">
        <v>45509.030448113423</v>
      </c>
      <c r="R16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32.401000000000003</v>
      </c>
      <c s="20">
        <v>162</v>
      </c>
      <c s="84">
        <v>4.0540000000000003</v>
      </c>
      <c s="84">
        <v>88.646000000000001</v>
      </c>
      <c s="77">
        <v>23.190000000000001</v>
      </c>
      <c s="92">
        <v>0</v>
      </c>
      <c s="92">
        <v>0</v>
      </c>
      <c/>
      <c r="K163" s="137">
        <v>45509.030450428239</v>
      </c>
      <c r="R16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32.587000000000003</v>
      </c>
      <c s="20">
        <v>163</v>
      </c>
      <c s="84">
        <v>3.8279999999999998</v>
      </c>
      <c s="84">
        <v>88.536000000000001</v>
      </c>
      <c s="77">
        <v>25.282</v>
      </c>
      <c s="92">
        <v>0</v>
      </c>
      <c s="92">
        <v>0</v>
      </c>
      <c/>
      <c r="K164" s="137">
        <v>45509.030452592589</v>
      </c>
      <c r="R16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32.784999999999997</v>
      </c>
      <c s="20">
        <v>164</v>
      </c>
      <c s="84">
        <v>4.1040000000000001</v>
      </c>
      <c s="84">
        <v>88.128</v>
      </c>
      <c s="77">
        <v>27.103000000000002</v>
      </c>
      <c s="92">
        <v>0</v>
      </c>
      <c s="92">
        <v>0</v>
      </c>
      <c/>
      <c r="K165" s="137">
        <v>45509.030454884261</v>
      </c>
      <c r="R16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33.000999999999998</v>
      </c>
      <c s="20">
        <v>165</v>
      </c>
      <c s="84">
        <v>4.1710000000000003</v>
      </c>
      <c s="84">
        <v>86.944999999999993</v>
      </c>
      <c s="77">
        <v>33.945</v>
      </c>
      <c s="92">
        <v>0</v>
      </c>
      <c s="92">
        <v>0</v>
      </c>
      <c/>
      <c r="K166" s="137">
        <v>45509.030457384259</v>
      </c>
      <c r="R16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33.179000000000002</v>
      </c>
      <c s="20">
        <v>166</v>
      </c>
      <c s="84">
        <v>4.0179999999999998</v>
      </c>
      <c s="84">
        <v>87.623999999999995</v>
      </c>
      <c s="77">
        <v>24.058</v>
      </c>
      <c s="92">
        <v>0</v>
      </c>
      <c s="92">
        <v>0</v>
      </c>
      <c/>
      <c r="K167" s="137">
        <v>45509.030459444446</v>
      </c>
      <c r="R16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33.390000000000001</v>
      </c>
      <c s="20">
        <v>167</v>
      </c>
      <c s="84">
        <v>4.3029999999999999</v>
      </c>
      <c s="84">
        <v>87.272999999999996</v>
      </c>
      <c s="77">
        <v>22.547999999999998</v>
      </c>
      <c s="92">
        <v>0</v>
      </c>
      <c s="92">
        <v>0</v>
      </c>
      <c/>
      <c r="K168" s="137">
        <v>45509.030461875001</v>
      </c>
      <c r="R16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33.582000000000001</v>
      </c>
      <c s="20">
        <v>168</v>
      </c>
      <c s="84">
        <v>4.109</v>
      </c>
      <c s="84">
        <v>83.929000000000002</v>
      </c>
      <c s="77">
        <v>35.082999999999998</v>
      </c>
      <c s="92">
        <v>0</v>
      </c>
      <c s="92">
        <v>0</v>
      </c>
      <c/>
      <c r="K169" s="137">
        <v>45509.030464108793</v>
      </c>
      <c r="R16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33.798999999999999</v>
      </c>
      <c s="20">
        <v>169</v>
      </c>
      <c s="84">
        <v>4.4139999999999997</v>
      </c>
      <c s="84">
        <v>84.623000000000005</v>
      </c>
      <c s="77">
        <v>31.292999999999999</v>
      </c>
      <c s="92">
        <v>0</v>
      </c>
      <c s="92">
        <v>0</v>
      </c>
      <c/>
      <c r="K170" s="137">
        <v>45509.030466620374</v>
      </c>
      <c r="R17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33.984999999999999</v>
      </c>
      <c s="20">
        <v>170</v>
      </c>
      <c s="84">
        <v>4.4139999999999997</v>
      </c>
      <c s="84">
        <v>83.591999999999999</v>
      </c>
      <c s="77">
        <v>29.225999999999999</v>
      </c>
      <c s="92">
        <v>0</v>
      </c>
      <c s="92">
        <v>0</v>
      </c>
      <c/>
      <c r="K171" s="137">
        <v>45509.030468761572</v>
      </c>
      <c r="R17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34.188000000000002</v>
      </c>
      <c s="20">
        <v>171</v>
      </c>
      <c s="84">
        <v>4.3150000000000004</v>
      </c>
      <c s="84">
        <v>84.411000000000001</v>
      </c>
      <c s="77">
        <v>27.433</v>
      </c>
      <c s="92">
        <v>0</v>
      </c>
      <c s="92">
        <v>0</v>
      </c>
      <c/>
      <c r="K172" s="137">
        <v>45509.030471111109</v>
      </c>
      <c r="R17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34.378</v>
      </c>
      <c s="20">
        <v>172</v>
      </c>
      <c s="84">
        <v>4.1890000000000001</v>
      </c>
      <c s="84">
        <v>84.248999999999995</v>
      </c>
      <c s="77">
        <v>33.945</v>
      </c>
      <c s="92">
        <v>0</v>
      </c>
      <c s="92">
        <v>0</v>
      </c>
      <c/>
      <c r="K173" s="137">
        <v>45509.030473310188</v>
      </c>
      <c r="R17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34.582000000000001</v>
      </c>
      <c s="20">
        <v>173</v>
      </c>
      <c s="84">
        <v>3.9710000000000001</v>
      </c>
      <c s="84">
        <v>85.509</v>
      </c>
      <c s="77">
        <v>30.603999999999999</v>
      </c>
      <c s="92">
        <v>0</v>
      </c>
      <c s="92">
        <v>0</v>
      </c>
      <c/>
      <c r="K174" s="137">
        <v>45509.030475671294</v>
      </c>
      <c r="R17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34.786999999999999</v>
      </c>
      <c s="20">
        <v>174</v>
      </c>
      <c s="84">
        <v>4.0700000000000003</v>
      </c>
      <c s="84">
        <v>86.064999999999998</v>
      </c>
      <c s="77">
        <v>36.875999999999998</v>
      </c>
      <c s="92">
        <v>0</v>
      </c>
      <c s="92">
        <v>0</v>
      </c>
      <c/>
      <c r="K175" s="137">
        <v>45509.030478055553</v>
      </c>
      <c r="R17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35.000999999999998</v>
      </c>
      <c s="20">
        <v>175</v>
      </c>
      <c s="84">
        <v>4.1719999999999997</v>
      </c>
      <c s="84">
        <v>85.983999999999995</v>
      </c>
      <c s="77">
        <v>27.57</v>
      </c>
      <c s="92">
        <v>0</v>
      </c>
      <c s="92">
        <v>0</v>
      </c>
      <c/>
      <c r="K176" s="137">
        <v>45509.030480532405</v>
      </c>
      <c r="R17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35.195999999999998</v>
      </c>
      <c s="20">
        <v>176</v>
      </c>
      <c s="84">
        <v>4.2649999999999997</v>
      </c>
      <c s="84">
        <v>87.986000000000004</v>
      </c>
      <c s="77">
        <v>32.270000000000003</v>
      </c>
      <c s="92">
        <v>0</v>
      </c>
      <c s="92">
        <v>0</v>
      </c>
      <c/>
      <c r="K177" s="137">
        <v>45509.03048277778</v>
      </c>
      <c r="R17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35.389000000000003</v>
      </c>
      <c s="20">
        <v>177</v>
      </c>
      <c s="84">
        <v>4.3659999999999997</v>
      </c>
      <c s="84">
        <v>91.951999999999998</v>
      </c>
      <c s="77">
        <v>46.823999999999998</v>
      </c>
      <c s="92">
        <v>0</v>
      </c>
      <c s="92">
        <v>0</v>
      </c>
      <c/>
      <c r="K178" s="137">
        <v>45509.030485023148</v>
      </c>
      <c r="R17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35.584000000000003</v>
      </c>
      <c s="20">
        <v>178</v>
      </c>
      <c s="84">
        <v>4.3239999999999998</v>
      </c>
      <c s="84">
        <v>90.394000000000005</v>
      </c>
      <c s="77">
        <v>47.124000000000002</v>
      </c>
      <c s="92">
        <v>0</v>
      </c>
      <c s="92">
        <v>0</v>
      </c>
      <c/>
      <c r="K179" s="137">
        <v>45509.030487280092</v>
      </c>
      <c r="R17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35.789000000000001</v>
      </c>
      <c s="20">
        <v>179</v>
      </c>
      <c s="84">
        <v>4.5039999999999996</v>
      </c>
      <c s="84">
        <v>91.397000000000006</v>
      </c>
      <c s="77">
        <v>36.314999999999998</v>
      </c>
      <c s="92">
        <v>0</v>
      </c>
      <c s="92">
        <v>0</v>
      </c>
      <c/>
      <c r="K180" s="137">
        <v>45509.030489652781</v>
      </c>
      <c r="R18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35.987000000000002</v>
      </c>
      <c s="20">
        <v>180</v>
      </c>
      <c s="84">
        <v>4.7199999999999998</v>
      </c>
      <c s="84">
        <v>90.471000000000004</v>
      </c>
      <c s="77">
        <v>18.489000000000001</v>
      </c>
      <c s="92">
        <v>0</v>
      </c>
      <c s="92">
        <v>0</v>
      </c>
      <c/>
      <c r="K181" s="137">
        <v>45509.03049193287</v>
      </c>
      <c r="R18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36.191000000000003</v>
      </c>
      <c s="20">
        <v>181</v>
      </c>
      <c s="84">
        <v>4.6120000000000001</v>
      </c>
      <c s="84">
        <v>92.290999999999997</v>
      </c>
      <c s="77">
        <v>37.104999999999997</v>
      </c>
      <c s="92">
        <v>0</v>
      </c>
      <c s="92">
        <v>0</v>
      </c>
      <c/>
      <c r="K182" s="137">
        <v>45509.030494305553</v>
      </c>
      <c r="R18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36.378999999999998</v>
      </c>
      <c s="20">
        <v>182</v>
      </c>
      <c s="84">
        <v>4.6699999999999999</v>
      </c>
      <c s="84">
        <v>93.010000000000005</v>
      </c>
      <c s="77">
        <v>37.127000000000002</v>
      </c>
      <c s="92">
        <v>0</v>
      </c>
      <c s="92">
        <v>0</v>
      </c>
      <c/>
      <c r="K183" s="137">
        <v>45509.03049646991</v>
      </c>
      <c r="R18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36.581000000000003</v>
      </c>
      <c s="20">
        <v>183</v>
      </c>
      <c s="84">
        <v>4.6260000000000003</v>
      </c>
      <c s="84">
        <v>86.096000000000004</v>
      </c>
      <c s="77">
        <v>42.037999999999997</v>
      </c>
      <c s="92">
        <v>0</v>
      </c>
      <c s="92">
        <v>0</v>
      </c>
      <c/>
      <c r="K184" s="137">
        <v>45509.030498819448</v>
      </c>
      <c r="R18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36.783999999999999</v>
      </c>
      <c s="20">
        <v>184</v>
      </c>
      <c s="84">
        <v>4.7039999999999997</v>
      </c>
      <c s="84">
        <v>88.251999999999995</v>
      </c>
      <c s="77">
        <v>24.899999999999999</v>
      </c>
      <c s="92">
        <v>0</v>
      </c>
      <c s="92">
        <v>0</v>
      </c>
      <c/>
      <c r="K185" s="137">
        <v>45509.030501157409</v>
      </c>
      <c r="R18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37.000999999999998</v>
      </c>
      <c s="20">
        <v>185</v>
      </c>
      <c s="84">
        <v>4.7050000000000001</v>
      </c>
      <c s="84">
        <v>89.503</v>
      </c>
      <c s="77">
        <v>34.003</v>
      </c>
      <c s="92">
        <v>0</v>
      </c>
      <c s="92">
        <v>0</v>
      </c>
      <c/>
      <c r="K186" s="137">
        <v>45509.030503668982</v>
      </c>
      <c r="R18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37.177</v>
      </c>
      <c s="20">
        <v>186</v>
      </c>
      <c s="84">
        <v>4.681</v>
      </c>
      <c s="84">
        <v>89.843999999999994</v>
      </c>
      <c s="77">
        <v>32.332000000000001</v>
      </c>
      <c s="92">
        <v>0</v>
      </c>
      <c s="92">
        <v>0</v>
      </c>
      <c/>
      <c r="K187" s="137">
        <v>45509.030505717594</v>
      </c>
      <c r="R18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37.384</v>
      </c>
      <c s="20">
        <v>187</v>
      </c>
      <c s="84">
        <v>4.5229999999999997</v>
      </c>
      <c s="84">
        <v>89.619</v>
      </c>
      <c s="77">
        <v>30.632999999999999</v>
      </c>
      <c s="92">
        <v>0</v>
      </c>
      <c s="92">
        <v>0</v>
      </c>
      <c/>
      <c r="K188" s="137">
        <v>45509.030508113428</v>
      </c>
      <c r="R18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37.578000000000003</v>
      </c>
      <c s="20">
        <v>188</v>
      </c>
      <c s="84">
        <v>4.6130000000000004</v>
      </c>
      <c s="84">
        <v>89.367000000000004</v>
      </c>
      <c s="77">
        <v>28.515000000000001</v>
      </c>
      <c s="92">
        <v>0</v>
      </c>
      <c s="92">
        <v>0</v>
      </c>
      <c/>
      <c r="K189" s="137">
        <v>45509.030510358796</v>
      </c>
      <c r="R18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37.790999999999997</v>
      </c>
      <c s="20">
        <v>189</v>
      </c>
      <c s="84">
        <v>4.5099999999999998</v>
      </c>
      <c s="84">
        <v>87.477000000000004</v>
      </c>
      <c s="77">
        <v>39.676000000000002</v>
      </c>
      <c s="92">
        <v>0</v>
      </c>
      <c s="92">
        <v>0</v>
      </c>
      <c/>
      <c r="K190" s="137">
        <v>45509.030512812496</v>
      </c>
      <c r="R19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37.978999999999999</v>
      </c>
      <c s="20">
        <v>190</v>
      </c>
      <c s="84">
        <v>4.5819999999999999</v>
      </c>
      <c s="84">
        <v>84.266000000000005</v>
      </c>
      <c s="77">
        <v>36.850000000000001</v>
      </c>
      <c s="92">
        <v>0</v>
      </c>
      <c s="92">
        <v>0</v>
      </c>
      <c/>
      <c r="K191" s="137">
        <v>45509.030514999999</v>
      </c>
      <c r="R19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38.188000000000002</v>
      </c>
      <c s="20">
        <v>191</v>
      </c>
      <c s="84">
        <v>3.9159999999999999</v>
      </c>
      <c s="84">
        <v>83.322000000000003</v>
      </c>
      <c s="77">
        <v>38.417999999999999</v>
      </c>
      <c s="92">
        <v>0</v>
      </c>
      <c s="92">
        <v>0</v>
      </c>
      <c/>
      <c r="K192" s="137">
        <v>45509.030517418978</v>
      </c>
      <c r="R19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38.378</v>
      </c>
      <c s="20">
        <v>192</v>
      </c>
      <c s="84">
        <v>4.2729999999999997</v>
      </c>
      <c s="84">
        <v>83.843000000000004</v>
      </c>
      <c s="77">
        <v>31.811</v>
      </c>
      <c s="92">
        <v>0</v>
      </c>
      <c s="92">
        <v>0</v>
      </c>
      <c/>
      <c r="K193" s="137">
        <v>45509.030519618056</v>
      </c>
      <c r="R19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38.598999999999997</v>
      </c>
      <c s="20">
        <v>193</v>
      </c>
      <c s="84">
        <v>4.3710000000000004</v>
      </c>
      <c s="84">
        <v>83.843000000000004</v>
      </c>
      <c s="77">
        <v>0</v>
      </c>
      <c s="92">
        <v>0</v>
      </c>
      <c s="92">
        <v>0</v>
      </c>
      <c/>
      <c r="K194" s="137">
        <v>45509.03052216435</v>
      </c>
      <c r="R19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38.780000000000001</v>
      </c>
      <c s="20">
        <v>194</v>
      </c>
      <c s="84">
        <v>4.1630000000000003</v>
      </c>
      <c s="84">
        <v>86.891999999999996</v>
      </c>
      <c s="77">
        <v>34.637999999999998</v>
      </c>
      <c s="92">
        <v>0</v>
      </c>
      <c s="92">
        <v>0</v>
      </c>
      <c/>
      <c r="K195" s="137">
        <v>45509.030524270835</v>
      </c>
      <c r="R19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38.999000000000002</v>
      </c>
      <c s="20">
        <v>195</v>
      </c>
      <c s="84">
        <v>4.2999999999999998</v>
      </c>
      <c s="84">
        <v>87.763000000000005</v>
      </c>
      <c s="77">
        <v>13.602</v>
      </c>
      <c s="92">
        <v>0</v>
      </c>
      <c s="92">
        <v>0</v>
      </c>
      <c/>
      <c r="K196" s="137">
        <v>45509.030526805553</v>
      </c>
      <c r="R19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39.191000000000003</v>
      </c>
      <c s="20">
        <v>196</v>
      </c>
      <c s="84">
        <v>4.4089999999999998</v>
      </c>
      <c s="84">
        <v>87.763000000000005</v>
      </c>
      <c s="77">
        <v>13.237</v>
      </c>
      <c s="92">
        <v>0</v>
      </c>
      <c s="92">
        <v>0</v>
      </c>
      <c/>
      <c r="K197" s="137">
        <v>45509.030529027776</v>
      </c>
      <c r="R19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39.402000000000001</v>
      </c>
      <c s="20">
        <v>197</v>
      </c>
      <c s="84">
        <v>4.4050000000000002</v>
      </c>
      <c s="84">
        <v>84.397999999999996</v>
      </c>
      <c s="77">
        <v>45.362000000000002</v>
      </c>
      <c s="92">
        <v>0</v>
      </c>
      <c s="92">
        <v>0</v>
      </c>
      <c/>
      <c r="K198" s="137">
        <v>45509.030531458331</v>
      </c>
      <c r="R19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39.597999999999999</v>
      </c>
      <c s="20">
        <v>198</v>
      </c>
      <c s="84">
        <v>4.5629999999999997</v>
      </c>
      <c s="84">
        <v>83.698999999999998</v>
      </c>
      <c s="77">
        <v>24.66</v>
      </c>
      <c s="92">
        <v>0</v>
      </c>
      <c s="92">
        <v>0</v>
      </c>
      <c/>
      <c r="K199" s="137">
        <v>45509.030533738427</v>
      </c>
      <c r="R19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39.787999999999997</v>
      </c>
      <c s="20">
        <v>199</v>
      </c>
      <c s="84">
        <v>4.4550000000000001</v>
      </c>
      <c s="84">
        <v>83.405000000000001</v>
      </c>
      <c s="77">
        <v>24.539999999999999</v>
      </c>
      <c s="92">
        <v>0</v>
      </c>
      <c s="92">
        <v>0</v>
      </c>
      <c/>
      <c r="K200" s="137">
        <v>45509.030535925929</v>
      </c>
      <c r="R20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40.000999999999998</v>
      </c>
      <c s="20">
        <v>200</v>
      </c>
      <c s="84">
        <v>4.3789999999999996</v>
      </c>
      <c s="84">
        <v>83.468000000000004</v>
      </c>
      <c s="77">
        <v>23.468</v>
      </c>
      <c s="92">
        <v>0</v>
      </c>
      <c s="92">
        <v>0</v>
      </c>
      <c/>
      <c r="K201" s="137">
        <v>45509.030538402774</v>
      </c>
      <c r="R20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40.201000000000001</v>
      </c>
      <c s="20">
        <v>201</v>
      </c>
      <c s="84">
        <v>4.0830000000000002</v>
      </c>
      <c s="84">
        <v>83.106999999999999</v>
      </c>
      <c s="77">
        <v>27.068999999999999</v>
      </c>
      <c s="92">
        <v>0</v>
      </c>
      <c s="92">
        <v>0</v>
      </c>
      <c/>
      <c r="K202" s="137">
        <v>45509.030540717591</v>
      </c>
      <c r="R20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40.392000000000003</v>
      </c>
      <c s="20">
        <v>202</v>
      </c>
      <c s="84">
        <v>4.3710000000000004</v>
      </c>
      <c s="84">
        <v>82.965999999999994</v>
      </c>
      <c s="77">
        <v>27.135000000000002</v>
      </c>
      <c s="92">
        <v>0</v>
      </c>
      <c s="92">
        <v>0</v>
      </c>
      <c/>
      <c r="K203" s="137">
        <v>45509.030542916669</v>
      </c>
      <c r="R20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40.594999999999999</v>
      </c>
      <c s="20">
        <v>203</v>
      </c>
      <c s="84">
        <v>4.4139999999999997</v>
      </c>
      <c s="84">
        <v>82.965999999999994</v>
      </c>
      <c s="77">
        <v>0</v>
      </c>
      <c s="92">
        <v>0</v>
      </c>
      <c s="92">
        <v>0</v>
      </c>
      <c/>
      <c r="K204" s="137">
        <v>45509.030545277776</v>
      </c>
      <c r="R20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40.780000000000001</v>
      </c>
      <c s="20">
        <v>204</v>
      </c>
      <c s="84">
        <v>4.4779999999999998</v>
      </c>
      <c s="84">
        <v>84.521000000000001</v>
      </c>
      <c s="77">
        <v>38.241</v>
      </c>
      <c s="92">
        <v>0</v>
      </c>
      <c s="92">
        <v>0</v>
      </c>
      <c/>
      <c r="K205" s="137">
        <v>45509.030547407405</v>
      </c>
      <c r="R20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40.979999999999997</v>
      </c>
      <c s="20">
        <v>205</v>
      </c>
      <c s="84">
        <v>4.3419999999999996</v>
      </c>
      <c s="84">
        <v>85.415999999999997</v>
      </c>
      <c s="77">
        <v>34.503999999999998</v>
      </c>
      <c s="92">
        <v>0</v>
      </c>
      <c s="92">
        <v>0</v>
      </c>
      <c/>
      <c r="K206" s="137">
        <v>45509.030549733798</v>
      </c>
      <c r="R20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41.195999999999998</v>
      </c>
      <c s="20">
        <v>206</v>
      </c>
      <c s="84">
        <v>4.633</v>
      </c>
      <c s="84">
        <v>85.456999999999994</v>
      </c>
      <c s="77">
        <v>29.143999999999998</v>
      </c>
      <c s="92">
        <v>0</v>
      </c>
      <c s="92">
        <v>0</v>
      </c>
      <c/>
      <c r="K207" s="137">
        <v>45509.030552233795</v>
      </c>
      <c r="R20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41.381999999999998</v>
      </c>
      <c s="20">
        <v>207</v>
      </c>
      <c s="84">
        <v>4.4489999999999998</v>
      </c>
      <c s="84">
        <v>85.816999999999993</v>
      </c>
      <c s="77">
        <v>28.347000000000001</v>
      </c>
      <c s="92">
        <v>0</v>
      </c>
      <c s="92">
        <v>0</v>
      </c>
      <c/>
      <c r="K208" s="137">
        <v>45509.030554386576</v>
      </c>
      <c r="R20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41.585999999999999</v>
      </c>
      <c s="20">
        <v>208</v>
      </c>
      <c s="84">
        <v>4.399</v>
      </c>
      <c s="84">
        <v>85.769999999999996</v>
      </c>
      <c s="77">
        <v>22.972999999999999</v>
      </c>
      <c s="92">
        <v>0</v>
      </c>
      <c s="92">
        <v>0</v>
      </c>
      <c/>
      <c r="K209" s="137">
        <v>45509.030556747683</v>
      </c>
      <c r="R20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41.780999999999999</v>
      </c>
      <c s="20">
        <v>209</v>
      </c>
      <c s="84">
        <v>4.516</v>
      </c>
      <c s="84">
        <v>84.109999999999999</v>
      </c>
      <c s="77">
        <v>34.734999999999999</v>
      </c>
      <c s="92">
        <v>0</v>
      </c>
      <c s="92">
        <v>0</v>
      </c>
      <c/>
      <c r="K210" s="137">
        <v>45509.030559004626</v>
      </c>
      <c r="R21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41.985999999999997</v>
      </c>
      <c s="20">
        <v>210</v>
      </c>
      <c s="84">
        <v>4.4880000000000004</v>
      </c>
      <c s="84">
        <v>81.875</v>
      </c>
      <c s="77">
        <v>36.173000000000002</v>
      </c>
      <c s="92">
        <v>0</v>
      </c>
      <c s="92">
        <v>0</v>
      </c>
      <c/>
      <c r="K211" s="137">
        <v>45509.030561377316</v>
      </c>
      <c r="R21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42.189</v>
      </c>
      <c s="20">
        <v>211</v>
      </c>
      <c s="84">
        <v>4.5940000000000003</v>
      </c>
      <c s="84">
        <v>81.274000000000001</v>
      </c>
      <c s="77">
        <v>30.266999999999999</v>
      </c>
      <c s="92">
        <v>0</v>
      </c>
      <c s="92">
        <v>0</v>
      </c>
      <c/>
      <c r="K212" s="137">
        <v>45509.030563726854</v>
      </c>
      <c r="R21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42.387</v>
      </c>
      <c s="20">
        <v>212</v>
      </c>
      <c s="84">
        <v>4.5709999999999997</v>
      </c>
      <c s="84">
        <v>81.049000000000007</v>
      </c>
      <c s="77">
        <v>28.364999999999998</v>
      </c>
      <c s="92">
        <v>0</v>
      </c>
      <c s="92">
        <v>0</v>
      </c>
      <c/>
      <c r="K213" s="137">
        <v>45509.030566018519</v>
      </c>
      <c r="R21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42.578000000000003</v>
      </c>
      <c s="20">
        <v>213</v>
      </c>
      <c s="84">
        <v>4.6710000000000003</v>
      </c>
      <c s="84">
        <v>82.001000000000005</v>
      </c>
      <c s="77">
        <v>33.261000000000003</v>
      </c>
      <c s="92">
        <v>0</v>
      </c>
      <c s="92">
        <v>0</v>
      </c>
      <c/>
      <c r="K214" s="137">
        <v>45509.030568229166</v>
      </c>
      <c r="R21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42.798000000000002</v>
      </c>
      <c s="20">
        <v>214</v>
      </c>
      <c s="84">
        <v>4.6710000000000003</v>
      </c>
      <c s="84">
        <v>83.090000000000003</v>
      </c>
      <c s="77">
        <v>35.043999999999997</v>
      </c>
      <c s="92">
        <v>0</v>
      </c>
      <c s="92">
        <v>0</v>
      </c>
      <c/>
      <c r="K215" s="137">
        <v>45509.03057077546</v>
      </c>
      <c r="R21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42.994999999999997</v>
      </c>
      <c s="20">
        <v>215</v>
      </c>
      <c s="84">
        <v>4.734</v>
      </c>
      <c s="84">
        <v>84.769000000000005</v>
      </c>
      <c s="77">
        <v>33.587000000000003</v>
      </c>
      <c s="92">
        <v>0</v>
      </c>
      <c s="92">
        <v>0</v>
      </c>
      <c/>
      <c r="K216" s="137">
        <v>45509.03057304398</v>
      </c>
      <c r="R21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43.183</v>
      </c>
      <c s="20">
        <v>216</v>
      </c>
      <c s="84">
        <v>4.766</v>
      </c>
      <c s="84">
        <v>85.147999999999996</v>
      </c>
      <c s="77">
        <v>27.864000000000001</v>
      </c>
      <c s="92">
        <v>0</v>
      </c>
      <c s="92">
        <v>0</v>
      </c>
      <c/>
      <c r="K217" s="137">
        <v>45509.030575231482</v>
      </c>
      <c r="R21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43.390999999999998</v>
      </c>
      <c s="20">
        <v>217</v>
      </c>
      <c s="84">
        <v>4.5519999999999996</v>
      </c>
      <c s="84">
        <v>86.082999999999998</v>
      </c>
      <c s="77">
        <v>30.036000000000001</v>
      </c>
      <c s="92">
        <v>0</v>
      </c>
      <c s="92">
        <v>0</v>
      </c>
      <c/>
      <c r="K218" s="137">
        <v>45509.030577627316</v>
      </c>
      <c r="R21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43.582000000000001</v>
      </c>
      <c s="20">
        <v>218</v>
      </c>
      <c s="84">
        <v>4.742</v>
      </c>
      <c s="84">
        <v>87.033000000000001</v>
      </c>
      <c s="77">
        <v>31.265000000000001</v>
      </c>
      <c s="92">
        <v>0</v>
      </c>
      <c s="92">
        <v>0</v>
      </c>
      <c/>
      <c r="K219" s="137">
        <v>45509.030579849539</v>
      </c>
      <c r="R21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43.795999999999999</v>
      </c>
      <c s="20">
        <v>219</v>
      </c>
      <c s="84">
        <v>4.6319999999999997</v>
      </c>
      <c s="84">
        <v>86.796000000000006</v>
      </c>
      <c s="77">
        <v>32.548999999999999</v>
      </c>
      <c s="92">
        <v>0</v>
      </c>
      <c s="92">
        <v>0</v>
      </c>
      <c/>
      <c r="K220" s="137">
        <v>45509.030582314816</v>
      </c>
      <c r="R22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43.981000000000002</v>
      </c>
      <c s="20">
        <v>220</v>
      </c>
      <c s="84">
        <v>4.665</v>
      </c>
      <c s="84">
        <v>84.665999999999997</v>
      </c>
      <c s="77">
        <v>39.057000000000002</v>
      </c>
      <c s="92">
        <v>0</v>
      </c>
      <c s="92">
        <v>0</v>
      </c>
      <c/>
      <c r="K221" s="137">
        <v>45509.03058446759</v>
      </c>
      <c r="R22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44.186999999999998</v>
      </c>
      <c s="20">
        <v>221</v>
      </c>
      <c s="84">
        <v>4.7000000000000002</v>
      </c>
      <c s="84">
        <v>84.132999999999996</v>
      </c>
      <c s="77">
        <v>38.213000000000001</v>
      </c>
      <c s="92">
        <v>0</v>
      </c>
      <c s="92">
        <v>0</v>
      </c>
      <c/>
      <c r="K222" s="137">
        <v>45509.030586851855</v>
      </c>
      <c r="R22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44.390000000000001</v>
      </c>
      <c s="20">
        <v>222</v>
      </c>
      <c s="84">
        <v>4.4859999999999998</v>
      </c>
      <c s="84">
        <v>84.379000000000005</v>
      </c>
      <c s="77">
        <v>42.683</v>
      </c>
      <c s="92">
        <v>0</v>
      </c>
      <c s="92">
        <v>0</v>
      </c>
      <c/>
      <c r="K223" s="137">
        <v>45509.030589189817</v>
      </c>
      <c r="R22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44.584000000000003</v>
      </c>
      <c s="20">
        <v>223</v>
      </c>
      <c s="84">
        <v>4.593</v>
      </c>
      <c s="84">
        <v>83.933000000000007</v>
      </c>
      <c s="77">
        <v>42.679000000000002</v>
      </c>
      <c s="92">
        <v>0</v>
      </c>
      <c s="92">
        <v>0</v>
      </c>
      <c/>
      <c r="K224" s="137">
        <v>45509.030591446761</v>
      </c>
      <c r="R22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44.790999999999997</v>
      </c>
      <c s="20">
        <v>224</v>
      </c>
      <c s="84">
        <v>4.4029999999999996</v>
      </c>
      <c s="84">
        <v>83.888999999999996</v>
      </c>
      <c s="77">
        <v>34.795999999999999</v>
      </c>
      <c s="92">
        <v>0</v>
      </c>
      <c s="92">
        <v>0</v>
      </c>
      <c/>
      <c r="K225" s="137">
        <v>45509.030593831019</v>
      </c>
      <c r="R22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44.981999999999999</v>
      </c>
      <c s="20">
        <v>225</v>
      </c>
      <c s="84">
        <v>4.3659999999999997</v>
      </c>
      <c s="84">
        <v>83.998999999999995</v>
      </c>
      <c s="77">
        <v>32.823999999999998</v>
      </c>
      <c s="92">
        <v>0</v>
      </c>
      <c s="92">
        <v>0</v>
      </c>
      <c/>
      <c r="K226" s="137">
        <v>45509.030596053242</v>
      </c>
      <c r="R22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45.188000000000002</v>
      </c>
      <c s="20">
        <v>226</v>
      </c>
      <c s="84">
        <v>4.4779999999999998</v>
      </c>
      <c s="84">
        <v>84.602999999999994</v>
      </c>
      <c s="77">
        <v>29.978000000000002</v>
      </c>
      <c s="92">
        <v>0</v>
      </c>
      <c s="92">
        <v>0</v>
      </c>
      <c/>
      <c r="K227" s="137">
        <v>45509.030598425925</v>
      </c>
      <c r="R22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45.387</v>
      </c>
      <c s="20">
        <v>227</v>
      </c>
      <c s="84">
        <v>4.2930000000000001</v>
      </c>
      <c s="84">
        <v>85.105999999999995</v>
      </c>
      <c s="77">
        <v>33.430999999999997</v>
      </c>
      <c s="92">
        <v>0</v>
      </c>
      <c s="92">
        <v>0</v>
      </c>
      <c/>
      <c r="K228" s="137">
        <v>45509.030600740742</v>
      </c>
      <c r="R22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45.588999999999999</v>
      </c>
      <c s="20">
        <v>228</v>
      </c>
      <c s="84">
        <v>4.4340000000000002</v>
      </c>
      <c s="84">
        <v>87.271000000000001</v>
      </c>
      <c s="77">
        <v>47.576999999999998</v>
      </c>
      <c s="92">
        <v>0</v>
      </c>
      <c s="92">
        <v>0</v>
      </c>
      <c/>
      <c r="K229" s="137">
        <v>45509.030603067127</v>
      </c>
      <c r="R22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45.776000000000003</v>
      </c>
      <c s="20">
        <v>229</v>
      </c>
      <c s="84">
        <v>4.5060000000000002</v>
      </c>
      <c s="84">
        <v>89.475999999999999</v>
      </c>
      <c s="77">
        <v>44.314999999999998</v>
      </c>
      <c s="92">
        <v>0</v>
      </c>
      <c s="92">
        <v>0</v>
      </c>
      <c/>
      <c r="K230" s="137">
        <v>45509.030605243053</v>
      </c>
      <c r="R23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45.991999999999997</v>
      </c>
      <c s="20">
        <v>230</v>
      </c>
      <c s="84">
        <v>4.4480000000000004</v>
      </c>
      <c s="84">
        <v>88.441999999999993</v>
      </c>
      <c s="77">
        <v>51.674999999999997</v>
      </c>
      <c s="92">
        <v>0</v>
      </c>
      <c s="92">
        <v>0</v>
      </c>
      <c/>
      <c r="K231" s="137">
        <v>45509.030607731482</v>
      </c>
      <c r="R23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46.200000000000003</v>
      </c>
      <c s="20">
        <v>231</v>
      </c>
      <c s="84">
        <v>4.4160000000000004</v>
      </c>
      <c s="84">
        <v>89.227000000000004</v>
      </c>
      <c s="77">
        <v>40.622</v>
      </c>
      <c s="92">
        <v>0</v>
      </c>
      <c s="92">
        <v>0</v>
      </c>
      <c/>
      <c r="K232" s="137">
        <v>45509.030610150461</v>
      </c>
      <c r="R23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46.401000000000003</v>
      </c>
      <c s="20">
        <v>232</v>
      </c>
      <c s="84">
        <v>4.407</v>
      </c>
      <c s="84">
        <v>89.489000000000004</v>
      </c>
      <c s="77">
        <v>35.921999999999997</v>
      </c>
      <c s="92">
        <v>0</v>
      </c>
      <c s="92">
        <v>0</v>
      </c>
      <c/>
      <c r="K233" s="137">
        <v>45509.030612476854</v>
      </c>
      <c r="R23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46.593000000000004</v>
      </c>
      <c s="20">
        <v>233</v>
      </c>
      <c s="84">
        <v>4.407</v>
      </c>
      <c s="84">
        <v>89.171999999999997</v>
      </c>
      <c s="77">
        <v>32.174999999999997</v>
      </c>
      <c s="92">
        <v>0</v>
      </c>
      <c s="92">
        <v>0</v>
      </c>
      <c/>
      <c r="K234" s="137">
        <v>45509.030614687501</v>
      </c>
      <c r="R23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46.783999999999999</v>
      </c>
      <c s="20">
        <v>234</v>
      </c>
      <c s="84">
        <v>4.7050000000000001</v>
      </c>
      <c s="84">
        <v>88.504999999999995</v>
      </c>
      <c s="77">
        <v>34.067999999999998</v>
      </c>
      <c s="92">
        <v>0</v>
      </c>
      <c s="92">
        <v>0</v>
      </c>
      <c/>
      <c r="K235" s="137">
        <v>45509.030616909724</v>
      </c>
      <c r="R23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46.985999999999997</v>
      </c>
      <c s="20">
        <v>235</v>
      </c>
      <c s="84">
        <v>4.681</v>
      </c>
      <c s="84">
        <v>88.616</v>
      </c>
      <c s="77">
        <v>47.427</v>
      </c>
      <c s="92">
        <v>0</v>
      </c>
      <c s="92">
        <v>0</v>
      </c>
      <c/>
      <c r="K236" s="137">
        <v>45509.030619236109</v>
      </c>
      <c r="R23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47.186</v>
      </c>
      <c s="20">
        <v>236</v>
      </c>
      <c s="84">
        <v>4.5229999999999997</v>
      </c>
      <c s="84">
        <v>87.453999999999994</v>
      </c>
      <c s="77">
        <v>37.146999999999998</v>
      </c>
      <c s="92">
        <v>0</v>
      </c>
      <c s="92">
        <v>0</v>
      </c>
      <c/>
      <c r="K237" s="137">
        <v>45509.030621562502</v>
      </c>
      <c r="R23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47.384999999999998</v>
      </c>
      <c s="20">
        <v>237</v>
      </c>
      <c s="84">
        <v>4.6449999999999996</v>
      </c>
      <c s="84">
        <v>87.778999999999996</v>
      </c>
      <c s="77">
        <v>42.332000000000001</v>
      </c>
      <c s="92">
        <v>0</v>
      </c>
      <c s="92">
        <v>0</v>
      </c>
      <c/>
      <c r="K238" s="137">
        <v>45509.030623854167</v>
      </c>
      <c r="R23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47.600999999999999</v>
      </c>
      <c s="20">
        <v>238</v>
      </c>
      <c s="84">
        <v>4.6130000000000004</v>
      </c>
      <c s="84">
        <v>87.111000000000004</v>
      </c>
      <c s="77">
        <v>43.601999999999997</v>
      </c>
      <c s="92">
        <v>0</v>
      </c>
      <c s="92">
        <v>0</v>
      </c>
      <c/>
      <c r="K239" s="137">
        <v>45509.030626354164</v>
      </c>
      <c r="R23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47.799999999999997</v>
      </c>
      <c s="20">
        <v>239</v>
      </c>
      <c s="84">
        <v>4.5099999999999998</v>
      </c>
      <c s="84">
        <v>87.043999999999997</v>
      </c>
      <c s="77">
        <v>42.499000000000002</v>
      </c>
      <c s="92">
        <v>0</v>
      </c>
      <c s="92">
        <v>0</v>
      </c>
      <c/>
      <c r="K240" s="137">
        <v>45509.030628668981</v>
      </c>
      <c r="R24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47.988</v>
      </c>
      <c s="20">
        <v>240</v>
      </c>
      <c s="84">
        <v>4.5819999999999999</v>
      </c>
      <c s="84">
        <v>87.140000000000001</v>
      </c>
      <c s="77">
        <v>31.234999999999999</v>
      </c>
      <c s="92">
        <v>0</v>
      </c>
      <c s="92">
        <v>0</v>
      </c>
      <c/>
      <c r="K241" s="137">
        <v>45509.030630833331</v>
      </c>
      <c r="R24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48.192</v>
      </c>
      <c s="20">
        <v>241</v>
      </c>
      <c s="84">
        <v>3.9159999999999999</v>
      </c>
      <c s="84">
        <v>83.728999999999999</v>
      </c>
      <c s="77">
        <v>41.128</v>
      </c>
      <c s="92">
        <v>0</v>
      </c>
      <c s="92">
        <v>0</v>
      </c>
      <c/>
      <c r="K242" s="137">
        <v>45509.030633206021</v>
      </c>
      <c r="R24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48.383000000000003</v>
      </c>
      <c s="20">
        <v>242</v>
      </c>
      <c s="84">
        <v>4.2729999999999997</v>
      </c>
      <c s="84">
        <v>86.971000000000004</v>
      </c>
      <c s="77">
        <v>45.037999999999997</v>
      </c>
      <c s="92">
        <v>0</v>
      </c>
      <c s="92">
        <v>0</v>
      </c>
      <c/>
      <c r="K243" s="137">
        <v>45509.030635405092</v>
      </c>
      <c r="R24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48.600000000000001</v>
      </c>
      <c s="20">
        <v>243</v>
      </c>
      <c s="84">
        <v>4.3710000000000004</v>
      </c>
      <c s="84">
        <v>87.5</v>
      </c>
      <c s="77">
        <v>28.488</v>
      </c>
      <c s="92">
        <v>0</v>
      </c>
      <c s="92">
        <v>0</v>
      </c>
      <c/>
      <c r="K244" s="137">
        <v>45509.030637928241</v>
      </c>
      <c r="R24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48.784999999999997</v>
      </c>
      <c s="20">
        <v>244</v>
      </c>
      <c s="84">
        <v>4.1630000000000003</v>
      </c>
      <c s="84">
        <v>84.727999999999994</v>
      </c>
      <c s="77">
        <v>44.838999999999999</v>
      </c>
      <c s="92">
        <v>0</v>
      </c>
      <c s="92">
        <v>0</v>
      </c>
      <c/>
      <c r="K245" s="137">
        <v>45509.03064005787</v>
      </c>
      <c r="R24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48.988</v>
      </c>
      <c s="20">
        <v>245</v>
      </c>
      <c s="84">
        <v>4.2999999999999998</v>
      </c>
      <c s="84">
        <v>84.123999999999995</v>
      </c>
      <c s="77">
        <v>37.472000000000001</v>
      </c>
      <c s="92">
        <v>0</v>
      </c>
      <c s="92">
        <v>0</v>
      </c>
      <c/>
      <c r="K246" s="137">
        <v>45509.030642418984</v>
      </c>
      <c r="R24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49.195</v>
      </c>
      <c s="20">
        <v>246</v>
      </c>
      <c s="84">
        <v>4.4089999999999998</v>
      </c>
      <c s="84">
        <v>83.489000000000004</v>
      </c>
      <c s="77">
        <v>48.375</v>
      </c>
      <c s="92">
        <v>0</v>
      </c>
      <c s="92">
        <v>0</v>
      </c>
      <c/>
      <c r="K247" s="137">
        <v>45509.030644803242</v>
      </c>
      <c r="R24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49.399999999999999</v>
      </c>
      <c s="20">
        <v>247</v>
      </c>
      <c s="84">
        <v>4.4050000000000002</v>
      </c>
      <c s="84">
        <v>85.043999999999997</v>
      </c>
      <c s="77">
        <v>54.027000000000001</v>
      </c>
      <c s="92">
        <v>0</v>
      </c>
      <c s="92">
        <v>0</v>
      </c>
      <c/>
      <c r="K248" s="137">
        <v>45509.030647187501</v>
      </c>
      <c r="R24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49.588000000000001</v>
      </c>
      <c s="20">
        <v>248</v>
      </c>
      <c s="84">
        <v>4.5629999999999997</v>
      </c>
      <c s="84">
        <v>86.296000000000006</v>
      </c>
      <c s="77">
        <v>29.524000000000001</v>
      </c>
      <c s="92">
        <v>0</v>
      </c>
      <c s="92">
        <v>0</v>
      </c>
      <c/>
      <c r="K249" s="137">
        <v>45509.030649351851</v>
      </c>
      <c r="R24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49.789999999999999</v>
      </c>
      <c s="20">
        <v>249</v>
      </c>
      <c s="84">
        <v>4.4550000000000001</v>
      </c>
      <c s="84">
        <v>85.058000000000007</v>
      </c>
      <c s="77">
        <v>39.569000000000003</v>
      </c>
      <c s="92">
        <v>0</v>
      </c>
      <c s="92">
        <v>0</v>
      </c>
      <c/>
      <c r="K250" s="137">
        <v>45509.030651701389</v>
      </c>
      <c r="R25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49.997</v>
      </c>
      <c s="20">
        <v>250</v>
      </c>
      <c s="84">
        <v>4.3789999999999996</v>
      </c>
      <c s="84">
        <v>82.188999999999993</v>
      </c>
      <c s="77">
        <v>41.972999999999999</v>
      </c>
      <c s="92">
        <v>0</v>
      </c>
      <c s="92">
        <v>0</v>
      </c>
      <c/>
      <c r="K251" s="137">
        <v>45509.030654085647</v>
      </c>
      <c r="R25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50.201000000000001</v>
      </c>
      <c s="20">
        <v>251</v>
      </c>
      <c s="84">
        <v>4.0830000000000002</v>
      </c>
      <c s="84">
        <v>82.400000000000006</v>
      </c>
      <c s="77">
        <v>38.802999999999997</v>
      </c>
      <c s="92">
        <v>0</v>
      </c>
      <c s="92">
        <v>0</v>
      </c>
      <c/>
      <c r="K252" s="137">
        <v>45509.03065645833</v>
      </c>
      <c r="R25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50.380000000000003</v>
      </c>
      <c s="20">
        <v>252</v>
      </c>
      <c s="84">
        <v>4.3710000000000004</v>
      </c>
      <c s="84">
        <v>82.013000000000005</v>
      </c>
      <c s="77">
        <v>25.189</v>
      </c>
      <c s="92">
        <v>0</v>
      </c>
      <c s="92">
        <v>0</v>
      </c>
      <c/>
      <c r="K253" s="137">
        <v>45509.030658518517</v>
      </c>
      <c r="R25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50.594000000000001</v>
      </c>
      <c s="20">
        <v>253</v>
      </c>
      <c s="84">
        <v>4.4550000000000001</v>
      </c>
      <c s="84">
        <v>81.900000000000006</v>
      </c>
      <c s="77">
        <v>23.468</v>
      </c>
      <c s="92">
        <v>0</v>
      </c>
      <c s="92">
        <v>0</v>
      </c>
      <c/>
      <c r="K254" s="137">
        <v>45509.03066099537</v>
      </c>
      <c r="R25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50.798999999999999</v>
      </c>
      <c s="20">
        <v>254</v>
      </c>
      <c s="84">
        <v>4.4139999999999997</v>
      </c>
      <c s="84">
        <v>82.284999999999997</v>
      </c>
      <c s="77">
        <v>29.425999999999998</v>
      </c>
      <c s="92">
        <v>0</v>
      </c>
      <c s="92">
        <v>0</v>
      </c>
      <c/>
      <c r="K255" s="137">
        <v>45509.030663368052</v>
      </c>
      <c r="R25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50.990000000000002</v>
      </c>
      <c s="20">
        <v>255</v>
      </c>
      <c s="84">
        <v>4.4779999999999998</v>
      </c>
      <c s="84">
        <v>83.182000000000002</v>
      </c>
      <c s="77">
        <v>37.088999999999999</v>
      </c>
      <c s="92">
        <v>0</v>
      </c>
      <c s="92">
        <v>0</v>
      </c>
      <c/>
      <c r="K256" s="137">
        <v>45509.030665590275</v>
      </c>
      <c r="R25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51.201000000000001</v>
      </c>
      <c s="20">
        <v>256</v>
      </c>
      <c s="84">
        <v>4.3419999999999996</v>
      </c>
      <c s="84">
        <v>83.308000000000007</v>
      </c>
      <c s="77">
        <v>34.463999999999999</v>
      </c>
      <c s="92">
        <v>0</v>
      </c>
      <c s="92">
        <v>0</v>
      </c>
      <c/>
      <c r="K257" s="137">
        <v>45509.03066802083</v>
      </c>
      <c r="R25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51.396999999999998</v>
      </c>
      <c s="20">
        <v>257</v>
      </c>
      <c s="84">
        <v>4.633</v>
      </c>
      <c s="84">
        <v>84.402000000000001</v>
      </c>
      <c s="77">
        <v>34.981000000000002</v>
      </c>
      <c s="92">
        <v>0</v>
      </c>
      <c s="92">
        <v>0</v>
      </c>
      <c/>
      <c r="K258" s="137">
        <v>45509.030670300926</v>
      </c>
      <c r="R25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51.600999999999999</v>
      </c>
      <c s="20">
        <v>258</v>
      </c>
      <c s="84">
        <v>4.5910000000000002</v>
      </c>
      <c s="84">
        <v>85.045000000000002</v>
      </c>
      <c s="77">
        <v>44.564999999999998</v>
      </c>
      <c s="92">
        <v>0</v>
      </c>
      <c s="92">
        <v>0</v>
      </c>
      <c/>
      <c r="K259" s="137">
        <v>45509.030672650464</v>
      </c>
      <c r="R25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51.798000000000002</v>
      </c>
      <c s="20">
        <v>259</v>
      </c>
      <c s="84">
        <v>4.4489999999999998</v>
      </c>
      <c s="84">
        <v>85.072000000000003</v>
      </c>
      <c s="77">
        <v>49.201000000000001</v>
      </c>
      <c s="92">
        <v>0</v>
      </c>
      <c s="92">
        <v>0</v>
      </c>
      <c/>
      <c r="K260" s="137">
        <v>45509.030674942129</v>
      </c>
      <c r="R26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51.991999999999997</v>
      </c>
      <c s="20">
        <v>260</v>
      </c>
      <c s="84">
        <v>4.5919999999999996</v>
      </c>
      <c s="84">
        <v>85.085999999999999</v>
      </c>
      <c s="77">
        <v>50.054000000000002</v>
      </c>
      <c s="92">
        <v>0</v>
      </c>
      <c s="92">
        <v>0</v>
      </c>
      <c/>
      <c r="K261" s="137">
        <v>45509.030677175928</v>
      </c>
      <c r="R26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52.185000000000002</v>
      </c>
      <c s="20">
        <v>261</v>
      </c>
      <c s="84">
        <v>4.399</v>
      </c>
      <c s="84">
        <v>82.721000000000004</v>
      </c>
      <c s="77">
        <v>45.323</v>
      </c>
      <c s="92">
        <v>0</v>
      </c>
      <c s="92">
        <v>0</v>
      </c>
      <c/>
      <c r="K262" s="137">
        <v>45509.030679421296</v>
      </c>
      <c r="R26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52.396999999999998</v>
      </c>
      <c s="20">
        <v>262</v>
      </c>
      <c s="84">
        <v>4.5129999999999999</v>
      </c>
      <c s="84">
        <v>81.796999999999997</v>
      </c>
      <c s="77">
        <v>38.859999999999999</v>
      </c>
      <c s="92">
        <v>0</v>
      </c>
      <c s="92">
        <v>0</v>
      </c>
      <c/>
      <c r="K263" s="137">
        <v>45509.030681863427</v>
      </c>
      <c r="R26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52.593000000000004</v>
      </c>
      <c s="20">
        <v>263</v>
      </c>
      <c s="84">
        <v>4.516</v>
      </c>
      <c s="84">
        <v>83.171000000000006</v>
      </c>
      <c s="77">
        <v>35.369999999999997</v>
      </c>
      <c s="92">
        <v>0</v>
      </c>
      <c s="92">
        <v>0</v>
      </c>
      <c/>
      <c r="K264" s="137">
        <v>45509.030684143516</v>
      </c>
      <c r="R26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52.795999999999999</v>
      </c>
      <c s="20">
        <v>264</v>
      </c>
      <c s="84">
        <v>4.4880000000000004</v>
      </c>
      <c s="84">
        <v>83.745999999999995</v>
      </c>
      <c s="77">
        <v>29.832000000000001</v>
      </c>
      <c s="92">
        <v>0</v>
      </c>
      <c s="92">
        <v>0</v>
      </c>
      <c/>
      <c r="K265" s="137">
        <v>45509.030686481485</v>
      </c>
      <c r="R26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52.981999999999999</v>
      </c>
      <c s="20">
        <v>265</v>
      </c>
      <c s="84">
        <v>4.5940000000000003</v>
      </c>
      <c s="84">
        <v>84.287999999999997</v>
      </c>
      <c s="77">
        <v>40.024999999999999</v>
      </c>
      <c s="92">
        <v>0</v>
      </c>
      <c s="92">
        <v>0</v>
      </c>
      <c/>
      <c r="K266" s="137">
        <v>45509.030688645835</v>
      </c>
      <c r="R26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53.198999999999998</v>
      </c>
      <c s="20">
        <v>266</v>
      </c>
      <c s="84">
        <v>4.5709999999999997</v>
      </c>
      <c s="84">
        <v>85.900999999999996</v>
      </c>
      <c s="77">
        <v>29.087</v>
      </c>
      <c s="92">
        <v>0</v>
      </c>
      <c s="92">
        <v>0</v>
      </c>
      <c/>
      <c r="K267" s="137">
        <v>45509.030691145832</v>
      </c>
      <c r="R26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53.390000000000001</v>
      </c>
      <c s="20">
        <v>267</v>
      </c>
      <c s="84">
        <v>4.6710000000000003</v>
      </c>
      <c s="84">
        <v>85.932000000000002</v>
      </c>
      <c s="77">
        <v>32.372</v>
      </c>
      <c s="92">
        <v>0</v>
      </c>
      <c s="92">
        <v>0</v>
      </c>
      <c/>
      <c r="K268" s="137">
        <v>45509.030693368055</v>
      </c>
      <c r="R26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53.582000000000001</v>
      </c>
      <c s="20">
        <v>268</v>
      </c>
      <c s="84">
        <v>4.6710000000000003</v>
      </c>
      <c s="84">
        <v>85.932000000000002</v>
      </c>
      <c s="77">
        <v>0</v>
      </c>
      <c s="92">
        <v>0</v>
      </c>
      <c s="92">
        <v>0</v>
      </c>
      <c/>
      <c r="K269" s="137">
        <v>45509.030695578702</v>
      </c>
      <c r="R26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53.792999999999999</v>
      </c>
      <c s="20">
        <v>269</v>
      </c>
      <c s="84">
        <v>4.734</v>
      </c>
      <c s="84">
        <v>87.078999999999994</v>
      </c>
      <c s="77">
        <v>36.122</v>
      </c>
      <c s="92">
        <v>0</v>
      </c>
      <c s="92">
        <v>0</v>
      </c>
      <c/>
      <c r="K270" s="137">
        <v>45509.030698032409</v>
      </c>
      <c r="R27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53.996000000000002</v>
      </c>
      <c s="20">
        <v>270</v>
      </c>
      <c s="84">
        <v>4.766</v>
      </c>
      <c s="84">
        <v>86.798000000000002</v>
      </c>
      <c s="77">
        <v>29.213999999999999</v>
      </c>
      <c s="92">
        <v>0</v>
      </c>
      <c s="92">
        <v>0</v>
      </c>
      <c/>
      <c r="K271" s="137">
        <v>45509.030700370371</v>
      </c>
      <c r="R27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54.198</v>
      </c>
      <c s="20">
        <v>271</v>
      </c>
      <c s="84">
        <v>4.5519999999999996</v>
      </c>
      <c s="84">
        <v>85.429000000000002</v>
      </c>
      <c s="77">
        <v>37.582999999999998</v>
      </c>
      <c s="92">
        <v>0</v>
      </c>
      <c s="92">
        <v>0</v>
      </c>
      <c/>
      <c r="K272" s="137">
        <v>45509.030702719909</v>
      </c>
      <c r="R27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54.399999999999999</v>
      </c>
      <c s="20">
        <v>272</v>
      </c>
      <c s="84">
        <v>4.7629999999999999</v>
      </c>
      <c s="84">
        <v>86</v>
      </c>
      <c s="77">
        <v>26.442</v>
      </c>
      <c s="92">
        <v>0</v>
      </c>
      <c s="92">
        <v>0</v>
      </c>
      <c/>
      <c r="K273" s="137">
        <v>45509.030705046294</v>
      </c>
      <c r="R27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54.576999999999998</v>
      </c>
      <c s="20">
        <v>273</v>
      </c>
      <c s="84">
        <v>4.742</v>
      </c>
      <c s="84">
        <v>85.911000000000001</v>
      </c>
      <c s="77">
        <v>30.359999999999999</v>
      </c>
      <c s="92">
        <v>0</v>
      </c>
      <c s="92">
        <v>0</v>
      </c>
      <c/>
      <c r="K274" s="137">
        <v>45509.030707106482</v>
      </c>
      <c r="R27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54.795000000000002</v>
      </c>
      <c s="20">
        <v>274</v>
      </c>
      <c s="84">
        <v>4.6319999999999997</v>
      </c>
      <c s="84">
        <v>85.614999999999995</v>
      </c>
      <c s="77">
        <v>30.692</v>
      </c>
      <c s="92">
        <v>0</v>
      </c>
      <c s="92">
        <v>0</v>
      </c>
      <c/>
      <c r="K275" s="137">
        <v>45509.030709629631</v>
      </c>
      <c r="R27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54.985999999999997</v>
      </c>
      <c s="20">
        <v>275</v>
      </c>
      <c s="84">
        <v>4.6070000000000002</v>
      </c>
      <c s="84">
        <v>85.475999999999999</v>
      </c>
      <c s="77">
        <v>34.423999999999999</v>
      </c>
      <c s="92">
        <v>0</v>
      </c>
      <c s="92">
        <v>0</v>
      </c>
      <c/>
      <c r="K276" s="137">
        <v>45509.030711840278</v>
      </c>
      <c r="R27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55.191000000000003</v>
      </c>
      <c s="20">
        <v>276</v>
      </c>
      <c s="84">
        <v>4.665</v>
      </c>
      <c s="84">
        <v>85.739999999999995</v>
      </c>
      <c s="77">
        <v>28.372</v>
      </c>
      <c s="92">
        <v>0</v>
      </c>
      <c s="92">
        <v>0</v>
      </c>
      <c/>
      <c r="K277" s="137">
        <v>45509.03071421296</v>
      </c>
      <c r="R27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55.399999999999999</v>
      </c>
      <c s="20">
        <v>277</v>
      </c>
      <c s="84">
        <v>4.7000000000000002</v>
      </c>
      <c s="84">
        <v>87.174000000000007</v>
      </c>
      <c s="77">
        <v>38.423000000000002</v>
      </c>
      <c s="92">
        <v>0</v>
      </c>
      <c s="92">
        <v>0</v>
      </c>
      <c/>
      <c r="K278" s="137">
        <v>45509.030716631947</v>
      </c>
      <c r="R27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55.591999999999999</v>
      </c>
      <c s="20">
        <v>278</v>
      </c>
      <c s="84">
        <v>4.7210000000000001</v>
      </c>
      <c s="84">
        <v>87.331999999999994</v>
      </c>
      <c s="77">
        <v>32.042000000000002</v>
      </c>
      <c s="92">
        <v>0</v>
      </c>
      <c s="92">
        <v>0</v>
      </c>
      <c/>
      <c r="K279" s="137">
        <v>45509.03071885417</v>
      </c>
      <c r="R27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55.779000000000003</v>
      </c>
      <c s="20">
        <v>279</v>
      </c>
      <c s="84">
        <v>4.4859999999999998</v>
      </c>
      <c s="84">
        <v>85.230999999999995</v>
      </c>
      <c s="77">
        <v>34.975999999999999</v>
      </c>
      <c s="92">
        <v>0</v>
      </c>
      <c s="92">
        <v>0</v>
      </c>
      <c/>
      <c r="K280" s="137">
        <v>45509.030721006944</v>
      </c>
      <c r="R28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56</v>
      </c>
      <c s="20">
        <v>280</v>
      </c>
      <c s="84">
        <v>4.593</v>
      </c>
      <c s="84">
        <v>85.129000000000005</v>
      </c>
      <c s="77">
        <v>32.158999999999999</v>
      </c>
      <c s="92">
        <v>0</v>
      </c>
      <c s="92">
        <v>0</v>
      </c>
      <c/>
      <c r="K281" s="137">
        <v>45509.03072357639</v>
      </c>
      <c r="R28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56.195999999999998</v>
      </c>
      <c s="20">
        <v>281</v>
      </c>
      <c s="84">
        <v>4.4029999999999996</v>
      </c>
      <c s="84">
        <v>84.900000000000006</v>
      </c>
      <c s="77">
        <v>32.319000000000003</v>
      </c>
      <c s="92">
        <v>0</v>
      </c>
      <c s="92">
        <v>0</v>
      </c>
      <c/>
      <c r="K282" s="137">
        <v>45509.03072584491</v>
      </c>
      <c r="R28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56.383000000000003</v>
      </c>
      <c s="20">
        <v>282</v>
      </c>
      <c s="84">
        <v>4.3659999999999997</v>
      </c>
      <c s="84">
        <v>84.915999999999997</v>
      </c>
      <c s="77">
        <v>33.231000000000002</v>
      </c>
      <c s="92">
        <v>0</v>
      </c>
      <c s="92">
        <v>0</v>
      </c>
      <c/>
      <c r="K283" s="137">
        <v>45509.03072800926</v>
      </c>
      <c r="R28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56.576999999999998</v>
      </c>
      <c s="20">
        <v>283</v>
      </c>
      <c s="84">
        <v>4.4690000000000003</v>
      </c>
      <c s="84">
        <v>84.977000000000004</v>
      </c>
      <c s="77">
        <v>24.285</v>
      </c>
      <c s="92">
        <v>0</v>
      </c>
      <c s="92">
        <v>0</v>
      </c>
      <c/>
      <c r="K284" s="137">
        <v>45509.030730254628</v>
      </c>
      <c r="R28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56.795999999999999</v>
      </c>
      <c s="20">
        <v>284</v>
      </c>
      <c s="84">
        <v>4.4779999999999998</v>
      </c>
      <c s="84">
        <v>85.393000000000001</v>
      </c>
      <c s="77">
        <v>24.423999999999999</v>
      </c>
      <c s="92">
        <v>0</v>
      </c>
      <c s="92">
        <v>0</v>
      </c>
      <c/>
      <c r="K285" s="137">
        <v>45509.030732777777</v>
      </c>
      <c r="R28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56.999000000000002</v>
      </c>
      <c s="20">
        <v>285</v>
      </c>
      <c s="84">
        <v>4.4370000000000003</v>
      </c>
      <c s="84">
        <v>85.073999999999998</v>
      </c>
      <c s="77">
        <v>28.638999999999999</v>
      </c>
      <c s="92">
        <v>0</v>
      </c>
      <c s="92">
        <v>0</v>
      </c>
      <c/>
      <c r="K286" s="137">
        <v>45509.030735138891</v>
      </c>
      <c r="R28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57.185000000000002</v>
      </c>
      <c s="20">
        <v>286</v>
      </c>
      <c s="84">
        <v>4.2930000000000001</v>
      </c>
      <c s="84">
        <v>85.134</v>
      </c>
      <c s="77">
        <v>28</v>
      </c>
      <c s="92">
        <v>0</v>
      </c>
      <c s="92">
        <v>0</v>
      </c>
      <c/>
      <c r="K287" s="137">
        <v>45509.030737280096</v>
      </c>
      <c r="R287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57.389000000000003</v>
      </c>
      <c s="20">
        <v>287</v>
      </c>
      <c s="84">
        <v>4.4340000000000002</v>
      </c>
      <c s="84">
        <v>85.754000000000005</v>
      </c>
      <c s="77">
        <v>33.651000000000003</v>
      </c>
      <c s="92">
        <v>0</v>
      </c>
      <c s="92">
        <v>0</v>
      </c>
      <c/>
      <c r="K288" s="137">
        <v>45509.030739652779</v>
      </c>
      <c r="R288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57.593000000000004</v>
      </c>
      <c s="20">
        <v>288</v>
      </c>
      <c s="84">
        <v>4.5060000000000002</v>
      </c>
      <c s="84">
        <v>84.212999999999994</v>
      </c>
      <c s="77">
        <v>32.362000000000002</v>
      </c>
      <c s="92">
        <v>0</v>
      </c>
      <c s="92">
        <v>0</v>
      </c>
      <c/>
      <c r="K289" s="137">
        <v>45509.030742002316</v>
      </c>
      <c r="R289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57.776000000000003</v>
      </c>
      <c s="20">
        <v>289</v>
      </c>
      <c s="84">
        <v>4.4480000000000004</v>
      </c>
      <c s="84">
        <v>84.510000000000005</v>
      </c>
      <c s="77">
        <v>25.881</v>
      </c>
      <c s="92">
        <v>0</v>
      </c>
      <c s="92">
        <v>0</v>
      </c>
      <c/>
      <c r="K290" s="137">
        <v>45509.030744131946</v>
      </c>
      <c r="R290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58.002000000000002</v>
      </c>
      <c s="20">
        <v>290</v>
      </c>
      <c s="84">
        <v>4.4160000000000004</v>
      </c>
      <c s="84">
        <v>82.951999999999998</v>
      </c>
      <c s="77">
        <v>42.584000000000003</v>
      </c>
      <c s="92">
        <v>0</v>
      </c>
      <c s="92">
        <v>0</v>
      </c>
      <c/>
      <c r="K291" s="137">
        <v>45509.030746736113</v>
      </c>
      <c r="R291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58.195999999999998</v>
      </c>
      <c s="20">
        <v>291</v>
      </c>
      <c s="84">
        <v>4.407</v>
      </c>
      <c s="84">
        <v>83.427999999999997</v>
      </c>
      <c s="77">
        <v>22.018999999999998</v>
      </c>
      <c s="92">
        <v>0</v>
      </c>
      <c s="92">
        <v>0</v>
      </c>
      <c/>
      <c r="K292" s="137">
        <v>45509.030748993056</v>
      </c>
      <c r="R292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58.378999999999998</v>
      </c>
      <c s="20">
        <v>292</v>
      </c>
      <c s="84">
        <v>4.407</v>
      </c>
      <c s="84">
        <v>83.427999999999997</v>
      </c>
      <c s="77">
        <v>0</v>
      </c>
      <c s="92">
        <v>0</v>
      </c>
      <c s="92">
        <v>0</v>
      </c>
      <c/>
      <c r="K293" s="137">
        <v>45509.030751099534</v>
      </c>
      <c r="R293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58.594999999999999</v>
      </c>
      <c s="20">
        <v>293</v>
      </c>
      <c s="84">
        <v>4.407</v>
      </c>
      <c s="84">
        <v>83.427999999999997</v>
      </c>
      <c s="77">
        <v>0</v>
      </c>
      <c s="92">
        <v>0</v>
      </c>
      <c s="92">
        <v>0</v>
      </c>
      <c/>
      <c r="K294" s="137">
        <v>45509.030753611114</v>
      </c>
      <c r="R294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58.790999999999997</v>
      </c>
      <c s="20">
        <v>294</v>
      </c>
      <c s="84">
        <v>4.407</v>
      </c>
      <c s="84">
        <v>83.427999999999997</v>
      </c>
      <c s="77">
        <v>0</v>
      </c>
      <c s="92">
        <v>0</v>
      </c>
      <c s="92">
        <v>0</v>
      </c>
      <c/>
      <c r="K295" s="137">
        <v>45509.030755868058</v>
      </c>
      <c r="R295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52">
        <v>58.996000000000002</v>
      </c>
      <c s="20">
        <v>295</v>
      </c>
      <c s="84">
        <v>4.407</v>
      </c>
      <c s="84">
        <v>83.427999999999997</v>
      </c>
      <c s="77">
        <v>0</v>
      </c>
      <c s="92">
        <v>0</v>
      </c>
      <c s="92">
        <v>0</v>
      </c>
      <c/>
      <c r="K296" s="137">
        <v>45509.03075824074</v>
      </c>
      <c r="R296"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135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AW287"/>
  <sheetViews>
    <sheetView workbookViewId="0">
      <pane xSplit="0" ySplit="1" topLeftCell="A2" activePane="bottomLeft" state="frozen"/>
      <selection pane="bottomLeft" activeCell="A1"/>
    </sheetView>
  </sheetViews>
  <sheetFormatPr defaultColWidth="8.5234375" defaultRowHeight="14.4"/>
  <cols>
    <col min="1" max="1" width="16.5234375" style="52" customWidth="1"/>
    <col min="2" max="2" width="11" style="20" customWidth="1"/>
    <col min="3" max="3" width="11" style="84" customWidth="1"/>
    <col min="4" max="4" width="12" style="84" customWidth="1"/>
    <col min="5" max="5" width="12" style="77" customWidth="1"/>
    <col min="6" max="6" width="14" style="92" customWidth="1"/>
    <col min="7" max="7" width="13.5234375" style="92" customWidth="1"/>
    <col min="8" max="8" width="16.5234375" style="92" hidden="1" customWidth="1"/>
    <col min="9" max="9" width="15" style="79" customWidth="1"/>
    <col min="10" max="10" width="14" style="79" customWidth="1"/>
    <col min="11" max="11" width="26" style="81" customWidth="1"/>
    <col min="12" max="12" width="17.26171875" style="20" customWidth="1"/>
    <col min="13" max="13" width="16.26171875" style="20" customWidth="1"/>
    <col min="14" max="14" width="15.5234375" style="20" customWidth="1"/>
    <col min="15" max="15" width="15" style="32" customWidth="1"/>
    <col min="16" max="16" width="12.26171875" style="32" customWidth="1"/>
    <col min="17" max="16384" width="8.5234375" style="32"/>
  </cols>
  <sheetData>
    <row>
      <c s="52" t="s">
        <v>214</v>
      </c>
      <c s="20" t="s">
        <v>134</v>
      </c>
      <c s="52" t="s">
        <v>171</v>
      </c>
      <c s="84" t="s">
        <v>20</v>
      </c>
      <c s="97" t="s">
        <v>347</v>
      </c>
      <c s="20" t="s">
        <v>359</v>
      </c>
      <c s="20" t="s">
        <v>409</v>
      </c>
      <c s="20" t="s">
        <v>181</v>
      </c>
      <c s="79" t="s">
        <v>317</v>
      </c>
      <c s="79" t="s">
        <v>396</v>
      </c>
      <c s="81" t="s">
        <v>44</v>
      </c>
      <c r="M1" s="32"/>
      <c s="32"/>
      <c r="R1" s="32" t="s">
        <v>318</v>
      </c>
      <c s="32" t="s">
        <v>280</v>
      </c>
      <c s="32" t="s">
        <v>103</v>
      </c>
      <c s="32" t="s">
        <v>58</v>
      </c>
      <c s="32" t="s">
        <v>236</v>
      </c>
      <c s="32" t="s">
        <v>57</v>
      </c>
      <c s="32" t="s">
        <v>205</v>
      </c>
      <c s="32" t="s">
        <v>179</v>
      </c>
      <c s="32" t="s">
        <v>9</v>
      </c>
      <c s="32" t="s">
        <v>237</v>
      </c>
      <c s="32" t="s">
        <v>8</v>
      </c>
      <c s="32" t="s">
        <v>438</v>
      </c>
      <c s="32" t="s">
        <v>21</v>
      </c>
      <c s="32" t="s">
        <v>365</v>
      </c>
      <c s="32" t="s">
        <v>377</v>
      </c>
      <c s="32" t="s">
        <v>71</v>
      </c>
      <c s="32" t="s">
        <v>295</v>
      </c>
      <c s="32" t="s">
        <v>22</v>
      </c>
      <c s="32" t="s">
        <v>296</v>
      </c>
      <c s="32" t="s">
        <v>23</v>
      </c>
      <c s="32" t="s">
        <v>378</v>
      </c>
      <c s="32" t="s">
        <v>178</v>
      </c>
      <c s="32" t="s">
        <v>297</v>
      </c>
      <c s="32" t="s">
        <v>162</v>
      </c>
      <c s="32" t="s">
        <v>45</v>
      </c>
      <c s="32" t="s">
        <v>410</v>
      </c>
      <c s="32" t="s">
        <v>215</v>
      </c>
      <c s="32" t="s">
        <v>319</v>
      </c>
      <c s="32" t="s">
        <v>216</v>
      </c>
      <c s="32" t="s">
        <v>348</v>
      </c>
      <c s="32" t="s">
        <v>379</v>
      </c>
      <c s="32" t="s">
        <v>163</v>
      </c>
    </row>
    <row>
      <c s="52">
        <v>0.20699999999999999</v>
      </c>
      <c s="20">
        <v>1</v>
      </c>
      <c s="84">
        <v>4.508</v>
      </c>
      <c s="84">
        <v>82.969999999999999</v>
      </c>
      <c s="97">
        <v>44.756</v>
      </c>
      <c s="20">
        <v>0</v>
      </c>
      <c s="20">
        <v>0</v>
      </c>
      <c/>
      <c r="K2" s="137">
        <v>45509.030106747683</v>
      </c>
    </row>
    <row>
      <c s="52">
        <v>0.40899999999999997</v>
      </c>
      <c s="20">
        <v>2</v>
      </c>
      <c s="84">
        <v>4.46</v>
      </c>
      <c s="84">
        <v>83.579999999999998</v>
      </c>
      <c s="97">
        <v>22.57</v>
      </c>
      <c s="20">
        <v>0</v>
      </c>
      <c s="20">
        <v>0</v>
      </c>
      <c/>
      <c r="K3" s="137">
        <v>45509.030109085645</v>
      </c>
    </row>
    <row>
      <c s="52">
        <v>0.60299999999999998</v>
      </c>
      <c s="20">
        <v>3</v>
      </c>
      <c s="84">
        <v>4.335</v>
      </c>
      <c s="84">
        <v>83.680000000000007</v>
      </c>
      <c s="97">
        <v>18.303000000000001</v>
      </c>
      <c s="20">
        <v>0</v>
      </c>
      <c s="20">
        <v>0</v>
      </c>
      <c/>
      <c r="K4" s="137">
        <v>45509.03011133102</v>
      </c>
    </row>
    <row>
      <c s="52">
        <v>0.80500000000000005</v>
      </c>
      <c s="20">
        <v>4</v>
      </c>
      <c s="84">
        <v>4.6029999999999998</v>
      </c>
      <c s="84">
        <v>83.042000000000002</v>
      </c>
      <c s="97">
        <v>20.591000000000001</v>
      </c>
      <c s="20">
        <v>0</v>
      </c>
      <c s="20">
        <v>0</v>
      </c>
      <c/>
      <c r="K5" s="137">
        <v>45509.030113668981</v>
      </c>
    </row>
    <row>
      <c s="52">
        <v>1.02</v>
      </c>
      <c s="20">
        <v>5</v>
      </c>
      <c s="84">
        <v>4.3680000000000003</v>
      </c>
      <c s="84">
        <v>81.453999999999994</v>
      </c>
      <c s="97">
        <v>30.43</v>
      </c>
      <c s="20">
        <v>0</v>
      </c>
      <c s="20">
        <v>0</v>
      </c>
      <c/>
      <c r="K6" s="137">
        <v>45509.03011615741</v>
      </c>
    </row>
    <row>
      <c s="52">
        <v>1.2270000000000001</v>
      </c>
      <c s="20">
        <v>6</v>
      </c>
      <c s="84">
        <v>4.5999999999999996</v>
      </c>
      <c s="84">
        <v>81.760000000000005</v>
      </c>
      <c s="97">
        <v>19.419</v>
      </c>
      <c s="20">
        <v>0</v>
      </c>
      <c s="20">
        <v>0</v>
      </c>
      <c/>
      <c r="K7" s="137">
        <v>45509.030118553237</v>
      </c>
    </row>
    <row>
      <c s="52">
        <v>1.403</v>
      </c>
      <c s="20">
        <v>7</v>
      </c>
      <c s="84">
        <v>4.6079999999999997</v>
      </c>
      <c s="84">
        <v>80.760000000000005</v>
      </c>
      <c s="97">
        <v>27.914000000000001</v>
      </c>
      <c s="20">
        <v>0</v>
      </c>
      <c s="20">
        <v>0</v>
      </c>
      <c/>
      <c r="K8" s="137">
        <v>45509.03012059028</v>
      </c>
    </row>
    <row>
      <c s="52">
        <v>1.6000000000000001</v>
      </c>
      <c s="20">
        <v>8</v>
      </c>
      <c s="84">
        <v>3.984</v>
      </c>
      <c s="84">
        <v>81.325999999999993</v>
      </c>
      <c s="97">
        <v>16.962</v>
      </c>
      <c s="20">
        <v>0</v>
      </c>
      <c s="20">
        <v>0</v>
      </c>
      <c/>
      <c r="K9" s="137">
        <v>45509.030122870368</v>
      </c>
    </row>
    <row>
      <c s="52">
        <v>1.8320000000000001</v>
      </c>
      <c s="20">
        <v>9</v>
      </c>
      <c s="84">
        <v>4.5350000000000001</v>
      </c>
      <c s="84">
        <v>81.762</v>
      </c>
      <c s="97">
        <v>28.094999999999999</v>
      </c>
      <c s="20">
        <v>0</v>
      </c>
      <c s="20">
        <v>0</v>
      </c>
      <c/>
      <c r="K10" s="137">
        <v>45509.030125555553</v>
      </c>
    </row>
    <row>
      <c s="52">
        <v>2.036</v>
      </c>
      <c s="20">
        <v>10</v>
      </c>
      <c s="84">
        <v>4.5030000000000001</v>
      </c>
      <c s="84">
        <v>83.004999999999995</v>
      </c>
      <c s="97">
        <v>31.361000000000001</v>
      </c>
      <c s="20">
        <v>0</v>
      </c>
      <c s="20">
        <v>0</v>
      </c>
      <c/>
      <c r="K11" s="137">
        <v>45509.030127916667</v>
      </c>
    </row>
    <row>
      <c s="52">
        <v>2.254</v>
      </c>
      <c s="20">
        <v>11</v>
      </c>
      <c s="84">
        <v>4.806</v>
      </c>
      <c s="84">
        <v>81.897000000000006</v>
      </c>
      <c s="97">
        <v>25.856000000000002</v>
      </c>
      <c s="20">
        <v>0</v>
      </c>
      <c s="20">
        <v>0</v>
      </c>
      <c/>
      <c r="K12" s="137">
        <v>45509.030130439816</v>
      </c>
    </row>
    <row>
      <c s="52">
        <v>2.4049999999999998</v>
      </c>
      <c s="20">
        <v>12</v>
      </c>
      <c s="84">
        <v>3.7290000000000001</v>
      </c>
      <c s="84">
        <v>82.465999999999994</v>
      </c>
      <c s="97">
        <v>25.706</v>
      </c>
      <c s="20">
        <v>0</v>
      </c>
      <c s="20">
        <v>0</v>
      </c>
      <c/>
      <c r="K13" s="137">
        <v>45509.030132187501</v>
      </c>
    </row>
    <row>
      <c s="52">
        <v>2.6230000000000002</v>
      </c>
      <c s="20">
        <v>13</v>
      </c>
      <c s="84">
        <v>4.4219999999999997</v>
      </c>
      <c s="84">
        <v>84.888999999999996</v>
      </c>
      <c s="97">
        <v>28.042999999999999</v>
      </c>
      <c s="20">
        <v>0</v>
      </c>
      <c s="20">
        <v>0</v>
      </c>
      <c/>
      <c r="K14" s="137">
        <v>45509.030134710651</v>
      </c>
    </row>
    <row>
      <c s="52">
        <v>2.802</v>
      </c>
      <c s="20">
        <v>14</v>
      </c>
      <c s="84">
        <v>4.3490000000000002</v>
      </c>
      <c s="84">
        <v>86.266000000000005</v>
      </c>
      <c s="97">
        <v>35.249000000000002</v>
      </c>
      <c s="20">
        <v>0</v>
      </c>
      <c s="20">
        <v>0</v>
      </c>
      <c/>
      <c r="K15" s="137">
        <v>45509.030136782407</v>
      </c>
    </row>
    <row>
      <c s="52">
        <v>3.0179999999999998</v>
      </c>
      <c s="20">
        <v>15</v>
      </c>
      <c s="84">
        <v>4.4160000000000004</v>
      </c>
      <c s="84">
        <v>85.994</v>
      </c>
      <c s="97">
        <v>45.588999999999999</v>
      </c>
      <c s="20">
        <v>0</v>
      </c>
      <c s="20">
        <v>0</v>
      </c>
      <c/>
      <c r="K16" s="137">
        <v>45509.030139282404</v>
      </c>
    </row>
    <row>
      <c s="52">
        <v>3.2410000000000001</v>
      </c>
      <c s="20">
        <v>16</v>
      </c>
      <c s="84">
        <v>4.343</v>
      </c>
      <c s="84">
        <v>85.784999999999997</v>
      </c>
      <c s="97">
        <v>15.436</v>
      </c>
      <c s="20">
        <v>0</v>
      </c>
      <c s="20">
        <v>0</v>
      </c>
      <c/>
      <c r="K17" s="137">
        <v>45509.030141863426</v>
      </c>
    </row>
    <row>
      <c s="52">
        <v>3.427</v>
      </c>
      <c s="20">
        <v>17</v>
      </c>
      <c s="84">
        <v>4.3959999999999999</v>
      </c>
      <c s="84">
        <v>85.344999999999999</v>
      </c>
      <c s="97">
        <v>14.879</v>
      </c>
      <c s="20">
        <v>0</v>
      </c>
      <c s="20">
        <v>0</v>
      </c>
      <c/>
      <c r="K18" s="137">
        <v>45509.0301440162</v>
      </c>
    </row>
    <row>
      <c s="52">
        <v>3.605</v>
      </c>
      <c s="20">
        <v>18</v>
      </c>
      <c s="84">
        <v>4.0860000000000003</v>
      </c>
      <c s="84">
        <v>87.486000000000004</v>
      </c>
      <c s="97">
        <v>32.643999999999998</v>
      </c>
      <c s="20">
        <v>0</v>
      </c>
      <c s="20">
        <v>0</v>
      </c>
      <c/>
      <c r="K19" s="137">
        <v>45509.030146076388</v>
      </c>
    </row>
    <row>
      <c s="52">
        <v>3.827</v>
      </c>
      <c s="20">
        <v>19</v>
      </c>
      <c s="84">
        <v>3.8199999999999998</v>
      </c>
      <c s="84">
        <v>86.561999999999998</v>
      </c>
      <c s="97">
        <v>33.219999999999999</v>
      </c>
      <c s="20">
        <v>0</v>
      </c>
      <c s="20">
        <v>0</v>
      </c>
      <c/>
      <c r="K20" s="137">
        <v>45509.030148645834</v>
      </c>
    </row>
    <row>
      <c s="52">
        <v>4.032</v>
      </c>
      <c s="20">
        <v>20</v>
      </c>
      <c s="84">
        <v>4.0720000000000001</v>
      </c>
      <c s="84">
        <v>83.207999999999998</v>
      </c>
      <c s="97">
        <v>35.93</v>
      </c>
      <c s="20">
        <v>0</v>
      </c>
      <c s="20">
        <v>0</v>
      </c>
      <c/>
      <c r="K21" s="137">
        <v>45509.030151018516</v>
      </c>
    </row>
    <row>
      <c s="52">
        <v>4.21</v>
      </c>
      <c s="20">
        <v>21</v>
      </c>
      <c s="84">
        <v>3.9670000000000001</v>
      </c>
      <c s="84">
        <v>84.034000000000006</v>
      </c>
      <c s="97">
        <v>8.6920000000000002</v>
      </c>
      <c s="20">
        <v>0</v>
      </c>
      <c s="20">
        <v>0</v>
      </c>
      <c/>
      <c r="K22" s="137">
        <v>45509.030153078704</v>
      </c>
    </row>
    <row>
      <c s="52">
        <v>4.4320000000000004</v>
      </c>
      <c s="20">
        <v>22</v>
      </c>
      <c s="84">
        <v>4.1470000000000002</v>
      </c>
      <c s="84">
        <v>84.676000000000002</v>
      </c>
      <c s="97">
        <v>29.648</v>
      </c>
      <c s="20">
        <v>0</v>
      </c>
      <c s="20">
        <v>0</v>
      </c>
      <c/>
      <c r="K23" s="137">
        <v>45509.03015564815</v>
      </c>
    </row>
    <row>
      <c s="52">
        <v>4.6020000000000003</v>
      </c>
      <c s="20">
        <v>23</v>
      </c>
      <c s="84">
        <v>4.3259999999999996</v>
      </c>
      <c s="84">
        <v>84.997</v>
      </c>
      <c s="97">
        <v>21.309000000000001</v>
      </c>
      <c s="20">
        <v>0</v>
      </c>
      <c s="20">
        <v>0</v>
      </c>
      <c/>
      <c r="K24" s="137">
        <v>45509.030157615744</v>
      </c>
    </row>
    <row>
      <c s="52">
        <v>4.8220000000000001</v>
      </c>
      <c s="20">
        <v>24</v>
      </c>
      <c s="84">
        <v>4.3230000000000004</v>
      </c>
      <c s="84">
        <v>84.697000000000003</v>
      </c>
      <c s="97">
        <v>36.366</v>
      </c>
      <c s="20">
        <v>0</v>
      </c>
      <c s="20">
        <v>0</v>
      </c>
      <c/>
      <c r="K25" s="137">
        <v>45509.030160162038</v>
      </c>
    </row>
    <row>
      <c s="52">
        <v>4.9980000000000002</v>
      </c>
      <c s="20">
        <v>25</v>
      </c>
      <c s="84">
        <v>4.0990000000000002</v>
      </c>
      <c s="84">
        <v>84.049000000000007</v>
      </c>
      <c s="97">
        <v>30.608000000000001</v>
      </c>
      <c s="20">
        <v>0</v>
      </c>
      <c s="20">
        <v>0</v>
      </c>
      <c/>
      <c r="K26" s="137">
        <v>45509.030162199073</v>
      </c>
    </row>
    <row>
      <c s="52">
        <v>5.2130000000000001</v>
      </c>
      <c s="20">
        <v>26</v>
      </c>
      <c s="84">
        <v>3.9670000000000001</v>
      </c>
      <c s="84">
        <v>82.331999999999994</v>
      </c>
      <c s="97">
        <v>33.920000000000002</v>
      </c>
      <c s="20">
        <v>0</v>
      </c>
      <c s="20">
        <v>0</v>
      </c>
      <c/>
      <c r="K27" s="137">
        <v>45509.030164687501</v>
      </c>
    </row>
    <row>
      <c s="52">
        <v>5.4450000000000003</v>
      </c>
      <c s="20">
        <v>27</v>
      </c>
      <c s="84">
        <v>3.9470000000000001</v>
      </c>
      <c s="84">
        <v>79.316999999999993</v>
      </c>
      <c s="97">
        <v>32.502000000000002</v>
      </c>
      <c s="20">
        <v>0</v>
      </c>
      <c s="20">
        <v>0</v>
      </c>
      <c/>
      <c r="K28" s="137">
        <v>45509.030167372686</v>
      </c>
    </row>
    <row>
      <c s="52">
        <v>5.6299999999999999</v>
      </c>
      <c s="20">
        <v>28</v>
      </c>
      <c s="84">
        <v>4.0519999999999996</v>
      </c>
      <c s="84">
        <v>80.334000000000003</v>
      </c>
      <c s="97">
        <v>33.014000000000003</v>
      </c>
      <c s="20">
        <v>0</v>
      </c>
      <c s="20">
        <v>0</v>
      </c>
      <c/>
      <c r="K29" s="137">
        <v>45509.030169513891</v>
      </c>
    </row>
    <row>
      <c s="52">
        <v>5.8049999999999997</v>
      </c>
      <c s="20">
        <v>29</v>
      </c>
      <c s="84">
        <v>4.0730000000000004</v>
      </c>
      <c s="84">
        <v>80.920000000000002</v>
      </c>
      <c s="97">
        <v>27.850999999999999</v>
      </c>
      <c s="20">
        <v>0</v>
      </c>
      <c s="20">
        <v>0</v>
      </c>
      <c/>
      <c r="K30" s="137">
        <v>45509.030171539351</v>
      </c>
    </row>
    <row>
      <c s="52">
        <v>6.0099999999999998</v>
      </c>
      <c s="20">
        <v>30</v>
      </c>
      <c s="84">
        <v>4.2699999999999996</v>
      </c>
      <c s="84">
        <v>81.861999999999995</v>
      </c>
      <c s="97">
        <v>21.617000000000001</v>
      </c>
      <c s="20">
        <v>0</v>
      </c>
      <c s="20">
        <v>0</v>
      </c>
      <c/>
      <c r="K31" s="137">
        <v>45509.03017391204</v>
      </c>
    </row>
    <row>
      <c s="52">
        <v>6.202</v>
      </c>
      <c s="20">
        <v>31</v>
      </c>
      <c s="84">
        <v>4.2599999999999998</v>
      </c>
      <c s="84">
        <v>82.713999999999999</v>
      </c>
      <c s="77">
        <v>25.693000000000001</v>
      </c>
      <c s="92">
        <v>0</v>
      </c>
      <c s="92">
        <v>0</v>
      </c>
      <c/>
      <c r="K32" s="137">
        <v>45509.030176134256</v>
      </c>
    </row>
    <row>
      <c s="52">
        <v>6.4210000000000003</v>
      </c>
      <c s="20">
        <v>32</v>
      </c>
      <c s="84">
        <v>4.468</v>
      </c>
      <c s="84">
        <v>83.293999999999997</v>
      </c>
      <c s="77">
        <v>12.071</v>
      </c>
      <c s="92">
        <v>0</v>
      </c>
      <c s="92">
        <v>0</v>
      </c>
      <c/>
      <c r="K33" s="137">
        <v>45509.030178668982</v>
      </c>
    </row>
    <row>
      <c s="52">
        <v>6.6059999999999999</v>
      </c>
      <c s="20">
        <v>33</v>
      </c>
      <c s="84">
        <v>4.6180000000000003</v>
      </c>
      <c s="84">
        <v>83.504999999999995</v>
      </c>
      <c s="77">
        <v>11.872</v>
      </c>
      <c s="92">
        <v>0</v>
      </c>
      <c s="92">
        <v>0</v>
      </c>
      <c/>
      <c r="K34" s="137">
        <v>45509.030180810187</v>
      </c>
    </row>
    <row>
      <c s="52">
        <v>6.8090000000000002</v>
      </c>
      <c s="20">
        <v>34</v>
      </c>
      <c s="84">
        <v>4.6180000000000003</v>
      </c>
      <c s="84">
        <v>79.495000000000005</v>
      </c>
      <c s="77">
        <v>38.302</v>
      </c>
      <c s="92">
        <v>0</v>
      </c>
      <c s="92">
        <v>0</v>
      </c>
      <c/>
      <c r="K35" s="137">
        <v>45509.030183159724</v>
      </c>
    </row>
    <row>
      <c s="52">
        <v>7.0389999999999997</v>
      </c>
      <c s="20">
        <v>35</v>
      </c>
      <c s="84">
        <v>4.577</v>
      </c>
      <c s="84">
        <v>79.495000000000005</v>
      </c>
      <c s="77">
        <v>0</v>
      </c>
      <c s="92">
        <v>0</v>
      </c>
      <c s="92">
        <v>0</v>
      </c>
      <c/>
      <c r="K36" s="137">
        <v>45509.030185821757</v>
      </c>
    </row>
    <row>
      <c s="52">
        <v>7.2309999999999999</v>
      </c>
      <c s="20">
        <v>36</v>
      </c>
      <c s="84">
        <v>4.6900000000000004</v>
      </c>
      <c s="84">
        <v>80.638999999999996</v>
      </c>
      <c s="77">
        <v>33.195999999999998</v>
      </c>
      <c s="92">
        <v>0</v>
      </c>
      <c s="92">
        <v>0</v>
      </c>
      <c/>
      <c r="K37" s="137">
        <v>45509.03018804398</v>
      </c>
    </row>
    <row>
      <c s="52">
        <v>7.4160000000000004</v>
      </c>
      <c s="20">
        <v>37</v>
      </c>
      <c s="84">
        <v>4.7359999999999998</v>
      </c>
      <c s="84">
        <v>80.647999999999996</v>
      </c>
      <c s="77">
        <v>21.754999999999999</v>
      </c>
      <c s="92">
        <v>0</v>
      </c>
      <c s="92">
        <v>0</v>
      </c>
      <c/>
      <c r="K38" s="137">
        <v>45509.030190185185</v>
      </c>
    </row>
    <row>
      <c s="52">
        <v>7.6349999999999998</v>
      </c>
      <c s="20">
        <v>38</v>
      </c>
      <c s="84">
        <v>4.6660000000000004</v>
      </c>
      <c s="84">
        <v>80.397999999999996</v>
      </c>
      <c s="77">
        <v>20.439</v>
      </c>
      <c s="92">
        <v>0</v>
      </c>
      <c s="92">
        <v>0</v>
      </c>
      <c/>
      <c r="K39" s="137">
        <v>45509.030192719911</v>
      </c>
    </row>
    <row>
      <c s="52">
        <v>7.8079999999999998</v>
      </c>
      <c s="20">
        <v>39</v>
      </c>
      <c s="84">
        <v>4.5960000000000001</v>
      </c>
      <c s="84">
        <v>80.302999999999997</v>
      </c>
      <c s="77">
        <v>23.064</v>
      </c>
      <c s="92">
        <v>0</v>
      </c>
      <c s="92">
        <v>0</v>
      </c>
      <c/>
      <c r="K40" s="137">
        <v>45509.030194722225</v>
      </c>
    </row>
    <row>
      <c s="52">
        <v>8.0039999999999996</v>
      </c>
      <c s="20">
        <v>40</v>
      </c>
      <c s="84">
        <v>4.4820000000000002</v>
      </c>
      <c s="84">
        <v>80.423000000000002</v>
      </c>
      <c s="77">
        <v>23.215</v>
      </c>
      <c s="92">
        <v>0</v>
      </c>
      <c s="92">
        <v>0</v>
      </c>
      <c/>
      <c r="K41" s="137">
        <v>45509.030196990738</v>
      </c>
    </row>
    <row>
      <c s="52">
        <v>8.2200000000000006</v>
      </c>
      <c s="20">
        <v>41</v>
      </c>
      <c s="84">
        <v>4.5540000000000003</v>
      </c>
      <c s="84">
        <v>81.066999999999993</v>
      </c>
      <c s="77">
        <v>27.824999999999999</v>
      </c>
      <c s="92">
        <v>0</v>
      </c>
      <c s="92">
        <v>0</v>
      </c>
      <c/>
      <c r="K42" s="137">
        <v>45509.030199490742</v>
      </c>
    </row>
    <row>
      <c s="52">
        <v>8.4130000000000003</v>
      </c>
      <c s="20">
        <v>42</v>
      </c>
      <c s="84">
        <v>4.5940000000000003</v>
      </c>
      <c s="84">
        <v>81.965000000000003</v>
      </c>
      <c s="77">
        <v>30.893000000000001</v>
      </c>
      <c s="92">
        <v>0</v>
      </c>
      <c s="92">
        <v>0</v>
      </c>
      <c/>
      <c r="K43" s="137">
        <v>45509.030201724534</v>
      </c>
    </row>
    <row>
      <c s="52">
        <v>8.6319999999999997</v>
      </c>
      <c s="20">
        <v>43</v>
      </c>
      <c s="84">
        <v>4.5049999999999999</v>
      </c>
      <c s="84">
        <v>82.075000000000003</v>
      </c>
      <c s="77">
        <v>23.719999999999999</v>
      </c>
      <c s="92">
        <v>0</v>
      </c>
      <c s="92">
        <v>0</v>
      </c>
      <c/>
      <c r="K44" s="137">
        <v>45509.030204259259</v>
      </c>
    </row>
    <row>
      <c s="52">
        <v>8.8040000000000003</v>
      </c>
      <c s="20">
        <v>44</v>
      </c>
      <c s="84">
        <v>4.476</v>
      </c>
      <c s="84">
        <v>82.370000000000005</v>
      </c>
      <c s="77">
        <v>24.518999999999998</v>
      </c>
      <c s="92">
        <v>0</v>
      </c>
      <c s="92">
        <v>0</v>
      </c>
      <c/>
      <c r="K45" s="137">
        <v>45509.030206249998</v>
      </c>
    </row>
    <row>
      <c s="52">
        <v>9.0190000000000001</v>
      </c>
      <c s="20">
        <v>45</v>
      </c>
      <c s="84">
        <v>3.9849999999999999</v>
      </c>
      <c s="84">
        <v>82.260999999999996</v>
      </c>
      <c s="77">
        <v>19.651</v>
      </c>
      <c s="92">
        <v>0</v>
      </c>
      <c s="92">
        <v>0</v>
      </c>
      <c/>
      <c r="K46" s="137">
        <v>45509.030208738426</v>
      </c>
    </row>
    <row>
      <c s="52">
        <v>9.2279999999999998</v>
      </c>
      <c s="20">
        <v>46</v>
      </c>
      <c s="84">
        <v>4.1509999999999998</v>
      </c>
      <c s="84">
        <v>81.049000000000007</v>
      </c>
      <c s="77">
        <v>30.443000000000001</v>
      </c>
      <c s="92">
        <v>0</v>
      </c>
      <c s="92">
        <v>0</v>
      </c>
      <c/>
      <c r="K47" s="137">
        <v>45509.030211157406</v>
      </c>
    </row>
    <row>
      <c s="52">
        <v>9.4019999999999992</v>
      </c>
      <c s="20">
        <v>47</v>
      </c>
      <c s="84">
        <v>4.4240000000000004</v>
      </c>
      <c s="84">
        <v>78.891000000000005</v>
      </c>
      <c s="77">
        <v>31.094000000000001</v>
      </c>
      <c s="92">
        <v>0</v>
      </c>
      <c s="92">
        <v>0</v>
      </c>
      <c/>
      <c r="K48" s="137">
        <v>45509.030213171296</v>
      </c>
    </row>
    <row>
      <c s="52">
        <v>9.5969999999999995</v>
      </c>
      <c s="20">
        <v>48</v>
      </c>
      <c s="84">
        <v>4.1319999999999997</v>
      </c>
      <c s="84">
        <v>78.763999999999996</v>
      </c>
      <c s="77">
        <v>25.245000000000001</v>
      </c>
      <c s="92">
        <v>0</v>
      </c>
      <c s="92">
        <v>0</v>
      </c>
      <c/>
      <c r="K49" s="137">
        <v>45509.03021542824</v>
      </c>
    </row>
    <row>
      <c s="52">
        <v>9.8089999999999993</v>
      </c>
      <c s="20">
        <v>49</v>
      </c>
      <c s="84">
        <v>4.0730000000000004</v>
      </c>
      <c s="84">
        <v>78.769000000000005</v>
      </c>
      <c s="77">
        <v>23.765000000000001</v>
      </c>
      <c s="92">
        <v>0</v>
      </c>
      <c s="92">
        <v>0</v>
      </c>
      <c/>
      <c r="K50" s="137">
        <v>45509.030217881947</v>
      </c>
    </row>
    <row>
      <c s="52">
        <v>10.019</v>
      </c>
      <c s="20">
        <v>50</v>
      </c>
      <c s="84">
        <v>4.3019999999999996</v>
      </c>
      <c s="84">
        <v>79.143000000000001</v>
      </c>
      <c s="77">
        <v>28.420999999999999</v>
      </c>
      <c s="92">
        <v>0</v>
      </c>
      <c s="92">
        <v>0</v>
      </c>
      <c/>
      <c r="K51" s="137">
        <v>45509.030220312503</v>
      </c>
    </row>
    <row>
      <c s="52">
        <v>10.215</v>
      </c>
      <c s="20">
        <v>51</v>
      </c>
      <c s="84">
        <v>4.4409999999999998</v>
      </c>
      <c s="84">
        <v>79.947999999999993</v>
      </c>
      <c s="77">
        <v>29.992000000000001</v>
      </c>
      <c s="92">
        <v>0</v>
      </c>
      <c s="92">
        <v>0</v>
      </c>
      <c/>
      <c r="K52" s="137">
        <v>45509.030222581016</v>
      </c>
    </row>
    <row>
      <c s="52">
        <v>10.398</v>
      </c>
      <c s="20">
        <v>52</v>
      </c>
      <c s="84">
        <v>4.3380000000000001</v>
      </c>
      <c s="84">
        <v>81.579999999999998</v>
      </c>
      <c s="77">
        <v>29.053999999999998</v>
      </c>
      <c s="92">
        <v>0</v>
      </c>
      <c s="92">
        <v>0</v>
      </c>
      <c/>
      <c r="K53" s="137">
        <v>45509.030224699076</v>
      </c>
    </row>
    <row>
      <c s="52">
        <v>10.608000000000001</v>
      </c>
      <c s="20">
        <v>53</v>
      </c>
      <c s="84">
        <v>4.3630000000000004</v>
      </c>
      <c s="84">
        <v>81.903000000000006</v>
      </c>
      <c s="77">
        <v>25.599</v>
      </c>
      <c s="92">
        <v>0</v>
      </c>
      <c s="92">
        <v>0</v>
      </c>
      <c/>
      <c r="K54" s="137">
        <v>45509.030227129631</v>
      </c>
    </row>
    <row>
      <c s="52">
        <v>10.811999999999999</v>
      </c>
      <c s="20">
        <v>54</v>
      </c>
      <c s="84">
        <v>3.9780000000000002</v>
      </c>
      <c s="84">
        <v>82.808999999999998</v>
      </c>
      <c s="77">
        <v>26.234000000000002</v>
      </c>
      <c s="92">
        <v>0</v>
      </c>
      <c s="92">
        <v>0</v>
      </c>
      <c/>
      <c r="K55" s="137">
        <v>45509.030229490738</v>
      </c>
    </row>
    <row>
      <c s="52">
        <v>11.000999999999999</v>
      </c>
      <c s="20">
        <v>55</v>
      </c>
      <c s="84">
        <v>4.2880000000000003</v>
      </c>
      <c s="84">
        <v>83.313000000000002</v>
      </c>
      <c s="77">
        <v>27.081</v>
      </c>
      <c s="92">
        <v>0</v>
      </c>
      <c s="92">
        <v>0</v>
      </c>
      <c/>
      <c r="K56" s="137">
        <v>45509.030231689816</v>
      </c>
    </row>
    <row>
      <c s="52">
        <v>11.218</v>
      </c>
      <c s="20">
        <v>56</v>
      </c>
      <c s="84">
        <v>4.3849999999999998</v>
      </c>
      <c s="84">
        <v>83.093000000000004</v>
      </c>
      <c s="77">
        <v>28.567</v>
      </c>
      <c s="92">
        <v>0</v>
      </c>
      <c s="92">
        <v>0</v>
      </c>
      <c/>
      <c r="K57" s="137">
        <v>45509.030234189813</v>
      </c>
    </row>
    <row>
      <c s="52">
        <v>11.397</v>
      </c>
      <c s="20">
        <v>57</v>
      </c>
      <c s="84">
        <v>4.431</v>
      </c>
      <c s="84">
        <v>82.218000000000004</v>
      </c>
      <c s="77">
        <v>31.779</v>
      </c>
      <c s="92">
        <v>0</v>
      </c>
      <c s="92">
        <v>0</v>
      </c>
      <c/>
      <c r="K58" s="137">
        <v>45509.030236261577</v>
      </c>
    </row>
    <row>
      <c s="52">
        <v>11.608000000000001</v>
      </c>
      <c s="20">
        <v>58</v>
      </c>
      <c s="84">
        <v>4.2789999999999999</v>
      </c>
      <c s="84">
        <v>81.156000000000006</v>
      </c>
      <c s="77">
        <v>35.451999999999998</v>
      </c>
      <c s="92">
        <v>0</v>
      </c>
      <c s="92">
        <v>0</v>
      </c>
      <c/>
      <c r="K59" s="137">
        <v>45509.030238703701</v>
      </c>
    </row>
    <row>
      <c s="52">
        <v>11.811999999999999</v>
      </c>
      <c s="20">
        <v>59</v>
      </c>
      <c s="84">
        <v>4.4809999999999999</v>
      </c>
      <c s="84">
        <v>81.176000000000002</v>
      </c>
      <c s="77">
        <v>36.546999999999997</v>
      </c>
      <c s="92">
        <v>0</v>
      </c>
      <c s="92">
        <v>0</v>
      </c>
      <c/>
      <c r="K60" s="137">
        <v>45509.030241064815</v>
      </c>
    </row>
    <row>
      <c s="52">
        <v>12.002000000000001</v>
      </c>
      <c s="20">
        <v>60</v>
      </c>
      <c s="84">
        <v>4.5510000000000002</v>
      </c>
      <c s="84">
        <v>80.706000000000003</v>
      </c>
      <c s="77">
        <v>37.606999999999999</v>
      </c>
      <c s="92">
        <v>0</v>
      </c>
      <c s="92">
        <v>0</v>
      </c>
      <c/>
      <c r="K61" s="137">
        <v>45509.030243263885</v>
      </c>
    </row>
    <row>
      <c s="52">
        <v>12.204000000000001</v>
      </c>
      <c s="20">
        <v>61</v>
      </c>
      <c s="84">
        <v>4.3970000000000002</v>
      </c>
      <c s="84">
        <v>80.995000000000005</v>
      </c>
      <c s="77">
        <v>29.916</v>
      </c>
      <c s="92">
        <v>0</v>
      </c>
      <c s="92">
        <v>0</v>
      </c>
      <c/>
      <c r="K62" s="137">
        <v>45509.030245601854</v>
      </c>
    </row>
    <row>
      <c s="52">
        <v>12.419</v>
      </c>
      <c s="20">
        <v>62</v>
      </c>
      <c s="84">
        <v>4.5279999999999996</v>
      </c>
      <c s="84">
        <v>80.793999999999997</v>
      </c>
      <c s="77">
        <v>28.349</v>
      </c>
      <c s="92">
        <v>0</v>
      </c>
      <c s="92">
        <v>0</v>
      </c>
      <c/>
      <c r="K63" s="137">
        <v>45509.030248090276</v>
      </c>
    </row>
    <row>
      <c s="52">
        <v>12.599</v>
      </c>
      <c s="20">
        <v>63</v>
      </c>
      <c s="84">
        <v>4.4260000000000002</v>
      </c>
      <c s="84">
        <v>81.326999999999998</v>
      </c>
      <c s="77">
        <v>25.844999999999999</v>
      </c>
      <c s="92">
        <v>0</v>
      </c>
      <c s="92">
        <v>0</v>
      </c>
      <c/>
      <c r="K64" s="137">
        <v>45509.030250173608</v>
      </c>
    </row>
    <row>
      <c s="52">
        <v>12.816000000000001</v>
      </c>
      <c s="20">
        <v>64</v>
      </c>
      <c s="84">
        <v>4.5019999999999998</v>
      </c>
      <c s="84">
        <v>81.840999999999994</v>
      </c>
      <c s="77">
        <v>28.972000000000001</v>
      </c>
      <c s="92">
        <v>0</v>
      </c>
      <c s="92">
        <v>0</v>
      </c>
      <c/>
      <c r="K65" s="137">
        <v>45509.030252685188</v>
      </c>
    </row>
    <row>
      <c s="52">
        <v>12.997999999999999</v>
      </c>
      <c s="20">
        <v>65</v>
      </c>
      <c s="84">
        <v>4.4199999999999999</v>
      </c>
      <c s="84">
        <v>83.039000000000001</v>
      </c>
      <c s="77">
        <v>40.978000000000002</v>
      </c>
      <c s="92">
        <v>0</v>
      </c>
      <c s="92">
        <v>0</v>
      </c>
      <c/>
      <c r="K66" s="137">
        <v>45509.030254791665</v>
      </c>
    </row>
    <row>
      <c s="52">
        <v>13.222</v>
      </c>
      <c s="20">
        <v>66</v>
      </c>
      <c s="84">
        <v>4.5309999999999997</v>
      </c>
      <c s="84">
        <v>85.102999999999994</v>
      </c>
      <c s="77">
        <v>38.985999999999997</v>
      </c>
      <c s="92">
        <v>0</v>
      </c>
      <c s="92">
        <v>0</v>
      </c>
      <c/>
      <c r="K67" s="137">
        <v>45509.030257384256</v>
      </c>
    </row>
    <row>
      <c s="52">
        <v>13.416</v>
      </c>
      <c s="20">
        <v>67</v>
      </c>
      <c s="84">
        <v>4.6120000000000001</v>
      </c>
      <c s="84">
        <v>84.129000000000005</v>
      </c>
      <c s="77">
        <v>45.273000000000003</v>
      </c>
      <c s="92">
        <v>0</v>
      </c>
      <c s="92">
        <v>0</v>
      </c>
      <c/>
      <c r="K68" s="137">
        <v>45509.030259629631</v>
      </c>
    </row>
    <row>
      <c s="52">
        <v>13.602</v>
      </c>
      <c s="20">
        <v>68</v>
      </c>
      <c s="84">
        <v>4.7210000000000001</v>
      </c>
      <c s="84">
        <v>84.986000000000004</v>
      </c>
      <c s="77">
        <v>33.106000000000002</v>
      </c>
      <c s="92">
        <v>0</v>
      </c>
      <c s="92">
        <v>0</v>
      </c>
      <c/>
      <c r="K69" s="137">
        <v>45509.030261782405</v>
      </c>
    </row>
    <row>
      <c s="52">
        <v>13.798999999999999</v>
      </c>
      <c s="20">
        <v>69</v>
      </c>
      <c s="84">
        <v>4.6159999999999997</v>
      </c>
      <c s="84">
        <v>85.221000000000004</v>
      </c>
      <c s="77">
        <v>29.567</v>
      </c>
      <c s="92">
        <v>0</v>
      </c>
      <c s="92">
        <v>0</v>
      </c>
      <c/>
      <c r="K70" s="137">
        <v>45509.030264062501</v>
      </c>
    </row>
    <row>
      <c s="52">
        <v>13.997999999999999</v>
      </c>
      <c s="20">
        <v>70</v>
      </c>
      <c s="84">
        <v>4.7009999999999996</v>
      </c>
      <c s="84">
        <v>85.210999999999999</v>
      </c>
      <c s="77">
        <v>30.196999999999999</v>
      </c>
      <c s="92">
        <v>0</v>
      </c>
      <c s="92">
        <v>0</v>
      </c>
      <c/>
      <c r="K71" s="137">
        <v>45509.030266365742</v>
      </c>
    </row>
    <row>
      <c s="52">
        <v>14.206</v>
      </c>
      <c s="20">
        <v>71</v>
      </c>
      <c s="84">
        <v>4.6840000000000002</v>
      </c>
      <c s="84">
        <v>84.447000000000003</v>
      </c>
      <c s="77">
        <v>31.145</v>
      </c>
      <c s="92">
        <v>0</v>
      </c>
      <c s="92">
        <v>0</v>
      </c>
      <c/>
      <c r="K72" s="137">
        <v>45509.030268773146</v>
      </c>
    </row>
    <row>
      <c s="52">
        <v>14.433999999999999</v>
      </c>
      <c s="20">
        <v>72</v>
      </c>
      <c s="84">
        <v>4.6840000000000002</v>
      </c>
      <c s="84">
        <v>84.632999999999996</v>
      </c>
      <c s="77">
        <v>40.316000000000003</v>
      </c>
      <c s="92">
        <v>0</v>
      </c>
      <c s="92">
        <v>0</v>
      </c>
      <c/>
      <c r="K73" s="137">
        <v>45509.030271412033</v>
      </c>
    </row>
    <row>
      <c s="52">
        <v>14.621</v>
      </c>
      <c s="20">
        <v>73</v>
      </c>
      <c s="84">
        <v>4.6840000000000002</v>
      </c>
      <c s="84">
        <v>83.811999999999998</v>
      </c>
      <c s="77">
        <v>34.676000000000002</v>
      </c>
      <c s="92">
        <v>0</v>
      </c>
      <c s="92">
        <v>0</v>
      </c>
      <c/>
      <c r="K74" s="137">
        <v>45509.030273576391</v>
      </c>
    </row>
    <row>
      <c s="52">
        <v>14.81</v>
      </c>
      <c s="20">
        <v>74</v>
      </c>
      <c s="84">
        <v>4.585</v>
      </c>
      <c s="84">
        <v>83.911000000000001</v>
      </c>
      <c s="77">
        <v>37.302999999999997</v>
      </c>
      <c s="92">
        <v>0</v>
      </c>
      <c s="92">
        <v>0</v>
      </c>
      <c/>
      <c r="K75" s="137">
        <v>45509.030275763886</v>
      </c>
    </row>
    <row>
      <c s="52">
        <v>15.015000000000001</v>
      </c>
      <c s="20">
        <v>75</v>
      </c>
      <c s="84">
        <v>4.532</v>
      </c>
      <c s="84">
        <v>83.347999999999999</v>
      </c>
      <c s="77">
        <v>36.118000000000002</v>
      </c>
      <c s="92">
        <v>0</v>
      </c>
      <c s="92">
        <v>0</v>
      </c>
      <c/>
      <c r="K76" s="137">
        <v>45509.030278136575</v>
      </c>
    </row>
    <row>
      <c s="52">
        <v>15.209</v>
      </c>
      <c s="20">
        <v>76</v>
      </c>
      <c s="84">
        <v>4.5960000000000001</v>
      </c>
      <c s="84">
        <v>83.123999999999995</v>
      </c>
      <c s="77">
        <v>35.904000000000003</v>
      </c>
      <c s="92">
        <v>0</v>
      </c>
      <c s="92">
        <v>0</v>
      </c>
      <c/>
      <c r="K77" s="137">
        <v>45509.030280381943</v>
      </c>
    </row>
    <row>
      <c s="52">
        <v>15.411</v>
      </c>
      <c s="20">
        <v>77</v>
      </c>
      <c s="84">
        <v>4.5960000000000001</v>
      </c>
      <c s="84">
        <v>83.188000000000002</v>
      </c>
      <c s="77">
        <v>32.161999999999999</v>
      </c>
      <c s="92">
        <v>0</v>
      </c>
      <c s="92">
        <v>0</v>
      </c>
      <c/>
      <c r="K78" s="137">
        <v>45509.030282719905</v>
      </c>
    </row>
    <row>
      <c s="52">
        <v>15.619</v>
      </c>
      <c s="20">
        <v>78</v>
      </c>
      <c s="84">
        <v>4.5960000000000001</v>
      </c>
      <c s="84">
        <v>80.418000000000006</v>
      </c>
      <c s="77">
        <v>31.995999999999999</v>
      </c>
      <c s="92">
        <v>0</v>
      </c>
      <c s="92">
        <v>0</v>
      </c>
      <c/>
      <c r="K79" s="137">
        <v>45509.030285127315</v>
      </c>
    </row>
    <row>
      <c s="52">
        <v>15.821</v>
      </c>
      <c s="20">
        <v>79</v>
      </c>
      <c s="84">
        <v>4.4530000000000003</v>
      </c>
      <c s="84">
        <v>83.123999999999995</v>
      </c>
      <c s="77">
        <v>37.878999999999998</v>
      </c>
      <c s="92">
        <v>0</v>
      </c>
      <c s="92">
        <v>0</v>
      </c>
      <c/>
      <c r="K80" s="137">
        <v>45509.030287465277</v>
      </c>
    </row>
    <row>
      <c s="52">
        <v>16.023</v>
      </c>
      <c s="20">
        <v>80</v>
      </c>
      <c s="84">
        <v>4.5449999999999999</v>
      </c>
      <c s="84">
        <v>83.540000000000006</v>
      </c>
      <c s="77">
        <v>25.294</v>
      </c>
      <c s="92">
        <v>0</v>
      </c>
      <c s="92">
        <v>0</v>
      </c>
      <c/>
      <c r="K81" s="137">
        <v>45509.030289803239</v>
      </c>
    </row>
    <row>
      <c s="52">
        <v>16.213000000000001</v>
      </c>
      <c s="20">
        <v>81</v>
      </c>
      <c s="84">
        <v>4.3940000000000001</v>
      </c>
      <c s="84">
        <v>81.367000000000004</v>
      </c>
      <c s="77">
        <v>38.441000000000003</v>
      </c>
      <c s="92">
        <v>0</v>
      </c>
      <c s="92">
        <v>0</v>
      </c>
      <c/>
      <c r="K82" s="137">
        <v>45509.030292002317</v>
      </c>
    </row>
    <row>
      <c s="52">
        <v>16.401</v>
      </c>
      <c s="20">
        <v>82</v>
      </c>
      <c s="84">
        <v>4.282</v>
      </c>
      <c s="84">
        <v>81.480999999999995</v>
      </c>
      <c s="77">
        <v>32.802999999999997</v>
      </c>
      <c s="92">
        <v>0</v>
      </c>
      <c s="92">
        <v>0</v>
      </c>
      <c/>
      <c r="K83" s="137">
        <v>45509.030294178243</v>
      </c>
    </row>
    <row>
      <c s="52">
        <v>16.600000000000001</v>
      </c>
      <c s="20">
        <v>83</v>
      </c>
      <c s="84">
        <v>4.46</v>
      </c>
      <c s="84">
        <v>80.861000000000004</v>
      </c>
      <c s="77">
        <v>36.985999999999997</v>
      </c>
      <c s="92">
        <v>0</v>
      </c>
      <c s="92">
        <v>0</v>
      </c>
      <c/>
      <c r="K84" s="137">
        <v>45509.030296481484</v>
      </c>
    </row>
    <row>
      <c s="52">
        <v>16.811</v>
      </c>
      <c s="20">
        <v>84</v>
      </c>
      <c s="84">
        <v>4.3700000000000001</v>
      </c>
      <c s="84">
        <v>80.590000000000003</v>
      </c>
      <c s="77">
        <v>48.271000000000001</v>
      </c>
      <c s="92">
        <v>0</v>
      </c>
      <c s="92">
        <v>0</v>
      </c>
      <c/>
      <c r="K85" s="137">
        <v>45509.030298923608</v>
      </c>
    </row>
    <row>
      <c s="52">
        <v>17.013000000000002</v>
      </c>
      <c s="20">
        <v>85</v>
      </c>
      <c s="84">
        <v>4.2599999999999998</v>
      </c>
      <c s="84">
        <v>82.436000000000007</v>
      </c>
      <c s="77">
        <v>30.137</v>
      </c>
      <c s="92">
        <v>0</v>
      </c>
      <c s="92">
        <v>0</v>
      </c>
      <c/>
      <c r="K86" s="137">
        <v>45509.030301261577</v>
      </c>
    </row>
    <row>
      <c s="52">
        <v>17.216999999999999</v>
      </c>
      <c s="20">
        <v>86</v>
      </c>
      <c s="84">
        <v>4.4199999999999999</v>
      </c>
      <c s="84">
        <v>81.873000000000005</v>
      </c>
      <c s="77">
        <v>32.363999999999997</v>
      </c>
      <c s="92">
        <v>0</v>
      </c>
      <c s="92">
        <v>0</v>
      </c>
      <c/>
      <c r="K87" s="137">
        <v>45509.030303622683</v>
      </c>
    </row>
    <row>
      <c s="52">
        <v>17.422000000000001</v>
      </c>
      <c s="20">
        <v>87</v>
      </c>
      <c s="84">
        <v>4.4349999999999996</v>
      </c>
      <c s="84">
        <v>79.597999999999999</v>
      </c>
      <c s="77">
        <v>38.908000000000001</v>
      </c>
      <c s="92">
        <v>0</v>
      </c>
      <c s="92">
        <v>0</v>
      </c>
      <c/>
      <c r="K88" s="137">
        <v>45509.030305995373</v>
      </c>
    </row>
    <row>
      <c s="52">
        <v>17.611999999999998</v>
      </c>
      <c s="20">
        <v>88</v>
      </c>
      <c s="84">
        <v>4.3140000000000001</v>
      </c>
      <c s="84">
        <v>79.718000000000004</v>
      </c>
      <c s="77">
        <v>37.002000000000002</v>
      </c>
      <c s="92">
        <v>0</v>
      </c>
      <c s="92">
        <v>0</v>
      </c>
      <c/>
      <c r="K89" s="137">
        <v>45509.030308194444</v>
      </c>
    </row>
    <row>
      <c s="52">
        <v>17.812999999999999</v>
      </c>
      <c s="20">
        <v>89</v>
      </c>
      <c s="84">
        <v>4.3010000000000002</v>
      </c>
      <c s="84">
        <v>79.219999999999999</v>
      </c>
      <c s="77">
        <v>19.577000000000002</v>
      </c>
      <c s="92">
        <v>0</v>
      </c>
      <c s="92">
        <v>0</v>
      </c>
      <c/>
      <c r="K90" s="137">
        <v>45509.030310520837</v>
      </c>
    </row>
    <row>
      <c s="52">
        <v>18.010000000000002</v>
      </c>
      <c s="20">
        <v>90</v>
      </c>
      <c s="84">
        <v>4.3780000000000001</v>
      </c>
      <c s="84">
        <v>79.343999999999994</v>
      </c>
      <c s="77">
        <v>21.084</v>
      </c>
      <c s="92">
        <v>0</v>
      </c>
      <c s="92">
        <v>0</v>
      </c>
      <c/>
      <c r="K91" s="137">
        <v>45509.030312800925</v>
      </c>
    </row>
    <row>
      <c s="52">
        <v>18.216000000000001</v>
      </c>
      <c s="20">
        <v>91</v>
      </c>
      <c s="84">
        <v>4.4790000000000001</v>
      </c>
      <c s="84">
        <v>79.468000000000004</v>
      </c>
      <c s="77">
        <v>21.637</v>
      </c>
      <c s="92">
        <v>0</v>
      </c>
      <c s="92">
        <v>0</v>
      </c>
      <c/>
      <c r="K92" s="137">
        <v>45509.030315185184</v>
      </c>
    </row>
    <row>
      <c s="52">
        <v>18.401</v>
      </c>
      <c s="20">
        <v>92</v>
      </c>
      <c s="84">
        <v>4.4409999999999998</v>
      </c>
      <c s="84">
        <v>80.391999999999996</v>
      </c>
      <c s="77">
        <v>30.701000000000001</v>
      </c>
      <c s="92">
        <v>0</v>
      </c>
      <c s="92">
        <v>0</v>
      </c>
      <c/>
      <c r="K93" s="137">
        <v>45509.030317326389</v>
      </c>
    </row>
    <row>
      <c s="52">
        <v>18.619</v>
      </c>
      <c s="20">
        <v>93</v>
      </c>
      <c s="84">
        <v>3.968</v>
      </c>
      <c s="84">
        <v>80.522000000000006</v>
      </c>
      <c s="77">
        <v>30.602</v>
      </c>
      <c s="92">
        <v>0</v>
      </c>
      <c s="92">
        <v>0</v>
      </c>
      <c/>
      <c r="K94" s="137">
        <v>45509.030319849539</v>
      </c>
    </row>
    <row>
      <c s="52">
        <v>18.818000000000001</v>
      </c>
      <c s="20">
        <v>94</v>
      </c>
      <c s="84">
        <v>4.109</v>
      </c>
      <c s="84">
        <v>80.694999999999993</v>
      </c>
      <c s="77">
        <v>28.468</v>
      </c>
      <c s="92">
        <v>0</v>
      </c>
      <c s="92">
        <v>0</v>
      </c>
      <c/>
      <c r="K95" s="137">
        <v>45509.030322152779</v>
      </c>
    </row>
    <row>
      <c s="52">
        <v>19.015000000000001</v>
      </c>
      <c s="20">
        <v>95</v>
      </c>
      <c s="84">
        <v>4.2519999999999998</v>
      </c>
      <c s="84">
        <v>81.733999999999995</v>
      </c>
      <c s="77">
        <v>37.329000000000001</v>
      </c>
      <c s="92">
        <v>0</v>
      </c>
      <c s="92">
        <v>0</v>
      </c>
      <c/>
      <c r="K96" s="137">
        <v>45509.030324432868</v>
      </c>
    </row>
    <row>
      <c s="52">
        <v>19.209</v>
      </c>
      <c s="20">
        <v>96</v>
      </c>
      <c s="84">
        <v>4.1520000000000001</v>
      </c>
      <c s="84">
        <v>81.927999999999997</v>
      </c>
      <c s="77">
        <v>39.606999999999999</v>
      </c>
      <c s="92">
        <v>0</v>
      </c>
      <c s="92">
        <v>0</v>
      </c>
      <c/>
      <c r="K97" s="137">
        <v>45509.030326678243</v>
      </c>
    </row>
    <row>
      <c s="52">
        <v>19.417999999999999</v>
      </c>
      <c s="20">
        <v>97</v>
      </c>
      <c s="84">
        <v>4.3029999999999999</v>
      </c>
      <c s="84">
        <v>82.117999999999995</v>
      </c>
      <c s="77">
        <v>42.401000000000003</v>
      </c>
      <c s="92">
        <v>0</v>
      </c>
      <c s="92">
        <v>0</v>
      </c>
      <c/>
      <c r="K98" s="137">
        <v>45509.030329097222</v>
      </c>
    </row>
    <row>
      <c s="52">
        <v>19.602</v>
      </c>
      <c s="20">
        <v>98</v>
      </c>
      <c s="84">
        <v>4.4729999999999999</v>
      </c>
      <c s="84">
        <v>80.165999999999997</v>
      </c>
      <c s="77">
        <v>41.008000000000003</v>
      </c>
      <c s="92">
        <v>0</v>
      </c>
      <c s="92">
        <v>0</v>
      </c>
      <c/>
      <c r="K99" s="137">
        <v>45509.030331226852</v>
      </c>
    </row>
    <row>
      <c s="52">
        <v>19.821999999999999</v>
      </c>
      <c s="20">
        <v>99</v>
      </c>
      <c s="84">
        <v>4.4210000000000003</v>
      </c>
      <c s="84">
        <v>79.418999999999997</v>
      </c>
      <c s="77">
        <v>38.081000000000003</v>
      </c>
      <c s="92">
        <v>0</v>
      </c>
      <c s="92">
        <v>0</v>
      </c>
      <c/>
      <c r="K100" s="137">
        <v>45509.030333773146</v>
      </c>
    </row>
    <row>
      <c s="52">
        <v>20</v>
      </c>
      <c s="20">
        <v>100</v>
      </c>
      <c s="84">
        <v>4.5190000000000001</v>
      </c>
      <c s="84">
        <v>80.063000000000002</v>
      </c>
      <c s="77">
        <v>30.079000000000001</v>
      </c>
      <c s="92">
        <v>0</v>
      </c>
      <c s="92">
        <v>0</v>
      </c>
      <c/>
      <c r="K101" s="137">
        <v>45509.030335833333</v>
      </c>
    </row>
    <row>
      <c s="52">
        <v>20.222000000000001</v>
      </c>
      <c s="20">
        <v>101</v>
      </c>
      <c s="84">
        <v>4.3940000000000001</v>
      </c>
      <c s="84">
        <v>80.430999999999997</v>
      </c>
      <c s="77">
        <v>26.785</v>
      </c>
      <c s="92">
        <v>0</v>
      </c>
      <c s="92">
        <v>0</v>
      </c>
      <c/>
      <c r="K102" s="137">
        <v>45509.030338402779</v>
      </c>
    </row>
    <row>
      <c s="52">
        <v>20.408999999999999</v>
      </c>
      <c s="20">
        <v>102</v>
      </c>
      <c s="84">
        <v>4.5270000000000001</v>
      </c>
      <c s="84">
        <v>80.933000000000007</v>
      </c>
      <c s="77">
        <v>34.606999999999999</v>
      </c>
      <c s="92">
        <v>0</v>
      </c>
      <c s="92">
        <v>0</v>
      </c>
      <c/>
      <c r="K103" s="137">
        <v>45509.030340567129</v>
      </c>
    </row>
    <row>
      <c s="52">
        <v>20.619</v>
      </c>
      <c s="20">
        <v>103</v>
      </c>
      <c s="84">
        <v>4.585</v>
      </c>
      <c s="84">
        <v>82.156999999999996</v>
      </c>
      <c s="77">
        <v>23.567</v>
      </c>
      <c s="92">
        <v>0</v>
      </c>
      <c s="92">
        <v>0</v>
      </c>
      <c/>
      <c r="K104" s="137">
        <v>45509.030342997685</v>
      </c>
    </row>
    <row>
      <c s="52">
        <v>20.800999999999998</v>
      </c>
      <c s="20">
        <v>104</v>
      </c>
      <c s="84">
        <v>4.5369999999999999</v>
      </c>
      <c s="84">
        <v>82.286000000000001</v>
      </c>
      <c s="77">
        <v>28.399000000000001</v>
      </c>
      <c s="92">
        <v>0</v>
      </c>
      <c s="92">
        <v>0</v>
      </c>
      <c/>
      <c r="K105" s="137">
        <v>45509.030345104169</v>
      </c>
    </row>
    <row>
      <c s="52">
        <v>21.015999999999998</v>
      </c>
      <c s="20">
        <v>105</v>
      </c>
      <c s="84">
        <v>4.4160000000000004</v>
      </c>
      <c s="84">
        <v>82.703000000000003</v>
      </c>
      <c s="77">
        <v>19.149000000000001</v>
      </c>
      <c s="92">
        <v>0</v>
      </c>
      <c s="92">
        <v>0</v>
      </c>
      <c/>
      <c r="K106" s="137">
        <v>45509.03034759259</v>
      </c>
    </row>
    <row>
      <c s="52">
        <v>21.222000000000001</v>
      </c>
      <c s="20">
        <v>106</v>
      </c>
      <c s="84">
        <v>4.5540000000000003</v>
      </c>
      <c s="84">
        <v>82.866</v>
      </c>
      <c s="77">
        <v>30.518999999999998</v>
      </c>
      <c s="92">
        <v>0</v>
      </c>
      <c s="92">
        <v>0</v>
      </c>
      <c/>
      <c r="K107" s="137">
        <v>45509.030349976849</v>
      </c>
    </row>
    <row>
      <c s="52">
        <v>21.398</v>
      </c>
      <c s="20">
        <v>107</v>
      </c>
      <c s="84">
        <v>4.5679999999999996</v>
      </c>
      <c s="84">
        <v>83.129000000000005</v>
      </c>
      <c s="77">
        <v>27.675000000000001</v>
      </c>
      <c s="92">
        <v>0</v>
      </c>
      <c s="92">
        <v>0</v>
      </c>
      <c/>
      <c r="K108" s="137">
        <v>45509.030352013891</v>
      </c>
    </row>
    <row>
      <c s="52">
        <v>21.609000000000002</v>
      </c>
      <c s="20">
        <v>108</v>
      </c>
      <c s="84">
        <v>4.4710000000000001</v>
      </c>
      <c s="84">
        <v>82.596000000000004</v>
      </c>
      <c s="77">
        <v>29.283000000000001</v>
      </c>
      <c s="92">
        <v>0</v>
      </c>
      <c s="92">
        <v>0</v>
      </c>
      <c/>
      <c r="K109" s="137">
        <v>45509.030354456016</v>
      </c>
    </row>
    <row>
      <c s="52">
        <v>21.809999999999999</v>
      </c>
      <c s="20">
        <v>109</v>
      </c>
      <c s="84">
        <v>4.4900000000000002</v>
      </c>
      <c s="84">
        <v>82.596000000000004</v>
      </c>
      <c s="77">
        <v>0</v>
      </c>
      <c s="92">
        <v>0</v>
      </c>
      <c s="92">
        <v>0</v>
      </c>
      <c/>
      <c r="K110" s="137">
        <v>45509.030356782408</v>
      </c>
    </row>
    <row>
      <c s="52">
        <v>22.013999999999999</v>
      </c>
      <c s="20">
        <v>110</v>
      </c>
      <c s="84">
        <v>4.4889999999999999</v>
      </c>
      <c s="84">
        <v>82.596000000000004</v>
      </c>
      <c s="77">
        <v>0</v>
      </c>
      <c s="92">
        <v>0</v>
      </c>
      <c s="92">
        <v>0</v>
      </c>
      <c/>
      <c r="K111" s="137">
        <v>45509.030359143515</v>
      </c>
    </row>
    <row>
      <c s="52">
        <v>22.207000000000001</v>
      </c>
      <c s="20">
        <v>111</v>
      </c>
      <c s="84">
        <v>4.3730000000000002</v>
      </c>
      <c s="84">
        <v>82.019999999999996</v>
      </c>
      <c s="77">
        <v>33.496000000000002</v>
      </c>
      <c s="92">
        <v>0</v>
      </c>
      <c s="92">
        <v>0</v>
      </c>
      <c/>
      <c r="K112" s="137">
        <v>45509.030361377314</v>
      </c>
    </row>
    <row>
      <c s="52">
        <v>22.416</v>
      </c>
      <c s="20">
        <v>112</v>
      </c>
      <c s="84">
        <v>4.1989999999999998</v>
      </c>
      <c s="84">
        <v>82.081999999999994</v>
      </c>
      <c s="77">
        <v>28.556000000000001</v>
      </c>
      <c s="92">
        <v>0</v>
      </c>
      <c s="92">
        <v>0</v>
      </c>
      <c/>
      <c r="K113" s="137">
        <v>45509.030363796293</v>
      </c>
    </row>
    <row>
      <c s="52">
        <v>22.616</v>
      </c>
      <c s="20">
        <v>113</v>
      </c>
      <c s="84">
        <v>4.3280000000000003</v>
      </c>
      <c s="84">
        <v>82.075999999999993</v>
      </c>
      <c s="77">
        <v>23.309000000000001</v>
      </c>
      <c s="92">
        <v>0</v>
      </c>
      <c s="92">
        <v>0</v>
      </c>
      <c/>
      <c r="K114" s="137">
        <v>45509.03036611111</v>
      </c>
    </row>
    <row>
      <c s="52">
        <v>22.809000000000001</v>
      </c>
      <c s="20">
        <v>114</v>
      </c>
      <c s="84">
        <v>4.1680000000000001</v>
      </c>
      <c s="84">
        <v>82.075999999999993</v>
      </c>
      <c s="77">
        <v>0</v>
      </c>
      <c s="92">
        <v>0</v>
      </c>
      <c s="92">
        <v>0</v>
      </c>
      <c/>
      <c r="K115" s="137">
        <v>45509.030368344909</v>
      </c>
    </row>
    <row>
      <c s="52">
        <v>23.006</v>
      </c>
      <c s="20">
        <v>115</v>
      </c>
      <c s="84">
        <v>4.218</v>
      </c>
      <c s="84">
        <v>82.075999999999993</v>
      </c>
      <c s="77">
        <v>0</v>
      </c>
      <c s="92">
        <v>0</v>
      </c>
      <c s="92">
        <v>0</v>
      </c>
      <c/>
      <c r="K116" s="137">
        <v>45509.030370624998</v>
      </c>
    </row>
    <row>
      <c s="52">
        <v>23.198</v>
      </c>
      <c s="20">
        <v>116</v>
      </c>
      <c s="84">
        <v>4.3079999999999998</v>
      </c>
      <c s="84">
        <v>81.638000000000005</v>
      </c>
      <c s="77">
        <v>31.655999999999999</v>
      </c>
      <c s="92">
        <v>0</v>
      </c>
      <c s="92">
        <v>0</v>
      </c>
      <c/>
      <c r="K117" s="137">
        <v>45509.030372847221</v>
      </c>
    </row>
    <row>
      <c s="52">
        <v>23.411999999999999</v>
      </c>
      <c s="20">
        <v>117</v>
      </c>
      <c s="84">
        <v>4.3769999999999998</v>
      </c>
      <c s="84">
        <v>81.712000000000003</v>
      </c>
      <c s="77">
        <v>28.376999999999999</v>
      </c>
      <c s="92">
        <v>0</v>
      </c>
      <c s="92">
        <v>0</v>
      </c>
      <c/>
      <c r="K118" s="137">
        <v>45509.030375324073</v>
      </c>
    </row>
    <row>
      <c s="52">
        <v>23.603999999999999</v>
      </c>
      <c s="20">
        <v>118</v>
      </c>
      <c s="84">
        <v>4.601</v>
      </c>
      <c s="84">
        <v>81.724000000000004</v>
      </c>
      <c s="77">
        <v>25.544</v>
      </c>
      <c s="92">
        <v>0</v>
      </c>
      <c s="92">
        <v>0</v>
      </c>
      <c/>
      <c r="K119" s="137">
        <v>45509.030377546296</v>
      </c>
    </row>
    <row>
      <c s="52">
        <v>23.803000000000001</v>
      </c>
      <c s="20">
        <v>119</v>
      </c>
      <c s="84">
        <v>4.601</v>
      </c>
      <c s="84">
        <v>81.328999999999994</v>
      </c>
      <c s="77">
        <v>32.987000000000002</v>
      </c>
      <c s="92">
        <v>0</v>
      </c>
      <c s="92">
        <v>0</v>
      </c>
      <c/>
      <c r="K120" s="137">
        <v>45509.030379849537</v>
      </c>
    </row>
    <row>
      <c s="52">
        <v>24.003</v>
      </c>
      <c s="20">
        <v>120</v>
      </c>
      <c s="84">
        <v>4.601</v>
      </c>
      <c s="84">
        <v>81.613</v>
      </c>
      <c s="77">
        <v>23.332000000000001</v>
      </c>
      <c s="92">
        <v>0</v>
      </c>
      <c s="92">
        <v>0</v>
      </c>
      <c/>
      <c r="K121" s="137">
        <v>45509.030382164354</v>
      </c>
    </row>
    <row>
      <c s="52">
        <v>24.216999999999999</v>
      </c>
      <c s="20">
        <v>121</v>
      </c>
      <c s="84">
        <v>4.5819999999999999</v>
      </c>
      <c s="84">
        <v>82.143000000000001</v>
      </c>
      <c s="77">
        <v>27.59</v>
      </c>
      <c s="92">
        <v>0</v>
      </c>
      <c s="92">
        <v>0</v>
      </c>
      <c/>
      <c r="K122" s="137">
        <v>45509.030384641206</v>
      </c>
    </row>
    <row>
      <c s="52">
        <v>24.408999999999999</v>
      </c>
      <c s="20">
        <v>122</v>
      </c>
      <c s="84">
        <v>4.6449999999999996</v>
      </c>
      <c s="84">
        <v>81.652000000000001</v>
      </c>
      <c s="77">
        <v>26.385999999999999</v>
      </c>
      <c s="92">
        <v>0</v>
      </c>
      <c s="92">
        <v>0</v>
      </c>
      <c/>
      <c r="K123" s="137">
        <v>45509.030386863429</v>
      </c>
    </row>
    <row>
      <c s="52">
        <v>24.603000000000002</v>
      </c>
      <c s="20">
        <v>123</v>
      </c>
      <c s="84">
        <v>4.3899999999999997</v>
      </c>
      <c s="84">
        <v>81.736000000000004</v>
      </c>
      <c s="77">
        <v>23.155000000000001</v>
      </c>
      <c s="92">
        <v>0</v>
      </c>
      <c s="92">
        <v>0</v>
      </c>
      <c/>
      <c r="K124" s="137">
        <v>45509.030389108797</v>
      </c>
    </row>
    <row>
      <c s="52">
        <v>24.82</v>
      </c>
      <c s="20">
        <v>124</v>
      </c>
      <c s="84">
        <v>4.5940000000000003</v>
      </c>
      <c s="84">
        <v>81.349000000000004</v>
      </c>
      <c s="77">
        <v>26.824000000000002</v>
      </c>
      <c s="92">
        <v>0</v>
      </c>
      <c s="92">
        <v>0</v>
      </c>
      <c/>
      <c r="K125" s="137">
        <v>45509.03039162037</v>
      </c>
    </row>
    <row>
      <c s="52">
        <v>25.010000000000002</v>
      </c>
      <c s="20">
        <v>125</v>
      </c>
      <c s="84">
        <v>4.6189999999999998</v>
      </c>
      <c s="84">
        <v>80.959999999999994</v>
      </c>
      <c s="77">
        <v>24.126999999999999</v>
      </c>
      <c s="92">
        <v>0</v>
      </c>
      <c s="92">
        <v>0</v>
      </c>
      <c/>
      <c r="K126" s="137">
        <v>45509.030393819441</v>
      </c>
    </row>
    <row>
      <c s="52">
        <v>25.218</v>
      </c>
      <c s="20">
        <v>126</v>
      </c>
      <c s="84">
        <v>4.6509999999999998</v>
      </c>
      <c s="84">
        <v>81.209000000000003</v>
      </c>
      <c s="77">
        <v>22.120000000000001</v>
      </c>
      <c s="92">
        <v>0</v>
      </c>
      <c s="92">
        <v>0</v>
      </c>
      <c/>
      <c r="K127" s="137">
        <v>45509.030396226852</v>
      </c>
    </row>
    <row>
      <c s="52">
        <v>25.399000000000001</v>
      </c>
      <c s="20">
        <v>127</v>
      </c>
      <c s="84">
        <v>4.6769999999999996</v>
      </c>
      <c s="84">
        <v>80.105000000000004</v>
      </c>
      <c s="77">
        <v>36.984000000000002</v>
      </c>
      <c s="92">
        <v>0</v>
      </c>
      <c s="92">
        <v>0</v>
      </c>
      <c/>
      <c r="K128" s="137">
        <v>45509.03039832176</v>
      </c>
    </row>
    <row>
      <c s="52">
        <v>25.609000000000002</v>
      </c>
      <c s="20">
        <v>128</v>
      </c>
      <c s="84">
        <v>4.665</v>
      </c>
      <c s="84">
        <v>80.222999999999999</v>
      </c>
      <c s="77">
        <v>21.081</v>
      </c>
      <c s="92">
        <v>0</v>
      </c>
      <c s="92">
        <v>0</v>
      </c>
      <c/>
      <c r="K129" s="137">
        <v>45509.030400752315</v>
      </c>
    </row>
    <row>
      <c s="52">
        <v>25.809999999999999</v>
      </c>
      <c s="20">
        <v>129</v>
      </c>
      <c s="84">
        <v>4.5149999999999997</v>
      </c>
      <c s="84">
        <v>80.546999999999997</v>
      </c>
      <c s="77">
        <v>16.710999999999999</v>
      </c>
      <c s="92">
        <v>0</v>
      </c>
      <c s="92">
        <v>0</v>
      </c>
      <c/>
      <c r="K130" s="137">
        <v>45509.030403078701</v>
      </c>
    </row>
    <row>
      <c s="52">
        <v>26.02</v>
      </c>
      <c s="20">
        <v>130</v>
      </c>
      <c s="84">
        <v>4.0940000000000003</v>
      </c>
      <c s="84">
        <v>80.109999999999999</v>
      </c>
      <c s="77">
        <v>32.259999999999998</v>
      </c>
      <c s="92">
        <v>0</v>
      </c>
      <c s="92">
        <v>0</v>
      </c>
      <c/>
      <c r="K131" s="137">
        <v>45509.030405509257</v>
      </c>
    </row>
    <row>
      <c s="52">
        <v>26.219999999999999</v>
      </c>
      <c s="20">
        <v>131</v>
      </c>
      <c s="84">
        <v>4.0010000000000003</v>
      </c>
      <c s="84">
        <v>80.239000000000004</v>
      </c>
      <c s="77">
        <v>32.710000000000001</v>
      </c>
      <c s="92">
        <v>0</v>
      </c>
      <c s="92">
        <v>0</v>
      </c>
      <c/>
      <c r="K132" s="137">
        <v>45509.030407824073</v>
      </c>
    </row>
    <row>
      <c s="52">
        <v>26.413</v>
      </c>
      <c s="20">
        <v>132</v>
      </c>
      <c s="84">
        <v>4.5140000000000002</v>
      </c>
      <c s="84">
        <v>79.460999999999999</v>
      </c>
      <c s="77">
        <v>27.443999999999999</v>
      </c>
      <c s="92">
        <v>0</v>
      </c>
      <c s="92">
        <v>0</v>
      </c>
      <c/>
      <c r="K133" s="137">
        <v>45509.030410057872</v>
      </c>
    </row>
    <row>
      <c s="52">
        <v>26.619</v>
      </c>
      <c s="20">
        <v>133</v>
      </c>
      <c s="84">
        <v>4.5739999999999998</v>
      </c>
      <c s="84">
        <v>79.224000000000004</v>
      </c>
      <c s="77">
        <v>28.274999999999999</v>
      </c>
      <c s="92">
        <v>0</v>
      </c>
      <c s="92">
        <v>0</v>
      </c>
      <c/>
      <c r="K134" s="137">
        <v>45509.030412442131</v>
      </c>
    </row>
    <row>
      <c s="52">
        <v>26.812999999999999</v>
      </c>
      <c s="20">
        <v>134</v>
      </c>
      <c s="84">
        <v>3.6930000000000001</v>
      </c>
      <c s="84">
        <v>79.528000000000006</v>
      </c>
      <c s="77">
        <v>26.52</v>
      </c>
      <c s="92">
        <v>0</v>
      </c>
      <c s="92">
        <v>0</v>
      </c>
      <c/>
      <c r="K135" s="137">
        <v>45509.030414687499</v>
      </c>
    </row>
    <row>
      <c s="52">
        <v>27.001000000000001</v>
      </c>
      <c s="20">
        <v>135</v>
      </c>
      <c s="84">
        <v>4.4130000000000003</v>
      </c>
      <c s="84">
        <v>79.579999999999998</v>
      </c>
      <c s="77">
        <v>15.77</v>
      </c>
      <c s="92">
        <v>0</v>
      </c>
      <c s="92">
        <v>0</v>
      </c>
      <c/>
      <c r="K136" s="137">
        <v>45509.030416863425</v>
      </c>
    </row>
    <row>
      <c s="52">
        <v>27.218</v>
      </c>
      <c s="20">
        <v>136</v>
      </c>
      <c s="84">
        <v>4.4870000000000001</v>
      </c>
      <c s="84">
        <v>79.560000000000002</v>
      </c>
      <c s="77">
        <v>30.562000000000001</v>
      </c>
      <c s="92">
        <v>0</v>
      </c>
      <c s="92">
        <v>0</v>
      </c>
      <c/>
      <c r="K137" s="137">
        <v>45509.030419374998</v>
      </c>
    </row>
    <row>
      <c s="52">
        <v>27.411999999999999</v>
      </c>
      <c s="20">
        <v>137</v>
      </c>
      <c s="84">
        <v>4.4610000000000003</v>
      </c>
      <c s="84">
        <v>81.078000000000003</v>
      </c>
      <c s="77">
        <v>29.372</v>
      </c>
      <c s="92">
        <v>0</v>
      </c>
      <c s="92">
        <v>0</v>
      </c>
      <c/>
      <c r="K138" s="137">
        <v>45509.030421620373</v>
      </c>
    </row>
    <row>
      <c s="52">
        <v>27.623999999999999</v>
      </c>
      <c s="20">
        <v>138</v>
      </c>
      <c s="84">
        <v>4.4809999999999999</v>
      </c>
      <c s="84">
        <v>81.585999999999999</v>
      </c>
      <c s="77">
        <v>36.125</v>
      </c>
      <c s="92">
        <v>0</v>
      </c>
      <c s="92">
        <v>0</v>
      </c>
      <c/>
      <c r="K139" s="137">
        <v>45509.030424074073</v>
      </c>
    </row>
    <row>
      <c s="52">
        <v>27.809999999999999</v>
      </c>
      <c s="20">
        <v>139</v>
      </c>
      <c s="84">
        <v>4.3700000000000001</v>
      </c>
      <c s="84">
        <v>84.007000000000005</v>
      </c>
      <c s="77">
        <v>32.549999999999997</v>
      </c>
      <c s="92">
        <v>0</v>
      </c>
      <c s="92">
        <v>0</v>
      </c>
      <c/>
      <c r="K140" s="137">
        <v>45509.030426226855</v>
      </c>
    </row>
    <row>
      <c s="52">
        <v>28.018999999999998</v>
      </c>
      <c s="20">
        <v>140</v>
      </c>
      <c s="84">
        <v>4.4279999999999999</v>
      </c>
      <c s="84">
        <v>84.430000000000007</v>
      </c>
      <c s="77">
        <v>27.411000000000001</v>
      </c>
      <c s="92">
        <v>0</v>
      </c>
      <c s="92">
        <v>0</v>
      </c>
      <c/>
      <c r="K141" s="137">
        <v>45509.03042865741</v>
      </c>
    </row>
    <row>
      <c s="52">
        <v>28.221</v>
      </c>
      <c s="20">
        <v>141</v>
      </c>
      <c s="84">
        <v>4.508</v>
      </c>
      <c s="84">
        <v>83.757999999999996</v>
      </c>
      <c s="77">
        <v>23.919</v>
      </c>
      <c s="92">
        <v>0</v>
      </c>
      <c s="92">
        <v>0</v>
      </c>
      <c/>
      <c r="K142" s="137">
        <v>45509.030430983796</v>
      </c>
    </row>
    <row>
      <c s="52">
        <v>28.398</v>
      </c>
      <c s="20">
        <v>142</v>
      </c>
      <c s="84">
        <v>4.4130000000000003</v>
      </c>
      <c s="84">
        <v>83.706000000000003</v>
      </c>
      <c s="77">
        <v>24.178000000000001</v>
      </c>
      <c s="92">
        <v>0</v>
      </c>
      <c s="92">
        <v>0</v>
      </c>
      <c/>
      <c r="K143" s="137">
        <v>45509.030433032407</v>
      </c>
    </row>
    <row>
      <c s="52">
        <v>28.608000000000001</v>
      </c>
      <c s="20">
        <v>143</v>
      </c>
      <c s="84">
        <v>4.4169999999999998</v>
      </c>
      <c s="84">
        <v>84.037999999999997</v>
      </c>
      <c s="77">
        <v>22.170000000000002</v>
      </c>
      <c s="92">
        <v>0</v>
      </c>
      <c s="92">
        <v>0</v>
      </c>
      <c/>
      <c r="K144" s="137">
        <v>45509.030435462962</v>
      </c>
    </row>
    <row>
      <c s="52">
        <v>28.821000000000002</v>
      </c>
      <c s="20">
        <v>144</v>
      </c>
      <c s="84">
        <v>4.2279999999999998</v>
      </c>
      <c s="84">
        <v>84.064999999999998</v>
      </c>
      <c s="77">
        <v>18.251999999999999</v>
      </c>
      <c s="92">
        <v>0</v>
      </c>
      <c s="92">
        <v>0</v>
      </c>
      <c/>
      <c r="K145" s="137">
        <v>45509.030437928239</v>
      </c>
    </row>
    <row>
      <c s="52">
        <v>29.013000000000002</v>
      </c>
      <c s="20">
        <v>145</v>
      </c>
      <c s="84">
        <v>4.3730000000000002</v>
      </c>
      <c s="84">
        <v>84.021000000000001</v>
      </c>
      <c s="77">
        <v>21.024999999999999</v>
      </c>
      <c s="92">
        <v>0</v>
      </c>
      <c s="92">
        <v>0</v>
      </c>
      <c/>
      <c r="K146" s="137">
        <v>45509.030440150462</v>
      </c>
    </row>
    <row>
      <c s="52">
        <v>29.212</v>
      </c>
      <c s="20">
        <v>146</v>
      </c>
      <c s="84">
        <v>4.4119999999999999</v>
      </c>
      <c s="84">
        <v>84.132000000000005</v>
      </c>
      <c s="77">
        <v>19.885999999999999</v>
      </c>
      <c s="92">
        <v>0</v>
      </c>
      <c s="92">
        <v>0</v>
      </c>
      <c/>
      <c r="K147" s="137">
        <v>45509.030442453703</v>
      </c>
    </row>
    <row>
      <c s="52">
        <v>29.405000000000001</v>
      </c>
      <c s="20">
        <v>147</v>
      </c>
      <c s="84">
        <v>4.0069999999999997</v>
      </c>
      <c s="84">
        <v>84.045000000000002</v>
      </c>
      <c s="77">
        <v>22.827000000000002</v>
      </c>
      <c s="92">
        <v>0</v>
      </c>
      <c s="92">
        <v>0</v>
      </c>
      <c/>
      <c r="K148" s="137">
        <v>45509.030444687502</v>
      </c>
    </row>
    <row>
      <c s="52">
        <v>29.613</v>
      </c>
      <c s="20">
        <v>148</v>
      </c>
      <c s="84">
        <v>3.911</v>
      </c>
      <c s="84">
        <v>83.340999999999994</v>
      </c>
      <c s="77">
        <v>26.111999999999998</v>
      </c>
      <c s="92">
        <v>0</v>
      </c>
      <c s="92">
        <v>0</v>
      </c>
      <c/>
      <c r="K149" s="137">
        <v>45509.030447094905</v>
      </c>
    </row>
    <row>
      <c s="52">
        <v>29.811</v>
      </c>
      <c s="20">
        <v>149</v>
      </c>
      <c s="84">
        <v>4.1379999999999999</v>
      </c>
      <c s="84">
        <v>84.679000000000002</v>
      </c>
      <c s="77">
        <v>22.251999999999999</v>
      </c>
      <c s="92">
        <v>0</v>
      </c>
      <c s="92">
        <v>0</v>
      </c>
      <c/>
      <c r="K150" s="137">
        <v>45509.030449386577</v>
      </c>
    </row>
    <row>
      <c s="52">
        <v>30.023</v>
      </c>
      <c s="20">
        <v>150</v>
      </c>
      <c s="84">
        <v>4.1239999999999997</v>
      </c>
      <c s="84">
        <v>84.510000000000005</v>
      </c>
      <c s="77">
        <v>24.427</v>
      </c>
      <c s="92">
        <v>0</v>
      </c>
      <c s="92">
        <v>0</v>
      </c>
      <c/>
      <c r="K151" s="137">
        <v>45509.030451840277</v>
      </c>
    </row>
    <row>
      <c s="52">
        <v>30.219999999999999</v>
      </c>
      <c s="20">
        <v>151</v>
      </c>
      <c s="84">
        <v>3.9990000000000001</v>
      </c>
      <c s="84">
        <v>83.230999999999995</v>
      </c>
      <c s="77">
        <v>29.449999999999999</v>
      </c>
      <c s="92">
        <v>0</v>
      </c>
      <c s="92">
        <v>0</v>
      </c>
      <c/>
      <c r="K152" s="137">
        <v>45509.030454120373</v>
      </c>
    </row>
    <row>
      <c s="52">
        <v>30.422999999999998</v>
      </c>
      <c s="20">
        <v>152</v>
      </c>
      <c s="84">
        <v>4.2000000000000002</v>
      </c>
      <c s="84">
        <v>83.509</v>
      </c>
      <c s="77">
        <v>22.553000000000001</v>
      </c>
      <c s="92">
        <v>0</v>
      </c>
      <c s="92">
        <v>0</v>
      </c>
      <c/>
      <c r="K153" s="137">
        <v>45509.030456469911</v>
      </c>
    </row>
    <row>
      <c s="52">
        <v>30.623000000000001</v>
      </c>
      <c s="20">
        <v>153</v>
      </c>
      <c s="84">
        <v>4.0800000000000001</v>
      </c>
      <c s="84">
        <v>83.766000000000005</v>
      </c>
      <c s="77">
        <v>19.047000000000001</v>
      </c>
      <c s="92">
        <v>0</v>
      </c>
      <c s="92">
        <v>0</v>
      </c>
      <c/>
      <c r="K154" s="137">
        <v>45509.03045878472</v>
      </c>
    </row>
    <row>
      <c s="52">
        <v>30.812999999999999</v>
      </c>
      <c s="20">
        <v>154</v>
      </c>
      <c s="84">
        <v>4.3739999999999997</v>
      </c>
      <c s="84">
        <v>83.034999999999997</v>
      </c>
      <c s="77">
        <v>22.553999999999998</v>
      </c>
      <c s="92">
        <v>0</v>
      </c>
      <c s="92">
        <v>0</v>
      </c>
      <c/>
      <c r="K155" s="137">
        <v>45509.030460983799</v>
      </c>
    </row>
    <row>
      <c s="52">
        <v>31.013000000000002</v>
      </c>
      <c s="20">
        <v>155</v>
      </c>
      <c s="84">
        <v>4.3499999999999996</v>
      </c>
      <c s="84">
        <v>81.319999999999993</v>
      </c>
      <c s="77">
        <v>30.803000000000001</v>
      </c>
      <c s="92">
        <v>0</v>
      </c>
      <c s="92">
        <v>0</v>
      </c>
      <c/>
      <c r="K156" s="137">
        <v>45509.030463298608</v>
      </c>
    </row>
    <row>
      <c s="52">
        <v>31.207999999999998</v>
      </c>
      <c s="20">
        <v>156</v>
      </c>
      <c s="84">
        <v>4.234</v>
      </c>
      <c s="84">
        <v>81.763999999999996</v>
      </c>
      <c s="77">
        <v>19.128</v>
      </c>
      <c s="92">
        <v>0</v>
      </c>
      <c s="92">
        <v>0</v>
      </c>
      <c/>
      <c r="K157" s="137">
        <v>45509.030465555552</v>
      </c>
    </row>
    <row>
      <c s="52">
        <v>31.411000000000001</v>
      </c>
      <c s="20">
        <v>157</v>
      </c>
      <c s="84">
        <v>4.0449999999999999</v>
      </c>
      <c s="84">
        <v>80.384</v>
      </c>
      <c s="77">
        <v>27.648</v>
      </c>
      <c s="92">
        <v>0</v>
      </c>
      <c s="92">
        <v>0</v>
      </c>
      <c/>
      <c r="K158" s="137">
        <v>45509.03046790509</v>
      </c>
    </row>
    <row>
      <c s="52">
        <v>31.617999999999999</v>
      </c>
      <c s="20">
        <v>158</v>
      </c>
      <c s="84">
        <v>3.9249999999999998</v>
      </c>
      <c s="84">
        <v>81.138999999999996</v>
      </c>
      <c s="77">
        <v>17.734000000000002</v>
      </c>
      <c s="92">
        <v>0</v>
      </c>
      <c s="92">
        <v>0</v>
      </c>
      <c/>
      <c r="K159" s="137">
        <v>45509.030470300924</v>
      </c>
    </row>
    <row>
      <c s="52">
        <v>31.809000000000001</v>
      </c>
      <c s="20">
        <v>159</v>
      </c>
      <c s="84">
        <v>3.9300000000000002</v>
      </c>
      <c s="84">
        <v>81.454999999999998</v>
      </c>
      <c s="77">
        <v>28.192</v>
      </c>
      <c s="92">
        <v>0</v>
      </c>
      <c s="92">
        <v>0</v>
      </c>
      <c/>
      <c r="K160" s="137">
        <v>45509.030472511571</v>
      </c>
    </row>
    <row>
      <c s="52">
        <v>32.009999999999998</v>
      </c>
      <c s="20">
        <v>160</v>
      </c>
      <c s="84">
        <v>4.141</v>
      </c>
      <c s="84">
        <v>82.332999999999998</v>
      </c>
      <c s="77">
        <v>19.276</v>
      </c>
      <c s="92">
        <v>0</v>
      </c>
      <c s="92">
        <v>0</v>
      </c>
      <c/>
      <c r="K161" s="137">
        <v>45509.030474837964</v>
      </c>
    </row>
    <row>
      <c s="52">
        <v>32.207000000000001</v>
      </c>
      <c s="20">
        <v>161</v>
      </c>
      <c s="84">
        <v>4.1269999999999998</v>
      </c>
      <c s="84">
        <v>81.525999999999996</v>
      </c>
      <c s="77">
        <v>31.609999999999999</v>
      </c>
      <c s="92">
        <v>0</v>
      </c>
      <c s="92">
        <v>0</v>
      </c>
      <c/>
      <c r="K162" s="137">
        <v>45509.030477118053</v>
      </c>
    </row>
    <row>
      <c s="52">
        <v>32.401000000000003</v>
      </c>
      <c s="20">
        <v>162</v>
      </c>
      <c s="84">
        <v>4.2649999999999997</v>
      </c>
      <c s="84">
        <v>82.575000000000003</v>
      </c>
      <c s="77">
        <v>25.132999999999999</v>
      </c>
      <c s="92">
        <v>0</v>
      </c>
      <c s="92">
        <v>0</v>
      </c>
      <c/>
      <c r="K163" s="137">
        <v>45509.030479363428</v>
      </c>
    </row>
    <row>
      <c s="52">
        <v>32.600000000000001</v>
      </c>
      <c s="20">
        <v>163</v>
      </c>
      <c s="84">
        <v>4.2560000000000002</v>
      </c>
      <c s="84">
        <v>84.028000000000006</v>
      </c>
      <c s="77">
        <v>26.484000000000002</v>
      </c>
      <c s="92">
        <v>0</v>
      </c>
      <c s="92">
        <v>0</v>
      </c>
      <c/>
      <c r="K164" s="137">
        <v>45509.030481666668</v>
      </c>
    </row>
    <row>
      <c s="52">
        <v>32.811999999999998</v>
      </c>
      <c s="20">
        <v>164</v>
      </c>
      <c s="84">
        <v>4.3879999999999999</v>
      </c>
      <c s="84">
        <v>84.028000000000006</v>
      </c>
      <c s="77">
        <v>0</v>
      </c>
      <c s="92">
        <v>0</v>
      </c>
      <c s="92">
        <v>0</v>
      </c>
      <c/>
      <c r="K165" s="137">
        <v>45509.030484120369</v>
      </c>
    </row>
    <row>
      <c s="52">
        <v>33.015000000000001</v>
      </c>
      <c s="20">
        <v>165</v>
      </c>
      <c s="84">
        <v>4.601</v>
      </c>
      <c s="84">
        <v>84.028000000000006</v>
      </c>
      <c s="77">
        <v>0</v>
      </c>
      <c s="92">
        <v>0</v>
      </c>
      <c s="92">
        <v>0</v>
      </c>
      <c/>
      <c r="K166" s="137">
        <v>45509.030486469906</v>
      </c>
    </row>
    <row>
      <c s="52">
        <v>33.216999999999999</v>
      </c>
      <c s="20">
        <v>166</v>
      </c>
      <c s="84">
        <v>4.5259999999999998</v>
      </c>
      <c s="84">
        <v>85.888000000000005</v>
      </c>
      <c s="77">
        <v>29.824000000000002</v>
      </c>
      <c s="92">
        <v>0</v>
      </c>
      <c s="92">
        <v>0</v>
      </c>
      <c/>
      <c r="K167" s="137">
        <v>45509.030488807868</v>
      </c>
    </row>
    <row>
      <c s="52">
        <v>33.411000000000001</v>
      </c>
      <c s="20">
        <v>167</v>
      </c>
      <c s="84">
        <v>4.6210000000000004</v>
      </c>
      <c s="84">
        <v>85.534000000000006</v>
      </c>
      <c s="77">
        <v>15.448</v>
      </c>
      <c s="92">
        <v>0</v>
      </c>
      <c s="92">
        <v>0</v>
      </c>
      <c/>
      <c r="K168" s="137">
        <v>45509.030491053243</v>
      </c>
    </row>
    <row>
      <c s="52">
        <v>33.616</v>
      </c>
      <c s="20">
        <v>168</v>
      </c>
      <c s="84">
        <v>4.5819999999999999</v>
      </c>
      <c s="84">
        <v>87.105999999999995</v>
      </c>
      <c s="77">
        <v>32.613999999999997</v>
      </c>
      <c s="92">
        <v>0</v>
      </c>
      <c s="92">
        <v>0</v>
      </c>
      <c/>
      <c r="K169" s="137">
        <v>45509.030493425926</v>
      </c>
    </row>
    <row>
      <c s="52">
        <v>33.817999999999998</v>
      </c>
      <c s="20">
        <v>169</v>
      </c>
      <c s="84">
        <v>4.641</v>
      </c>
      <c s="84">
        <v>86.504000000000005</v>
      </c>
      <c s="77">
        <v>33.194000000000003</v>
      </c>
      <c s="92">
        <v>0</v>
      </c>
      <c s="92">
        <v>0</v>
      </c>
      <c/>
      <c r="K170" s="137">
        <v>45509.030495763887</v>
      </c>
    </row>
    <row>
      <c s="52">
        <v>34.015999999999998</v>
      </c>
      <c s="20">
        <v>170</v>
      </c>
      <c s="84">
        <v>4.718</v>
      </c>
      <c s="84">
        <v>83.248000000000005</v>
      </c>
      <c s="77">
        <v>35.936</v>
      </c>
      <c s="92">
        <v>0</v>
      </c>
      <c s="92">
        <v>0</v>
      </c>
      <c/>
      <c r="K171" s="137">
        <v>45509.030498055552</v>
      </c>
    </row>
    <row>
      <c s="52">
        <v>34.222000000000001</v>
      </c>
      <c s="20">
        <v>171</v>
      </c>
      <c s="84">
        <v>4.6769999999999996</v>
      </c>
      <c s="84">
        <v>83.932000000000002</v>
      </c>
      <c s="77">
        <v>7.7720000000000002</v>
      </c>
      <c s="92">
        <v>0</v>
      </c>
      <c s="92">
        <v>0</v>
      </c>
      <c/>
      <c r="K172" s="137">
        <v>45509.030500439818</v>
      </c>
    </row>
    <row>
      <c s="52">
        <v>34.404000000000003</v>
      </c>
      <c s="20">
        <v>172</v>
      </c>
      <c s="84">
        <v>4.625</v>
      </c>
      <c s="84">
        <v>85.034000000000006</v>
      </c>
      <c s="77">
        <v>35.234999999999999</v>
      </c>
      <c s="92">
        <v>0</v>
      </c>
      <c s="92">
        <v>0</v>
      </c>
      <c/>
      <c r="K173" s="137">
        <v>45509.030502546295</v>
      </c>
    </row>
    <row>
      <c s="52">
        <v>34.621000000000002</v>
      </c>
      <c s="20">
        <v>173</v>
      </c>
      <c s="84">
        <v>4.4619999999999997</v>
      </c>
      <c s="84">
        <v>84.930000000000007</v>
      </c>
      <c s="77">
        <v>31.324999999999999</v>
      </c>
      <c s="92">
        <v>0</v>
      </c>
      <c s="92">
        <v>0</v>
      </c>
      <c/>
      <c r="K174" s="137">
        <v>45509.030505057868</v>
      </c>
    </row>
    <row>
      <c s="52">
        <v>34.823</v>
      </c>
      <c s="20">
        <v>174</v>
      </c>
      <c s="84">
        <v>4.5620000000000003</v>
      </c>
      <c s="84">
        <v>84.494</v>
      </c>
      <c s="77">
        <v>28.454000000000001</v>
      </c>
      <c s="92">
        <v>0</v>
      </c>
      <c s="92">
        <v>0</v>
      </c>
      <c/>
      <c r="K175" s="137">
        <v>45509.03050739583</v>
      </c>
    </row>
    <row>
      <c s="52">
        <v>35.021000000000001</v>
      </c>
      <c s="20">
        <v>175</v>
      </c>
      <c s="84">
        <v>4.516</v>
      </c>
      <c s="84">
        <v>84.200999999999993</v>
      </c>
      <c s="77">
        <v>30.734999999999999</v>
      </c>
      <c s="92">
        <v>0</v>
      </c>
      <c s="92">
        <v>0</v>
      </c>
      <c/>
      <c r="K176" s="137">
        <v>45509.030509687502</v>
      </c>
    </row>
    <row>
      <c s="52">
        <v>35.210999999999999</v>
      </c>
      <c s="20">
        <v>176</v>
      </c>
      <c s="84">
        <v>4.4859999999999998</v>
      </c>
      <c s="84">
        <v>82.730999999999995</v>
      </c>
      <c s="77">
        <v>34.530000000000001</v>
      </c>
      <c s="92">
        <v>0</v>
      </c>
      <c s="92">
        <v>0</v>
      </c>
      <c/>
      <c r="K177" s="137">
        <v>45509.030511886573</v>
      </c>
    </row>
    <row>
      <c s="52">
        <v>35.423000000000002</v>
      </c>
      <c s="20">
        <v>177</v>
      </c>
      <c s="84">
        <v>4.5519999999999996</v>
      </c>
      <c s="84">
        <v>78.656999999999996</v>
      </c>
      <c s="77">
        <v>28.234000000000002</v>
      </c>
      <c s="92">
        <v>0</v>
      </c>
      <c s="92">
        <v>0</v>
      </c>
      <c/>
      <c r="K178" s="137">
        <v>45509.03051434028</v>
      </c>
    </row>
    <row>
      <c s="52">
        <v>35.604999999999997</v>
      </c>
      <c s="20">
        <v>178</v>
      </c>
      <c s="84">
        <v>3.9060000000000001</v>
      </c>
      <c s="84">
        <v>80.394999999999996</v>
      </c>
      <c s="77">
        <v>33.545999999999999</v>
      </c>
      <c s="92">
        <v>0</v>
      </c>
      <c s="92">
        <v>0</v>
      </c>
      <c/>
      <c r="K179" s="137">
        <v>45509.030516446757</v>
      </c>
    </row>
    <row>
      <c s="52">
        <v>35.808</v>
      </c>
      <c s="20">
        <v>179</v>
      </c>
      <c s="84">
        <v>4.173</v>
      </c>
      <c s="84">
        <v>81.319999999999993</v>
      </c>
      <c s="77">
        <v>27.873999999999999</v>
      </c>
      <c s="92">
        <v>0</v>
      </c>
      <c s="92">
        <v>0</v>
      </c>
      <c/>
      <c r="K180" s="137">
        <v>45509.030518796295</v>
      </c>
    </row>
    <row>
      <c s="52">
        <v>36.018999999999998</v>
      </c>
      <c s="20">
        <v>180</v>
      </c>
      <c s="84">
        <v>4.3410000000000002</v>
      </c>
      <c s="84">
        <v>81.963999999999999</v>
      </c>
      <c s="77">
        <v>22.024000000000001</v>
      </c>
      <c s="92">
        <v>0</v>
      </c>
      <c s="92">
        <v>0</v>
      </c>
      <c/>
      <c r="K181" s="137">
        <v>45509.030521238426</v>
      </c>
    </row>
    <row>
      <c s="52">
        <v>36.206000000000003</v>
      </c>
      <c s="20">
        <v>181</v>
      </c>
      <c s="84">
        <v>4.1139999999999999</v>
      </c>
      <c s="84">
        <v>83.042000000000002</v>
      </c>
      <c s="77">
        <v>25.698</v>
      </c>
      <c s="92">
        <v>0</v>
      </c>
      <c s="92">
        <v>0</v>
      </c>
      <c/>
      <c r="K182" s="137">
        <v>45509.030523402776</v>
      </c>
    </row>
    <row>
      <c s="52">
        <v>36.402000000000001</v>
      </c>
      <c s="20">
        <v>182</v>
      </c>
      <c s="84">
        <v>4.2000000000000002</v>
      </c>
      <c s="84">
        <v>83.5</v>
      </c>
      <c s="77">
        <v>11.901999999999999</v>
      </c>
      <c s="92">
        <v>0</v>
      </c>
      <c s="92">
        <v>0</v>
      </c>
      <c/>
      <c r="K183" s="137">
        <v>45509.030525671296</v>
      </c>
    </row>
    <row>
      <c s="52">
        <v>36.606999999999999</v>
      </c>
      <c s="20">
        <v>183</v>
      </c>
      <c s="84">
        <v>4.3099999999999996</v>
      </c>
      <c s="84">
        <v>78.611000000000004</v>
      </c>
      <c s="77">
        <v>38.237000000000002</v>
      </c>
      <c s="92">
        <v>0</v>
      </c>
      <c s="92">
        <v>0</v>
      </c>
      <c/>
      <c r="K184" s="137">
        <v>45509.030528043979</v>
      </c>
    </row>
    <row>
      <c s="52">
        <v>36.798000000000002</v>
      </c>
      <c s="20">
        <v>184</v>
      </c>
      <c s="84">
        <v>4.2869999999999999</v>
      </c>
      <c s="84">
        <v>80.887</v>
      </c>
      <c s="77">
        <v>33.908999999999999</v>
      </c>
      <c s="92">
        <v>0</v>
      </c>
      <c s="92">
        <v>0</v>
      </c>
      <c/>
      <c r="K185" s="137">
        <v>45509.030530254633</v>
      </c>
    </row>
    <row>
      <c s="52">
        <v>37.021000000000001</v>
      </c>
      <c s="20">
        <v>185</v>
      </c>
      <c s="84">
        <v>4.4720000000000004</v>
      </c>
      <c s="84">
        <v>80.495999999999995</v>
      </c>
      <c s="77">
        <v>20.457999999999998</v>
      </c>
      <c s="92">
        <v>0</v>
      </c>
      <c s="92">
        <v>0</v>
      </c>
      <c/>
      <c r="K186" s="137">
        <v>45509.030532835648</v>
      </c>
    </row>
    <row>
      <c s="52">
        <v>37.209000000000003</v>
      </c>
      <c s="20">
        <v>186</v>
      </c>
      <c s="84">
        <v>4.3250000000000002</v>
      </c>
      <c s="84">
        <v>80.219999999999999</v>
      </c>
      <c s="77">
        <v>22.599</v>
      </c>
      <c s="92">
        <v>0</v>
      </c>
      <c s="92">
        <v>0</v>
      </c>
      <c/>
      <c r="K187" s="137">
        <v>45509.030535011574</v>
      </c>
    </row>
    <row>
      <c s="52">
        <v>37.409999999999997</v>
      </c>
      <c s="20">
        <v>187</v>
      </c>
      <c s="84">
        <v>3.9089999999999998</v>
      </c>
      <c s="84">
        <v>80.278000000000006</v>
      </c>
      <c s="77">
        <v>20.238</v>
      </c>
      <c s="92">
        <v>0</v>
      </c>
      <c s="92">
        <v>0</v>
      </c>
      <c/>
      <c r="K188" s="137">
        <v>45509.03053733796</v>
      </c>
    </row>
    <row>
      <c s="52">
        <v>37.615000000000002</v>
      </c>
      <c s="20">
        <v>188</v>
      </c>
      <c s="84">
        <v>4.2919999999999998</v>
      </c>
      <c s="84">
        <v>80.021000000000001</v>
      </c>
      <c s="77">
        <v>22.042999999999999</v>
      </c>
      <c s="92">
        <v>0</v>
      </c>
      <c s="92">
        <v>0</v>
      </c>
      <c/>
      <c r="K189" s="137">
        <v>45509.030539710649</v>
      </c>
    </row>
    <row>
      <c s="52">
        <v>37.801000000000002</v>
      </c>
      <c s="20">
        <v>189</v>
      </c>
      <c s="84">
        <v>4.3799999999999999</v>
      </c>
      <c s="84">
        <v>79.831999999999994</v>
      </c>
      <c s="77">
        <v>23.202000000000002</v>
      </c>
      <c s="92">
        <v>0</v>
      </c>
      <c s="92">
        <v>0</v>
      </c>
      <c/>
      <c r="K190" s="137">
        <v>45509.030541863423</v>
      </c>
    </row>
    <row>
      <c s="52">
        <v>38.006</v>
      </c>
      <c s="20">
        <v>190</v>
      </c>
      <c s="84">
        <v>4.3220000000000001</v>
      </c>
      <c s="84">
        <v>80.131</v>
      </c>
      <c s="77">
        <v>25.271000000000001</v>
      </c>
      <c s="92">
        <v>0</v>
      </c>
      <c s="92">
        <v>0</v>
      </c>
      <c/>
      <c r="K191" s="137">
        <v>45509.030544236113</v>
      </c>
    </row>
    <row>
      <c s="52">
        <v>38.222000000000001</v>
      </c>
      <c s="20">
        <v>191</v>
      </c>
      <c s="84">
        <v>4.4189999999999996</v>
      </c>
      <c s="84">
        <v>80.721000000000004</v>
      </c>
      <c s="77">
        <v>26.148</v>
      </c>
      <c s="92">
        <v>0</v>
      </c>
      <c s="92">
        <v>0</v>
      </c>
      <c/>
      <c r="K192" s="137">
        <v>45509.03054673611</v>
      </c>
    </row>
    <row>
      <c s="52">
        <v>38.404000000000003</v>
      </c>
      <c s="20">
        <v>192</v>
      </c>
      <c s="84">
        <v>4.3499999999999996</v>
      </c>
      <c s="84">
        <v>81.879000000000005</v>
      </c>
      <c s="77">
        <v>30.341000000000001</v>
      </c>
      <c s="92">
        <v>0</v>
      </c>
      <c s="92">
        <v>0</v>
      </c>
      <c/>
      <c r="K193" s="137">
        <v>45509.030548842595</v>
      </c>
    </row>
    <row>
      <c s="52">
        <v>38.597999999999999</v>
      </c>
      <c s="20">
        <v>193</v>
      </c>
      <c s="84">
        <v>4.5019999999999998</v>
      </c>
      <c s="84">
        <v>81.905000000000001</v>
      </c>
      <c s="77">
        <v>25.146000000000001</v>
      </c>
      <c s="92">
        <v>0</v>
      </c>
      <c s="92">
        <v>0</v>
      </c>
      <c/>
      <c r="K194" s="137">
        <v>45509.030551087963</v>
      </c>
    </row>
    <row>
      <c s="52">
        <v>38.811</v>
      </c>
      <c s="20">
        <v>194</v>
      </c>
      <c s="84">
        <v>4.5709999999999997</v>
      </c>
      <c s="84">
        <v>82.123999999999995</v>
      </c>
      <c s="77">
        <v>23.733000000000001</v>
      </c>
      <c s="92">
        <v>0</v>
      </c>
      <c s="92">
        <v>0</v>
      </c>
      <c/>
      <c r="K195" s="137">
        <v>45509.030553553239</v>
      </c>
    </row>
    <row>
      <c s="52">
        <v>39.015000000000001</v>
      </c>
      <c s="20">
        <v>195</v>
      </c>
      <c s="84">
        <v>4.407</v>
      </c>
      <c s="84">
        <v>82.078999999999994</v>
      </c>
      <c s="77">
        <v>20.768000000000001</v>
      </c>
      <c s="92">
        <v>0</v>
      </c>
      <c s="92">
        <v>0</v>
      </c>
      <c/>
      <c r="K196" s="137">
        <v>45509.030555914353</v>
      </c>
    </row>
    <row>
      <c s="52">
        <v>39.220999999999997</v>
      </c>
      <c s="20">
        <v>196</v>
      </c>
      <c s="84">
        <v>4.569</v>
      </c>
      <c s="84">
        <v>80.826999999999998</v>
      </c>
      <c s="77">
        <v>29.966999999999999</v>
      </c>
      <c s="92">
        <v>0</v>
      </c>
      <c s="92">
        <v>0</v>
      </c>
      <c/>
      <c r="K197" s="137">
        <v>45509.030558298611</v>
      </c>
    </row>
    <row>
      <c s="52">
        <v>39.420999999999999</v>
      </c>
      <c s="20">
        <v>197</v>
      </c>
      <c s="84">
        <v>4.4329999999999998</v>
      </c>
      <c s="84">
        <v>78.239999999999995</v>
      </c>
      <c s="77">
        <v>29.669</v>
      </c>
      <c s="92">
        <v>0</v>
      </c>
      <c s="92">
        <v>0</v>
      </c>
      <c/>
      <c r="K198" s="137">
        <v>45509.030560613428</v>
      </c>
    </row>
    <row>
      <c s="52">
        <v>39.618000000000002</v>
      </c>
      <c s="20">
        <v>198</v>
      </c>
      <c s="84">
        <v>4.4050000000000002</v>
      </c>
      <c s="84">
        <v>78.599000000000004</v>
      </c>
      <c s="77">
        <v>23.876999999999999</v>
      </c>
      <c s="92">
        <v>0</v>
      </c>
      <c s="92">
        <v>0</v>
      </c>
      <c/>
      <c r="K199" s="137">
        <v>45509.030562893517</v>
      </c>
    </row>
    <row>
      <c s="52">
        <v>39.802999999999997</v>
      </c>
      <c s="20">
        <v>199</v>
      </c>
      <c s="84">
        <v>4.3579999999999997</v>
      </c>
      <c s="84">
        <v>78.349999999999994</v>
      </c>
      <c s="77">
        <v>24.838000000000001</v>
      </c>
      <c s="92">
        <v>0</v>
      </c>
      <c s="92">
        <v>0</v>
      </c>
      <c/>
      <c r="K200" s="137">
        <v>45509.030565034722</v>
      </c>
    </row>
    <row>
      <c s="52">
        <v>40.015000000000001</v>
      </c>
      <c s="20">
        <v>200</v>
      </c>
      <c s="84">
        <v>4.452</v>
      </c>
      <c s="84">
        <v>79.277000000000001</v>
      </c>
      <c s="77">
        <v>28.742999999999999</v>
      </c>
      <c s="92">
        <v>0</v>
      </c>
      <c s="92">
        <v>0</v>
      </c>
      <c/>
      <c r="K201" s="137">
        <v>45509.030567488429</v>
      </c>
    </row>
    <row>
      <c s="52">
        <v>40.206000000000003</v>
      </c>
      <c s="20">
        <v>201</v>
      </c>
      <c s="84">
        <v>4.5519999999999996</v>
      </c>
      <c s="84">
        <v>80.134</v>
      </c>
      <c s="77">
        <v>30.297999999999998</v>
      </c>
      <c s="92">
        <v>0</v>
      </c>
      <c s="92">
        <v>0</v>
      </c>
      <c/>
      <c r="K202" s="137">
        <v>45509.030569699076</v>
      </c>
    </row>
    <row>
      <c s="52">
        <v>40.408000000000001</v>
      </c>
      <c s="20">
        <v>202</v>
      </c>
      <c s="84">
        <v>4.5049999999999999</v>
      </c>
      <c s="84">
        <v>81.349999999999994</v>
      </c>
      <c s="77">
        <v>29.038</v>
      </c>
      <c s="92">
        <v>0</v>
      </c>
      <c s="92">
        <v>0</v>
      </c>
      <c/>
      <c r="K203" s="137">
        <v>45509.030572037038</v>
      </c>
    </row>
    <row>
      <c s="52">
        <v>40.603999999999999</v>
      </c>
      <c s="20">
        <v>203</v>
      </c>
      <c s="84">
        <v>4.6440000000000001</v>
      </c>
      <c s="84">
        <v>81.674999999999997</v>
      </c>
      <c s="77">
        <v>25.513000000000002</v>
      </c>
      <c s="92">
        <v>0</v>
      </c>
      <c s="92">
        <v>0</v>
      </c>
      <c/>
      <c r="K204" s="137">
        <v>45509.030574305558</v>
      </c>
    </row>
    <row>
      <c s="52">
        <v>40.805</v>
      </c>
      <c s="20">
        <v>204</v>
      </c>
      <c s="84">
        <v>4.694</v>
      </c>
      <c s="84">
        <v>82.555999999999997</v>
      </c>
      <c s="77">
        <v>26.131</v>
      </c>
      <c s="92">
        <v>0</v>
      </c>
      <c s="92">
        <v>0</v>
      </c>
      <c/>
      <c r="K205" s="137">
        <v>45509.030576631943</v>
      </c>
    </row>
    <row>
      <c s="52">
        <v>41.000999999999998</v>
      </c>
      <c s="20">
        <v>205</v>
      </c>
      <c s="84">
        <v>4.694</v>
      </c>
      <c s="84">
        <v>83.134</v>
      </c>
      <c s="77">
        <v>27.210000000000001</v>
      </c>
      <c s="92">
        <v>0</v>
      </c>
      <c s="92">
        <v>0</v>
      </c>
      <c/>
      <c r="K206" s="137">
        <v>45509.030578900463</v>
      </c>
    </row>
    <row>
      <c s="52">
        <v>41.197000000000003</v>
      </c>
      <c s="20">
        <v>206</v>
      </c>
      <c s="84">
        <v>4.4500000000000002</v>
      </c>
      <c s="84">
        <v>82.935000000000002</v>
      </c>
      <c s="77">
        <v>28.289000000000001</v>
      </c>
      <c s="92">
        <v>0</v>
      </c>
      <c s="92">
        <v>0</v>
      </c>
      <c/>
      <c r="K207" s="137">
        <v>45509.030581168983</v>
      </c>
    </row>
    <row>
      <c s="52">
        <v>41.396999999999998</v>
      </c>
      <c s="20">
        <v>207</v>
      </c>
      <c s="84">
        <v>4.6040000000000001</v>
      </c>
      <c s="84">
        <v>81.518000000000001</v>
      </c>
      <c s="77">
        <v>32.526000000000003</v>
      </c>
      <c s="92">
        <v>0</v>
      </c>
      <c s="92">
        <v>0</v>
      </c>
      <c/>
      <c r="K208" s="137">
        <v>45509.030583483793</v>
      </c>
    </row>
    <row>
      <c s="52">
        <v>41.622</v>
      </c>
      <c s="20">
        <v>208</v>
      </c>
      <c s="84">
        <v>4.6459999999999999</v>
      </c>
      <c s="84">
        <v>80.906999999999996</v>
      </c>
      <c s="77">
        <v>34.673000000000002</v>
      </c>
      <c s="92">
        <v>0</v>
      </c>
      <c s="92">
        <v>0</v>
      </c>
      <c/>
      <c r="K209" s="137">
        <v>45509.03058608796</v>
      </c>
    </row>
    <row>
      <c s="52">
        <v>41.801000000000002</v>
      </c>
      <c s="20">
        <v>209</v>
      </c>
      <c s="84">
        <v>4.5549999999999997</v>
      </c>
      <c s="84">
        <v>80.263999999999996</v>
      </c>
      <c s="77">
        <v>37.414000000000001</v>
      </c>
      <c s="92">
        <v>0</v>
      </c>
      <c s="92">
        <v>0</v>
      </c>
      <c/>
      <c r="K210" s="137">
        <v>45509.030588159723</v>
      </c>
    </row>
    <row>
      <c s="52">
        <v>42.006999999999998</v>
      </c>
      <c s="20">
        <v>210</v>
      </c>
      <c s="84">
        <v>4.5469999999999997</v>
      </c>
      <c s="84">
        <v>80.673000000000002</v>
      </c>
      <c s="77">
        <v>35.009999999999998</v>
      </c>
      <c s="92">
        <v>0</v>
      </c>
      <c s="92">
        <v>0</v>
      </c>
      <c/>
      <c r="K211" s="137">
        <v>45509.030590543982</v>
      </c>
    </row>
    <row>
      <c s="52">
        <v>42.215000000000003</v>
      </c>
      <c s="20">
        <v>211</v>
      </c>
      <c s="84">
        <v>4.4189999999999996</v>
      </c>
      <c s="84">
        <v>80.676000000000002</v>
      </c>
      <c s="77">
        <v>30.036999999999999</v>
      </c>
      <c s="92">
        <v>0</v>
      </c>
      <c s="92">
        <v>0</v>
      </c>
      <c/>
      <c r="K212" s="137">
        <v>45509.030592951392</v>
      </c>
    </row>
    <row>
      <c s="52">
        <v>42.405000000000001</v>
      </c>
      <c s="20">
        <v>212</v>
      </c>
      <c s="84">
        <v>4.5110000000000001</v>
      </c>
      <c s="84">
        <v>80.742000000000004</v>
      </c>
      <c s="77">
        <v>28.265999999999998</v>
      </c>
      <c s="92">
        <v>0</v>
      </c>
      <c s="92">
        <v>0</v>
      </c>
      <c/>
      <c r="K213" s="137">
        <v>45509.030595150463</v>
      </c>
    </row>
    <row>
      <c s="52">
        <v>42.603999999999999</v>
      </c>
      <c s="20">
        <v>213</v>
      </c>
      <c s="84">
        <v>4.5469999999999997</v>
      </c>
      <c s="84">
        <v>81.320999999999998</v>
      </c>
      <c s="77">
        <v>25.943000000000001</v>
      </c>
      <c s="92">
        <v>0</v>
      </c>
      <c s="92">
        <v>0</v>
      </c>
      <c/>
      <c r="K214" s="137">
        <v>45509.030597453704</v>
      </c>
    </row>
    <row>
      <c s="52">
        <v>42.801000000000002</v>
      </c>
      <c s="20">
        <v>214</v>
      </c>
      <c s="84">
        <v>4.5140000000000002</v>
      </c>
      <c s="84">
        <v>81.575000000000003</v>
      </c>
      <c s="77">
        <v>28.962</v>
      </c>
      <c s="92">
        <v>0</v>
      </c>
      <c s="92">
        <v>0</v>
      </c>
      <c/>
      <c r="K215" s="137">
        <v>45509.030599733793</v>
      </c>
    </row>
    <row>
      <c s="52">
        <v>43.018000000000001</v>
      </c>
      <c s="20">
        <v>215</v>
      </c>
      <c s="84">
        <v>4.4109999999999996</v>
      </c>
      <c s="84">
        <v>83.367999999999995</v>
      </c>
      <c s="77">
        <v>41.189</v>
      </c>
      <c s="92">
        <v>0</v>
      </c>
      <c s="92">
        <v>0</v>
      </c>
      <c/>
      <c r="K216" s="137">
        <v>45509.030602245373</v>
      </c>
    </row>
    <row>
      <c s="52">
        <v>43.210999999999999</v>
      </c>
      <c s="20">
        <v>216</v>
      </c>
      <c s="84">
        <v>4.3140000000000001</v>
      </c>
      <c s="84">
        <v>85.093000000000004</v>
      </c>
      <c s="77">
        <v>38.287999999999997</v>
      </c>
      <c s="92">
        <v>0</v>
      </c>
      <c s="92">
        <v>0</v>
      </c>
      <c/>
      <c r="K217" s="137">
        <v>45509.030604479165</v>
      </c>
    </row>
    <row>
      <c s="52">
        <v>43.408000000000001</v>
      </c>
      <c s="20">
        <v>217</v>
      </c>
      <c s="84">
        <v>4.3970000000000002</v>
      </c>
      <c s="84">
        <v>84.171000000000006</v>
      </c>
      <c s="77">
        <v>44.552999999999997</v>
      </c>
      <c s="92">
        <v>0</v>
      </c>
      <c s="92">
        <v>0</v>
      </c>
      <c/>
      <c r="K218" s="137">
        <v>45509.030606759261</v>
      </c>
    </row>
    <row>
      <c s="52">
        <v>43.609999999999999</v>
      </c>
      <c s="20">
        <v>218</v>
      </c>
      <c s="84">
        <v>4.4480000000000004</v>
      </c>
      <c s="84">
        <v>84.742999999999995</v>
      </c>
      <c s="77">
        <v>35.011000000000003</v>
      </c>
      <c s="92">
        <v>0</v>
      </c>
      <c s="92">
        <v>0</v>
      </c>
      <c/>
      <c r="K219" s="137">
        <v>45509.030609097223</v>
      </c>
    </row>
    <row>
      <c s="52">
        <v>43.811999999999998</v>
      </c>
      <c s="20">
        <v>219</v>
      </c>
      <c s="84">
        <v>4.4480000000000004</v>
      </c>
      <c s="84">
        <v>84.888999999999996</v>
      </c>
      <c s="77">
        <v>29.77</v>
      </c>
      <c s="92">
        <v>0</v>
      </c>
      <c s="92">
        <v>0</v>
      </c>
      <c/>
      <c r="K220" s="137">
        <v>45509.030611435184</v>
      </c>
    </row>
    <row>
      <c s="52">
        <v>44.002000000000002</v>
      </c>
      <c s="20">
        <v>220</v>
      </c>
      <c s="84">
        <v>4.3049999999999997</v>
      </c>
      <c s="84">
        <v>84.930999999999997</v>
      </c>
      <c s="77">
        <v>28.731999999999999</v>
      </c>
      <c s="92">
        <v>0</v>
      </c>
      <c s="92">
        <v>0</v>
      </c>
      <c/>
      <c r="K221" s="137">
        <v>45509.030613634262</v>
      </c>
    </row>
    <row>
      <c s="52">
        <v>44.198999999999998</v>
      </c>
      <c s="20">
        <v>221</v>
      </c>
      <c s="84">
        <v>4.3049999999999997</v>
      </c>
      <c s="84">
        <v>84.123999999999995</v>
      </c>
      <c s="77">
        <v>30.161000000000001</v>
      </c>
      <c s="92">
        <v>0</v>
      </c>
      <c s="92">
        <v>0</v>
      </c>
      <c/>
      <c r="K222" s="137">
        <v>45509.030615914351</v>
      </c>
    </row>
    <row>
      <c s="52">
        <v>44.412999999999997</v>
      </c>
      <c s="20">
        <v>222</v>
      </c>
      <c s="84">
        <v>4.4029999999999996</v>
      </c>
      <c s="84">
        <v>84.304000000000002</v>
      </c>
      <c s="77">
        <v>40.634999999999998</v>
      </c>
      <c s="92">
        <v>0</v>
      </c>
      <c s="92">
        <v>0</v>
      </c>
      <c/>
      <c r="K223" s="137">
        <v>45509.030618391203</v>
      </c>
    </row>
    <row>
      <c s="52">
        <v>44.609999999999999</v>
      </c>
      <c s="20">
        <v>223</v>
      </c>
      <c s="84">
        <v>4.3929999999999998</v>
      </c>
      <c s="84">
        <v>83.486000000000004</v>
      </c>
      <c s="77">
        <v>31.934000000000001</v>
      </c>
      <c s="92">
        <v>0</v>
      </c>
      <c s="92">
        <v>0</v>
      </c>
      <c/>
      <c r="K224" s="137">
        <v>45509.030620671299</v>
      </c>
    </row>
    <row>
      <c s="52">
        <v>44.823</v>
      </c>
      <c s="20">
        <v>224</v>
      </c>
      <c s="84">
        <v>4.298</v>
      </c>
      <c s="84">
        <v>83.588999999999999</v>
      </c>
      <c s="77">
        <v>36.505000000000003</v>
      </c>
      <c s="92">
        <v>0</v>
      </c>
      <c s="92">
        <v>0</v>
      </c>
      <c/>
      <c r="K225" s="137">
        <v>45509.030623136576</v>
      </c>
    </row>
    <row>
      <c s="52">
        <v>45.009999999999998</v>
      </c>
      <c s="20">
        <v>225</v>
      </c>
      <c s="84">
        <v>4.4299999999999997</v>
      </c>
      <c s="84">
        <v>82.927999999999997</v>
      </c>
      <c s="77">
        <v>38.497999999999998</v>
      </c>
      <c s="92">
        <v>0</v>
      </c>
      <c s="92">
        <v>0</v>
      </c>
      <c/>
      <c r="K226" s="137">
        <v>45509.030625300926</v>
      </c>
    </row>
    <row>
      <c s="52">
        <v>45.218000000000004</v>
      </c>
      <c s="20">
        <v>226</v>
      </c>
      <c s="84">
        <v>4.3410000000000002</v>
      </c>
      <c s="84">
        <v>82.920000000000002</v>
      </c>
      <c s="77">
        <v>34.970999999999997</v>
      </c>
      <c s="92">
        <v>0</v>
      </c>
      <c s="92">
        <v>0</v>
      </c>
      <c/>
      <c r="K227" s="137">
        <v>45509.030627708336</v>
      </c>
    </row>
    <row>
      <c s="52">
        <v>45.399000000000001</v>
      </c>
      <c s="20">
        <v>227</v>
      </c>
      <c s="84">
        <v>4.5519999999999996</v>
      </c>
      <c s="84">
        <v>82.947999999999993</v>
      </c>
      <c s="77">
        <v>31.978000000000002</v>
      </c>
      <c s="92">
        <v>0</v>
      </c>
      <c s="92">
        <v>0</v>
      </c>
      <c/>
      <c r="K228" s="137">
        <v>45509.030629803237</v>
      </c>
    </row>
    <row>
      <c s="52">
        <v>45.616</v>
      </c>
      <c s="20">
        <v>228</v>
      </c>
      <c s="84">
        <v>3.9060000000000001</v>
      </c>
      <c s="84">
        <v>80.206999999999994</v>
      </c>
      <c s="77">
        <v>34.451999999999998</v>
      </c>
      <c s="92">
        <v>0</v>
      </c>
      <c s="92">
        <v>0</v>
      </c>
      <c/>
      <c r="K229" s="137">
        <v>45509.030632314818</v>
      </c>
    </row>
    <row>
      <c s="52">
        <v>45.808999999999998</v>
      </c>
      <c s="20">
        <v>229</v>
      </c>
      <c s="84">
        <v>4.173</v>
      </c>
      <c s="84">
        <v>83.004000000000005</v>
      </c>
      <c s="77">
        <v>38.357999999999997</v>
      </c>
      <c s="92">
        <v>0</v>
      </c>
      <c s="92">
        <v>0</v>
      </c>
      <c/>
      <c r="K230" s="137">
        <v>45509.03063454861</v>
      </c>
    </row>
    <row>
      <c s="52">
        <v>46.021999999999998</v>
      </c>
      <c s="20">
        <v>230</v>
      </c>
      <c s="84">
        <v>4.3410000000000002</v>
      </c>
      <c s="84">
        <v>83.400000000000006</v>
      </c>
      <c s="77">
        <v>24.791</v>
      </c>
      <c s="92">
        <v>0</v>
      </c>
      <c s="92">
        <v>0</v>
      </c>
      <c/>
      <c r="K231" s="137">
        <v>45509.030637013886</v>
      </c>
    </row>
    <row>
      <c s="52">
        <v>46.210999999999999</v>
      </c>
      <c s="20">
        <v>231</v>
      </c>
      <c s="84">
        <v>4.1139999999999999</v>
      </c>
      <c s="84">
        <v>81.218999999999994</v>
      </c>
      <c s="77">
        <v>38.555999999999997</v>
      </c>
      <c s="92">
        <v>0</v>
      </c>
      <c s="92">
        <v>0</v>
      </c>
      <c/>
      <c r="K232" s="137">
        <v>45509.030639201388</v>
      </c>
    </row>
    <row>
      <c s="52">
        <v>46.404000000000003</v>
      </c>
      <c s="20">
        <v>232</v>
      </c>
      <c s="84">
        <v>4.2000000000000002</v>
      </c>
      <c s="84">
        <v>80.947999999999993</v>
      </c>
      <c s="77">
        <v>32.621000000000002</v>
      </c>
      <c s="92">
        <v>0</v>
      </c>
      <c s="92">
        <v>0</v>
      </c>
      <c/>
      <c r="K233" s="137">
        <v>45509.030641435187</v>
      </c>
    </row>
    <row>
      <c s="52">
        <v>46.613</v>
      </c>
      <c s="20">
        <v>233</v>
      </c>
      <c s="84">
        <v>4.3099999999999996</v>
      </c>
      <c s="84">
        <v>80.411000000000001</v>
      </c>
      <c s="77">
        <v>39.009</v>
      </c>
      <c s="92">
        <v>0</v>
      </c>
      <c s="92">
        <v>0</v>
      </c>
      <c/>
      <c r="K234" s="137">
        <v>45509.030643854167</v>
      </c>
    </row>
    <row>
      <c s="52">
        <v>46.820999999999998</v>
      </c>
      <c s="20">
        <v>234</v>
      </c>
      <c s="84">
        <v>4.2869999999999999</v>
      </c>
      <c s="84">
        <v>80.674999999999997</v>
      </c>
      <c s="77">
        <v>47.848999999999997</v>
      </c>
      <c s="92">
        <v>0</v>
      </c>
      <c s="92">
        <v>0</v>
      </c>
      <c/>
      <c r="K235" s="137">
        <v>45509.030646261577</v>
      </c>
    </row>
    <row>
      <c s="52">
        <v>47.015999999999998</v>
      </c>
      <c s="20">
        <v>235</v>
      </c>
      <c s="84">
        <v>4.4720000000000004</v>
      </c>
      <c s="84">
        <v>82.338999999999999</v>
      </c>
      <c s="77">
        <v>28.983000000000001</v>
      </c>
      <c s="92">
        <v>0</v>
      </c>
      <c s="92">
        <v>0</v>
      </c>
      <c/>
      <c r="K236" s="137">
        <v>45509.030648518521</v>
      </c>
    </row>
    <row>
      <c s="52">
        <v>47.198999999999998</v>
      </c>
      <c s="20">
        <v>236</v>
      </c>
      <c s="84">
        <v>4.3810000000000002</v>
      </c>
      <c s="84">
        <v>81.549999999999997</v>
      </c>
      <c s="77">
        <v>33.072000000000003</v>
      </c>
      <c s="92">
        <v>0</v>
      </c>
      <c s="92">
        <v>0</v>
      </c>
      <c/>
      <c r="K237" s="137">
        <v>45509.030650636574</v>
      </c>
    </row>
    <row>
      <c s="52">
        <v>47.404000000000003</v>
      </c>
      <c s="20">
        <v>237</v>
      </c>
      <c s="84">
        <v>4.3250000000000002</v>
      </c>
      <c s="84">
        <v>79.406999999999996</v>
      </c>
      <c s="77">
        <v>37.768000000000001</v>
      </c>
      <c s="92">
        <v>0</v>
      </c>
      <c s="92">
        <v>0</v>
      </c>
      <c/>
      <c r="K238" s="137">
        <v>45509.030653009257</v>
      </c>
    </row>
    <row>
      <c s="52">
        <v>47.613999999999997</v>
      </c>
      <c s="20">
        <v>238</v>
      </c>
      <c s="84">
        <v>3.9089999999999998</v>
      </c>
      <c s="84">
        <v>79.474000000000004</v>
      </c>
      <c s="77">
        <v>35.139000000000003</v>
      </c>
      <c s="92">
        <v>0</v>
      </c>
      <c s="92">
        <v>0</v>
      </c>
      <c/>
      <c r="K239" s="137">
        <v>45509.030655439812</v>
      </c>
    </row>
    <row>
      <c s="52">
        <v>47.817999999999998</v>
      </c>
      <c s="20">
        <v>239</v>
      </c>
      <c s="84">
        <v>4.2919999999999998</v>
      </c>
      <c s="84">
        <v>79.075000000000003</v>
      </c>
      <c s="77">
        <v>21.337</v>
      </c>
      <c s="92">
        <v>0</v>
      </c>
      <c s="92">
        <v>0</v>
      </c>
      <c/>
      <c r="K240" s="137">
        <v>45509.030657800926</v>
      </c>
    </row>
    <row>
      <c s="52">
        <v>48.012999999999998</v>
      </c>
      <c s="20">
        <v>240</v>
      </c>
      <c s="84">
        <v>4.3799999999999999</v>
      </c>
      <c s="84">
        <v>79.183999999999998</v>
      </c>
      <c s="77">
        <v>21.172999999999998</v>
      </c>
      <c s="92">
        <v>0</v>
      </c>
      <c s="92">
        <v>0</v>
      </c>
      <c/>
      <c r="K241" s="137">
        <v>45509.03066005787</v>
      </c>
    </row>
    <row>
      <c s="52">
        <v>48.206000000000003</v>
      </c>
      <c s="20">
        <v>241</v>
      </c>
      <c s="84">
        <v>4.3220000000000001</v>
      </c>
      <c s="84">
        <v>79.391999999999996</v>
      </c>
      <c s="77">
        <v>23.998999999999999</v>
      </c>
      <c s="92">
        <v>0</v>
      </c>
      <c s="92">
        <v>0</v>
      </c>
      <c/>
      <c r="K242" s="137">
        <v>45509.030662291669</v>
      </c>
    </row>
    <row>
      <c s="52">
        <v>48.420000000000002</v>
      </c>
      <c s="20">
        <v>242</v>
      </c>
      <c s="84">
        <v>4.4189999999999996</v>
      </c>
      <c s="84">
        <v>80.262</v>
      </c>
      <c s="77">
        <v>30.242000000000001</v>
      </c>
      <c s="92">
        <v>0</v>
      </c>
      <c s="92">
        <v>0</v>
      </c>
      <c/>
      <c r="K243" s="137">
        <v>45509.030664768521</v>
      </c>
    </row>
    <row>
      <c s="52">
        <v>48.604999999999997</v>
      </c>
      <c s="20">
        <v>243</v>
      </c>
      <c s="84">
        <v>4.3499999999999996</v>
      </c>
      <c s="84">
        <v>80.222999999999999</v>
      </c>
      <c s="77">
        <v>31.251000000000001</v>
      </c>
      <c s="92">
        <v>0</v>
      </c>
      <c s="92">
        <v>0</v>
      </c>
      <c/>
      <c r="K244" s="137">
        <v>45509.030666909719</v>
      </c>
    </row>
    <row>
      <c s="52">
        <v>48.808</v>
      </c>
      <c s="20">
        <v>244</v>
      </c>
      <c s="84">
        <v>4.5019999999999998</v>
      </c>
      <c s="84">
        <v>80.462999999999994</v>
      </c>
      <c s="77">
        <v>26.698</v>
      </c>
      <c s="92">
        <v>0</v>
      </c>
      <c s="92">
        <v>0</v>
      </c>
      <c/>
      <c r="K245" s="137">
        <v>45509.030669259257</v>
      </c>
    </row>
    <row>
      <c s="52">
        <v>49.012999999999998</v>
      </c>
      <c s="20">
        <v>245</v>
      </c>
      <c s="84">
        <v>4.5709999999999997</v>
      </c>
      <c s="84">
        <v>81.515000000000001</v>
      </c>
      <c s="77">
        <v>35.796999999999997</v>
      </c>
      <c s="92">
        <v>0</v>
      </c>
      <c s="92">
        <v>0</v>
      </c>
      <c/>
      <c r="K246" s="137">
        <v>45509.030671631946</v>
      </c>
    </row>
    <row>
      <c s="52">
        <v>49.197000000000003</v>
      </c>
      <c s="20">
        <v>246</v>
      </c>
      <c s="84">
        <v>4.407</v>
      </c>
      <c s="84">
        <v>81.680000000000007</v>
      </c>
      <c s="77">
        <v>41.435000000000002</v>
      </c>
      <c s="92">
        <v>0</v>
      </c>
      <c s="92">
        <v>0</v>
      </c>
      <c/>
      <c r="K247" s="137">
        <v>45509.030673761576</v>
      </c>
    </row>
    <row>
      <c s="52">
        <v>49.399999999999999</v>
      </c>
      <c s="20">
        <v>247</v>
      </c>
      <c s="84">
        <v>4.569</v>
      </c>
      <c s="84">
        <v>81.822000000000003</v>
      </c>
      <c s="77">
        <v>42.715000000000003</v>
      </c>
      <c s="92">
        <v>0</v>
      </c>
      <c s="92">
        <v>0</v>
      </c>
      <c/>
      <c r="K248" s="137">
        <v>45509.030676111113</v>
      </c>
    </row>
    <row>
      <c s="52">
        <v>49.615000000000002</v>
      </c>
      <c s="20">
        <v>248</v>
      </c>
      <c s="84">
        <v>4.4329999999999998</v>
      </c>
      <c s="84">
        <v>79.673000000000002</v>
      </c>
      <c s="77">
        <v>40.860999999999997</v>
      </c>
      <c s="92">
        <v>0</v>
      </c>
      <c s="92">
        <v>0</v>
      </c>
      <c/>
      <c r="K249" s="137">
        <v>45509.030678599534</v>
      </c>
    </row>
    <row>
      <c s="52">
        <v>49.808</v>
      </c>
      <c s="20">
        <v>249</v>
      </c>
      <c s="84">
        <v>4.4050000000000002</v>
      </c>
      <c s="84">
        <v>79.012</v>
      </c>
      <c s="77">
        <v>35.890999999999998</v>
      </c>
      <c s="92">
        <v>0</v>
      </c>
      <c s="92">
        <v>0</v>
      </c>
      <c/>
      <c r="K250" s="137">
        <v>45509.030680833333</v>
      </c>
    </row>
    <row>
      <c s="52">
        <v>50.020000000000003</v>
      </c>
      <c s="20">
        <v>250</v>
      </c>
      <c s="84">
        <v>4.3579999999999997</v>
      </c>
      <c s="84">
        <v>79.864000000000004</v>
      </c>
      <c s="77">
        <v>29.695</v>
      </c>
      <c s="92">
        <v>0</v>
      </c>
      <c s="92">
        <v>0</v>
      </c>
      <c/>
      <c r="K251" s="137">
        <v>45509.030683287034</v>
      </c>
    </row>
    <row>
      <c s="52">
        <v>50.219000000000001</v>
      </c>
      <c s="20">
        <v>251</v>
      </c>
      <c s="84">
        <v>4.452</v>
      </c>
      <c s="84">
        <v>80.486999999999995</v>
      </c>
      <c s="77">
        <v>27.170000000000002</v>
      </c>
      <c s="92">
        <v>0</v>
      </c>
      <c s="92">
        <v>0</v>
      </c>
      <c/>
      <c r="K252" s="137">
        <v>45509.030685590275</v>
      </c>
    </row>
    <row>
      <c s="52">
        <v>50.398000000000003</v>
      </c>
      <c s="20">
        <v>252</v>
      </c>
      <c s="84">
        <v>4.5519999999999996</v>
      </c>
      <c s="84">
        <v>81.126999999999995</v>
      </c>
      <c s="77">
        <v>34.963000000000001</v>
      </c>
      <c s="92">
        <v>0</v>
      </c>
      <c s="92">
        <v>0</v>
      </c>
      <c/>
      <c r="K253" s="137">
        <v>45509.030687662038</v>
      </c>
    </row>
    <row>
      <c s="52">
        <v>50.616999999999997</v>
      </c>
      <c s="20">
        <v>253</v>
      </c>
      <c s="84">
        <v>4.5049999999999999</v>
      </c>
      <c s="84">
        <v>82.141999999999996</v>
      </c>
      <c s="77">
        <v>25.786000000000001</v>
      </c>
      <c s="92">
        <v>0</v>
      </c>
      <c s="92">
        <v>0</v>
      </c>
      <c/>
      <c r="K254" s="137">
        <v>45509.030690196756</v>
      </c>
    </row>
    <row>
      <c s="52">
        <v>50.817</v>
      </c>
      <c s="20">
        <v>254</v>
      </c>
      <c s="84">
        <v>4.6440000000000001</v>
      </c>
      <c s="84">
        <v>82.120999999999995</v>
      </c>
      <c s="77">
        <v>28.239999999999998</v>
      </c>
      <c s="92">
        <v>0</v>
      </c>
      <c s="92">
        <v>0</v>
      </c>
      <c/>
      <c r="K255" s="137">
        <v>45509.030692511573</v>
      </c>
    </row>
    <row>
      <c s="52">
        <v>51.002000000000002</v>
      </c>
      <c s="20">
        <v>255</v>
      </c>
      <c s="84">
        <v>4.694</v>
      </c>
      <c s="84">
        <v>82.569000000000003</v>
      </c>
      <c s="77">
        <v>19.010999999999999</v>
      </c>
      <c s="92">
        <v>0</v>
      </c>
      <c s="92">
        <v>0</v>
      </c>
      <c/>
      <c r="K256" s="137">
        <v>45509.030694652778</v>
      </c>
    </row>
    <row>
      <c s="52">
        <v>51.207999999999998</v>
      </c>
      <c s="20">
        <v>256</v>
      </c>
      <c s="84">
        <v>4.6230000000000002</v>
      </c>
      <c s="84">
        <v>82.730999999999995</v>
      </c>
      <c s="77">
        <v>31.027000000000001</v>
      </c>
      <c s="92">
        <v>0</v>
      </c>
      <c s="92">
        <v>0</v>
      </c>
      <c/>
      <c r="K257" s="137">
        <v>45509.030697037037</v>
      </c>
    </row>
    <row>
      <c s="52">
        <v>51.418999999999997</v>
      </c>
      <c s="20">
        <v>257</v>
      </c>
      <c s="84">
        <v>4.694</v>
      </c>
      <c s="84">
        <v>83.027000000000001</v>
      </c>
      <c s="77">
        <v>26.155000000000001</v>
      </c>
      <c s="92">
        <v>0</v>
      </c>
      <c s="92">
        <v>0</v>
      </c>
      <c/>
      <c r="K258" s="137">
        <v>45509.030699490744</v>
      </c>
    </row>
    <row>
      <c s="52">
        <v>51.609999999999999</v>
      </c>
      <c s="20">
        <v>258</v>
      </c>
      <c s="84">
        <v>4.4500000000000002</v>
      </c>
      <c s="84">
        <v>81.805999999999997</v>
      </c>
      <c s="77">
        <v>31.036999999999999</v>
      </c>
      <c s="92">
        <v>0</v>
      </c>
      <c s="92">
        <v>0</v>
      </c>
      <c/>
      <c r="K259" s="137">
        <v>45509.030701689815</v>
      </c>
    </row>
    <row>
      <c s="52">
        <v>51.817</v>
      </c>
      <c s="20">
        <v>259</v>
      </c>
      <c s="84">
        <v>4.6040000000000001</v>
      </c>
      <c s="84">
        <v>81.840000000000003</v>
      </c>
      <c s="77">
        <v>29.175000000000001</v>
      </c>
      <c s="92">
        <v>0</v>
      </c>
      <c s="92">
        <v>0</v>
      </c>
      <c/>
      <c r="K260" s="137">
        <v>45509.03070408565</v>
      </c>
    </row>
    <row>
      <c s="52">
        <v>52.017000000000003</v>
      </c>
      <c s="20">
        <v>260</v>
      </c>
      <c s="84">
        <v>4.6459999999999999</v>
      </c>
      <c s="84">
        <v>82.337999999999994</v>
      </c>
      <c s="77">
        <v>31.445</v>
      </c>
      <c s="92">
        <v>0</v>
      </c>
      <c s="92">
        <v>0</v>
      </c>
      <c/>
      <c r="K261" s="137">
        <v>45509.030706400466</v>
      </c>
    </row>
    <row>
      <c s="52">
        <v>52.220999999999997</v>
      </c>
      <c s="20">
        <v>261</v>
      </c>
      <c s="84">
        <v>4.5549999999999997</v>
      </c>
      <c s="84">
        <v>81.799000000000007</v>
      </c>
      <c s="77">
        <v>27.765000000000001</v>
      </c>
      <c s="92">
        <v>0</v>
      </c>
      <c s="92">
        <v>0</v>
      </c>
      <c/>
      <c r="K262" s="137">
        <v>45509.030708761573</v>
      </c>
    </row>
    <row>
      <c s="52">
        <v>52.421999999999997</v>
      </c>
      <c s="20">
        <v>262</v>
      </c>
      <c s="84">
        <v>4.5469999999999997</v>
      </c>
      <c s="84">
        <v>81.703999999999994</v>
      </c>
      <c s="77">
        <v>29.437000000000001</v>
      </c>
      <c s="92">
        <v>0</v>
      </c>
      <c s="92">
        <v>0</v>
      </c>
      <c/>
      <c r="K263" s="137">
        <v>45509.030711087966</v>
      </c>
    </row>
    <row>
      <c s="52">
        <v>52.597999999999999</v>
      </c>
      <c s="20">
        <v>263</v>
      </c>
      <c s="84">
        <v>4.4189999999999996</v>
      </c>
      <c s="84">
        <v>81.367999999999995</v>
      </c>
      <c s="77">
        <v>28.882999999999999</v>
      </c>
      <c s="92">
        <v>0</v>
      </c>
      <c s="92">
        <v>0</v>
      </c>
      <c/>
      <c r="K264" s="137">
        <v>45509.030713125001</v>
      </c>
    </row>
    <row>
      <c s="52">
        <v>52.820999999999998</v>
      </c>
      <c s="20">
        <v>264</v>
      </c>
      <c s="84">
        <v>4.5110000000000001</v>
      </c>
      <c s="84">
        <v>81.307000000000002</v>
      </c>
      <c s="77">
        <v>32.316000000000003</v>
      </c>
      <c s="92">
        <v>0</v>
      </c>
      <c s="92">
        <v>0</v>
      </c>
      <c/>
      <c r="K265" s="137">
        <v>45509.030715706016</v>
      </c>
    </row>
    <row>
      <c s="52">
        <v>53.009999999999998</v>
      </c>
      <c s="20">
        <v>265</v>
      </c>
      <c s="84">
        <v>4.5469999999999997</v>
      </c>
      <c s="84">
        <v>81.004000000000005</v>
      </c>
      <c s="77">
        <v>29.818000000000001</v>
      </c>
      <c s="92">
        <v>0</v>
      </c>
      <c s="92">
        <v>0</v>
      </c>
      <c/>
      <c r="K266" s="137">
        <v>45509.030717893518</v>
      </c>
    </row>
    <row>
      <c s="52">
        <v>53.219999999999999</v>
      </c>
      <c s="20">
        <v>266</v>
      </c>
      <c s="84">
        <v>4.4370000000000003</v>
      </c>
      <c s="84">
        <v>81.381</v>
      </c>
      <c s="77">
        <v>30.893000000000001</v>
      </c>
      <c s="92">
        <v>0</v>
      </c>
      <c s="92">
        <v>0</v>
      </c>
      <c/>
      <c r="K267" s="137">
        <v>45509.030720324074</v>
      </c>
    </row>
    <row>
      <c s="52">
        <v>53.423999999999999</v>
      </c>
      <c s="20">
        <v>267</v>
      </c>
      <c s="84">
        <v>4.5140000000000002</v>
      </c>
      <c s="84">
        <v>81.501999999999995</v>
      </c>
      <c s="77">
        <v>29.84</v>
      </c>
      <c s="92">
        <v>0</v>
      </c>
      <c s="92">
        <v>0</v>
      </c>
      <c/>
      <c r="K268" s="137">
        <v>45509.030722685187</v>
      </c>
    </row>
    <row>
      <c s="52">
        <v>53.600000000000001</v>
      </c>
      <c s="20">
        <v>268</v>
      </c>
      <c s="84">
        <v>4.4109999999999996</v>
      </c>
      <c s="84">
        <v>81.700000000000003</v>
      </c>
      <c s="77">
        <v>25.971</v>
      </c>
      <c s="92">
        <v>0</v>
      </c>
      <c s="92">
        <v>0</v>
      </c>
      <c/>
      <c r="K269" s="137">
        <v>45509.030724722223</v>
      </c>
    </row>
    <row>
      <c s="52">
        <v>53.805999999999997</v>
      </c>
      <c s="20">
        <v>269</v>
      </c>
      <c s="84">
        <v>4.3140000000000001</v>
      </c>
      <c s="84">
        <v>81.420000000000002</v>
      </c>
      <c s="77">
        <v>29.969999999999999</v>
      </c>
      <c s="92">
        <v>0</v>
      </c>
      <c s="92">
        <v>0</v>
      </c>
      <c/>
      <c r="K270" s="137">
        <v>45509.030727106481</v>
      </c>
    </row>
    <row>
      <c s="52">
        <v>54.009999999999998</v>
      </c>
      <c s="20">
        <v>270</v>
      </c>
      <c s="84">
        <v>4.3970000000000002</v>
      </c>
      <c s="84">
        <v>81.537000000000006</v>
      </c>
      <c s="77">
        <v>20.917000000000002</v>
      </c>
      <c s="92">
        <v>0</v>
      </c>
      <c s="92">
        <v>0</v>
      </c>
      <c/>
      <c r="K271" s="137">
        <v>45509.030729467595</v>
      </c>
    </row>
    <row>
      <c s="52">
        <v>54.222999999999999</v>
      </c>
      <c s="20">
        <v>271</v>
      </c>
      <c s="84">
        <v>4.4480000000000004</v>
      </c>
      <c s="84">
        <v>81.608999999999995</v>
      </c>
      <c s="77">
        <v>20.335000000000001</v>
      </c>
      <c s="92">
        <v>0</v>
      </c>
      <c s="92">
        <v>0</v>
      </c>
      <c/>
      <c r="K272" s="137">
        <v>45509.030731932871</v>
      </c>
    </row>
    <row>
      <c s="52">
        <v>54.404000000000003</v>
      </c>
      <c s="20">
        <v>272</v>
      </c>
      <c s="84">
        <v>4.4480000000000004</v>
      </c>
      <c s="84">
        <v>81.608999999999995</v>
      </c>
      <c s="77">
        <v>0</v>
      </c>
      <c s="92">
        <v>0</v>
      </c>
      <c s="92">
        <v>0</v>
      </c>
      <c/>
      <c r="K273" s="137">
        <v>45509.03073402778</v>
      </c>
    </row>
    <row>
      <c s="52">
        <v>54.603000000000002</v>
      </c>
      <c s="20">
        <v>273</v>
      </c>
      <c s="84">
        <v>4.3049999999999997</v>
      </c>
      <c s="84">
        <v>81.573999999999998</v>
      </c>
      <c s="77">
        <v>26.858000000000001</v>
      </c>
      <c s="92">
        <v>0</v>
      </c>
      <c s="92">
        <v>0</v>
      </c>
      <c/>
      <c r="K274" s="137">
        <v>45509.03073633102</v>
      </c>
    </row>
    <row>
      <c s="52">
        <v>54.798000000000002</v>
      </c>
      <c s="20">
        <v>274</v>
      </c>
      <c s="84">
        <v>4.3049999999999997</v>
      </c>
      <c s="84">
        <v>81.573999999999998</v>
      </c>
      <c s="77">
        <v>0</v>
      </c>
      <c s="92">
        <v>0</v>
      </c>
      <c s="92">
        <v>0</v>
      </c>
      <c/>
      <c r="K275" s="137">
        <v>45509.030738587964</v>
      </c>
    </row>
    <row>
      <c s="52">
        <v>55.015000000000001</v>
      </c>
      <c s="20">
        <v>275</v>
      </c>
      <c s="84">
        <v>4.3049999999999997</v>
      </c>
      <c s="84">
        <v>81.573999999999998</v>
      </c>
      <c s="77">
        <v>0</v>
      </c>
      <c s="92">
        <v>0</v>
      </c>
      <c s="92">
        <v>0</v>
      </c>
      <c/>
      <c r="K276" s="137">
        <v>45509.030741099537</v>
      </c>
    </row>
    <row>
      <c s="52">
        <v>55.198</v>
      </c>
      <c s="20">
        <v>276</v>
      </c>
      <c s="84">
        <v>4.4029999999999996</v>
      </c>
      <c s="84">
        <v>81.159000000000006</v>
      </c>
      <c s="77">
        <v>29.236999999999998</v>
      </c>
      <c s="92">
        <v>0</v>
      </c>
      <c s="92">
        <v>0</v>
      </c>
      <c/>
      <c r="K277" s="137">
        <v>45509.03074321759</v>
      </c>
    </row>
    <row>
      <c s="52">
        <v>55.420999999999999</v>
      </c>
      <c s="20">
        <v>277</v>
      </c>
      <c s="84">
        <v>4.3929999999999998</v>
      </c>
      <c s="84">
        <v>79.936999999999998</v>
      </c>
      <c s="77">
        <v>36.363</v>
      </c>
      <c s="92">
        <v>0</v>
      </c>
      <c s="92">
        <v>0</v>
      </c>
      <c/>
      <c r="K278" s="137">
        <v>45509.030745798613</v>
      </c>
    </row>
    <row>
      <c s="52">
        <v>55.598999999999997</v>
      </c>
      <c s="20">
        <v>278</v>
      </c>
      <c s="84">
        <v>4.298</v>
      </c>
      <c s="84">
        <v>80.346999999999994</v>
      </c>
      <c s="77">
        <v>19.661000000000001</v>
      </c>
      <c s="92">
        <v>0</v>
      </c>
      <c s="92">
        <v>0</v>
      </c>
      <c/>
      <c r="K279" s="137">
        <v>45509.030747858793</v>
      </c>
    </row>
    <row>
      <c s="52">
        <v>55.796999999999997</v>
      </c>
      <c s="20">
        <v>279</v>
      </c>
      <c s="84">
        <v>4.4299999999999997</v>
      </c>
      <c s="84">
        <v>80.230000000000004</v>
      </c>
      <c s="77">
        <v>21.994</v>
      </c>
      <c s="92">
        <v>0</v>
      </c>
      <c s="92">
        <v>0</v>
      </c>
      <c/>
      <c r="K280" s="137">
        <v>45509.030750150465</v>
      </c>
    </row>
    <row>
      <c s="52">
        <v>56.012999999999998</v>
      </c>
      <c s="20">
        <v>280</v>
      </c>
      <c s="84">
        <v>4.3410000000000002</v>
      </c>
      <c s="84">
        <v>79.075000000000003</v>
      </c>
      <c s="77">
        <v>33.655999999999999</v>
      </c>
      <c s="92">
        <v>0</v>
      </c>
      <c s="92">
        <v>0</v>
      </c>
      <c/>
      <c r="K281" s="137">
        <v>45509.030752650462</v>
      </c>
    </row>
    <row>
      <c s="52">
        <v>56.206000000000003</v>
      </c>
      <c s="20">
        <v>281</v>
      </c>
      <c s="84">
        <v>4.4900000000000002</v>
      </c>
      <c s="84">
        <v>80.040999999999997</v>
      </c>
      <c s="77">
        <v>32.752000000000002</v>
      </c>
      <c s="92">
        <v>0</v>
      </c>
      <c s="92">
        <v>0</v>
      </c>
      <c/>
      <c r="K282" s="137">
        <v>45509.030754884261</v>
      </c>
    </row>
    <row>
      <c s="52">
        <v>56.411000000000001</v>
      </c>
      <c s="20">
        <v>282</v>
      </c>
      <c s="84">
        <v>4.4089999999999998</v>
      </c>
      <c s="84">
        <v>79.373000000000005</v>
      </c>
      <c s="77">
        <v>27.390000000000001</v>
      </c>
      <c s="92">
        <v>0</v>
      </c>
      <c s="92">
        <v>0</v>
      </c>
      <c/>
      <c r="K283" s="137">
        <v>45509.030757256944</v>
      </c>
    </row>
    <row>
      <c s="52">
        <v>56.609999999999999</v>
      </c>
      <c s="20">
        <v>283</v>
      </c>
      <c s="84">
        <v>3.9399999999999999</v>
      </c>
      <c s="84">
        <v>79.156999999999996</v>
      </c>
      <c s="77">
        <v>29.113</v>
      </c>
      <c s="92">
        <v>0</v>
      </c>
      <c s="92">
        <v>0</v>
      </c>
      <c/>
      <c r="K284" s="137">
        <v>45509.030759560184</v>
      </c>
    </row>
    <row>
      <c s="52">
        <v>56.819000000000003</v>
      </c>
      <c s="20">
        <v>284</v>
      </c>
      <c s="84">
        <v>4.1070000000000002</v>
      </c>
      <c s="84">
        <v>79.302000000000007</v>
      </c>
      <c s="77">
        <v>25.815999999999999</v>
      </c>
      <c s="92">
        <v>0</v>
      </c>
      <c s="92">
        <v>0</v>
      </c>
      <c/>
      <c r="K285" s="137">
        <v>45509.030761979164</v>
      </c>
    </row>
    <row>
      <c s="52">
        <v>57.014000000000003</v>
      </c>
      <c s="20">
        <v>285</v>
      </c>
      <c s="84">
        <v>4.3120000000000003</v>
      </c>
      <c s="84">
        <v>79.569000000000003</v>
      </c>
      <c s="77">
        <v>15.901999999999999</v>
      </c>
      <c s="92">
        <v>0</v>
      </c>
      <c s="92">
        <v>0</v>
      </c>
      <c/>
      <c r="K286" s="137">
        <v>45509.030764236108</v>
      </c>
    </row>
    <row>
      <c s="52">
        <v>57.197000000000003</v>
      </c>
      <c s="20">
        <v>286</v>
      </c>
      <c s="84">
        <v>4.2919999999999998</v>
      </c>
      <c s="84">
        <v>80.454999999999998</v>
      </c>
      <c s="77">
        <v>30.693000000000001</v>
      </c>
      <c s="92">
        <v>0</v>
      </c>
      <c s="92">
        <v>0</v>
      </c>
      <c/>
      <c r="K287" s="137">
        <v>45509.030766354168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N31"/>
  <sheetViews>
    <sheetView workbookViewId="0">
      <pane xSplit="0" ySplit="1" topLeftCell="A2" activePane="bottomLeft" state="frozen"/>
      <selection pane="bottomLeft" activeCell="A1"/>
    </sheetView>
  </sheetViews>
  <sheetFormatPr defaultColWidth="8.5234375" defaultRowHeight="14.4"/>
  <cols>
    <col min="1" max="1" width="16.5234375" style="52" customWidth="1"/>
    <col min="2" max="2" width="11" style="20" customWidth="1"/>
    <col min="3" max="3" width="11" style="84" customWidth="1"/>
    <col min="4" max="4" width="12" style="84" customWidth="1"/>
    <col min="5" max="5" width="12" style="77" customWidth="1"/>
    <col min="6" max="6" width="14" style="92" customWidth="1"/>
    <col min="7" max="7" width="13.5234375" style="92" customWidth="1"/>
    <col min="8" max="8" width="16.5234375" style="92" customWidth="1"/>
    <col min="9" max="9" width="15" style="79" customWidth="1"/>
    <col min="10" max="10" width="14" style="79" customWidth="1"/>
    <col min="11" max="11" width="26" style="81" customWidth="1"/>
    <col min="12" max="12" width="18" style="20" customWidth="1"/>
    <col min="13" max="13" width="14" style="20" customWidth="1"/>
    <col min="14" max="14" width="15" style="20" customWidth="1"/>
    <col min="15" max="15" width="14" style="32" customWidth="1"/>
    <col min="16" max="16" width="14.26171875" style="32" customWidth="1"/>
    <col min="17" max="16384" width="8.5234375" style="32"/>
  </cols>
  <sheetData>
    <row>
      <c s="52" t="s">
        <v>182</v>
      </c>
      <c s="20" t="s">
        <v>288</v>
      </c>
      <c s="52" t="s">
        <v>433</v>
      </c>
      <c s="84" t="s">
        <v>128</v>
      </c>
      <c s="97" t="s">
        <v>14</v>
      </c>
      <c s="20" t="s">
        <v>338</v>
      </c>
      <c s="20" t="s">
        <v>129</v>
      </c>
      <c s="20" t="s">
        <v>60</v>
      </c>
      <c s="79" t="s">
        <v>289</v>
      </c>
      <c s="79" t="s">
        <v>130</v>
      </c>
      <c s="81" t="s">
        <v>15</v>
      </c>
      <c r="M1" s="32"/>
      <c s="32"/>
    </row>
    <row>
      <c r="E2" s="97"/>
      <c s="20"/>
      <c s="20"/>
      <c s="20"/>
    </row>
    <row>
      <c r="E3" s="97"/>
      <c s="20"/>
      <c s="20"/>
      <c s="20"/>
    </row>
    <row>
      <c r="E4" s="97"/>
      <c s="20"/>
      <c s="20"/>
      <c s="20"/>
    </row>
    <row>
      <c r="E5" s="97"/>
      <c s="20"/>
      <c s="20"/>
      <c s="20"/>
    </row>
    <row>
      <c r="E6" s="97"/>
      <c s="20"/>
      <c s="20"/>
      <c s="20"/>
    </row>
    <row>
      <c r="E7" s="97"/>
      <c s="20"/>
      <c s="20"/>
      <c s="20"/>
    </row>
    <row>
      <c r="E8" s="97"/>
      <c s="20"/>
      <c s="20"/>
      <c s="20"/>
    </row>
    <row>
      <c r="E9" s="97"/>
      <c s="20"/>
      <c s="20"/>
      <c s="20"/>
    </row>
    <row>
      <c r="E10" s="97"/>
      <c s="20"/>
      <c s="20"/>
      <c s="20"/>
    </row>
    <row>
      <c r="E11" s="97"/>
      <c s="20"/>
      <c s="20"/>
      <c s="20"/>
    </row>
    <row>
      <c r="E12" s="97"/>
      <c s="20"/>
      <c s="20"/>
      <c s="20"/>
    </row>
    <row>
      <c r="E13" s="97"/>
      <c s="20"/>
      <c s="20"/>
      <c s="20"/>
    </row>
    <row>
      <c r="E14" s="97"/>
      <c s="20"/>
      <c s="20"/>
      <c s="20"/>
    </row>
    <row>
      <c r="E15" s="97"/>
      <c s="20"/>
      <c s="20"/>
      <c s="20"/>
    </row>
    <row>
      <c r="E16" s="97"/>
      <c s="20"/>
      <c s="20"/>
      <c s="20"/>
    </row>
    <row>
      <c r="E17" s="97"/>
      <c s="20"/>
      <c s="20"/>
      <c s="20"/>
    </row>
    <row>
      <c r="E18" s="97"/>
      <c s="20"/>
      <c s="20"/>
      <c s="20"/>
    </row>
    <row>
      <c r="E19" s="97"/>
      <c s="20"/>
      <c s="20"/>
      <c s="20"/>
    </row>
    <row>
      <c r="E20" s="97"/>
      <c s="20"/>
      <c s="20"/>
      <c s="20"/>
    </row>
    <row>
      <c r="E21" s="97"/>
      <c s="20"/>
      <c s="20"/>
      <c s="20"/>
    </row>
    <row>
      <c r="E22" s="97"/>
      <c s="20"/>
      <c s="20"/>
      <c s="20"/>
    </row>
    <row>
      <c r="E23" s="97"/>
      <c s="20"/>
      <c s="20"/>
      <c s="20"/>
    </row>
    <row>
      <c r="E24" s="97"/>
      <c s="20"/>
      <c s="20"/>
      <c s="20"/>
    </row>
    <row>
      <c r="E25" s="97"/>
      <c s="20"/>
      <c s="20"/>
      <c s="20"/>
    </row>
    <row>
      <c r="E26" s="97"/>
      <c s="20"/>
      <c s="20"/>
      <c s="20"/>
    </row>
    <row>
      <c r="E27" s="97"/>
      <c s="20"/>
      <c s="20"/>
      <c s="20"/>
    </row>
    <row>
      <c r="E28" s="97"/>
      <c s="20"/>
      <c s="20"/>
      <c s="20"/>
    </row>
    <row>
      <c r="E29" s="97"/>
      <c s="20"/>
      <c s="20"/>
      <c s="20"/>
    </row>
    <row>
      <c r="E30" s="97"/>
      <c s="20"/>
      <c s="20"/>
      <c s="20"/>
    </row>
    <row>
      <c r="E31" s="97"/>
      <c s="20"/>
      <c s="20"/>
      <c s="20"/>
    </row>
  </sheetData>
  <pageMargins left="0.7" right="0.7" top="0.75" bottom="0.75" header="0.3" footer="0.3"/>
  <pageSetup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dimension ref="A1:N31"/>
  <sheetViews>
    <sheetView workbookViewId="0">
      <pane xSplit="0" ySplit="1" topLeftCell="A2" activePane="bottomLeft" state="frozen"/>
      <selection pane="bottomLeft" activeCell="A1"/>
    </sheetView>
  </sheetViews>
  <sheetFormatPr defaultColWidth="8.5234375" defaultRowHeight="14.4"/>
  <cols>
    <col min="1" max="1" width="16.5234375" style="52" customWidth="1"/>
    <col min="2" max="2" width="11" style="20" customWidth="1"/>
    <col min="3" max="3" width="11" style="84" customWidth="1"/>
    <col min="4" max="4" width="12" style="84" customWidth="1"/>
    <col min="5" max="5" width="12" style="77" customWidth="1"/>
    <col min="6" max="6" width="14" style="92" customWidth="1"/>
    <col min="7" max="7" width="13.5234375" style="92" customWidth="1"/>
    <col min="8" max="8" width="16.5234375" style="92" customWidth="1"/>
    <col min="9" max="9" width="15" style="79" customWidth="1"/>
    <col min="10" max="10" width="14" style="79" customWidth="1"/>
    <col min="11" max="11" width="26" style="81" customWidth="1"/>
    <col min="12" max="12" width="20" style="20" customWidth="1"/>
    <col min="13" max="13" width="16.26171875" style="20" customWidth="1"/>
    <col min="14" max="14" width="14.5234375" style="20" customWidth="1"/>
    <col min="15" max="15" width="15" style="32" customWidth="1"/>
    <col min="16" max="16" width="15.47265625" style="32" customWidth="1"/>
    <col min="17" max="16384" width="8.5234375" style="32"/>
  </cols>
  <sheetData>
    <row>
      <c s="52" t="s">
        <v>310</v>
      </c>
      <c s="20" t="s">
        <v>127</v>
      </c>
      <c s="52" t="s">
        <v>399</v>
      </c>
      <c s="84" t="s">
        <v>94</v>
      </c>
      <c s="97" t="s">
        <v>431</v>
      </c>
      <c s="20" t="s">
        <v>38</v>
      </c>
      <c s="20" t="s">
        <v>95</v>
      </c>
      <c s="20" t="s">
        <v>309</v>
      </c>
      <c s="79" t="s">
        <v>432</v>
      </c>
      <c s="79" t="s">
        <v>96</v>
      </c>
      <c s="81" t="s">
        <v>287</v>
      </c>
      <c r="M1" s="32"/>
      <c s="32"/>
    </row>
    <row>
      <c r="E2" s="97"/>
      <c s="20"/>
      <c s="20"/>
      <c s="20"/>
    </row>
    <row>
      <c r="E3" s="97"/>
      <c s="20"/>
      <c s="20"/>
      <c s="20"/>
    </row>
    <row>
      <c r="E4" s="97"/>
      <c s="20"/>
      <c s="20"/>
      <c s="20"/>
    </row>
    <row>
      <c r="E5" s="97"/>
      <c s="20"/>
      <c s="20"/>
      <c s="20"/>
    </row>
    <row>
      <c r="E6" s="97"/>
      <c s="20"/>
      <c s="20"/>
      <c s="20"/>
    </row>
    <row>
      <c r="E7" s="97"/>
      <c s="20"/>
      <c s="20"/>
      <c s="20"/>
    </row>
    <row>
      <c r="E8" s="97"/>
      <c s="20"/>
      <c s="20"/>
      <c s="20"/>
    </row>
    <row>
      <c r="E9" s="97"/>
      <c s="20"/>
      <c s="20"/>
      <c s="20"/>
    </row>
    <row>
      <c r="E10" s="97"/>
      <c s="20"/>
      <c s="20"/>
      <c s="20"/>
    </row>
    <row>
      <c r="E11" s="97"/>
      <c s="20"/>
      <c s="20"/>
      <c s="20"/>
    </row>
    <row>
      <c r="E12" s="97"/>
      <c s="20"/>
      <c s="20"/>
      <c s="20"/>
    </row>
    <row>
      <c r="E13" s="97"/>
      <c s="20"/>
      <c s="20"/>
      <c s="20"/>
    </row>
    <row>
      <c r="E14" s="97"/>
      <c s="20"/>
      <c s="20"/>
      <c s="20"/>
    </row>
    <row>
      <c r="E15" s="97"/>
      <c s="20"/>
      <c s="20"/>
      <c s="20"/>
    </row>
    <row>
      <c r="E16" s="97"/>
      <c s="20"/>
      <c s="20"/>
      <c s="20"/>
    </row>
    <row>
      <c r="E17" s="97"/>
      <c s="20"/>
      <c s="20"/>
      <c s="20"/>
    </row>
    <row>
      <c r="E18" s="97"/>
      <c s="20"/>
      <c s="20"/>
      <c s="20"/>
    </row>
    <row>
      <c r="E19" s="97"/>
      <c s="20"/>
      <c s="20"/>
      <c s="20"/>
    </row>
    <row>
      <c r="E20" s="97"/>
      <c s="20"/>
      <c s="20"/>
      <c s="20"/>
    </row>
    <row>
      <c r="E21" s="97"/>
      <c s="20"/>
      <c s="20"/>
      <c s="20"/>
    </row>
    <row>
      <c r="E22" s="97"/>
      <c s="20"/>
      <c s="20"/>
      <c s="20"/>
    </row>
    <row>
      <c r="E23" s="97"/>
      <c s="20"/>
      <c s="20"/>
      <c s="20"/>
    </row>
    <row>
      <c r="E24" s="97"/>
      <c s="20"/>
      <c s="20"/>
      <c s="20"/>
    </row>
    <row>
      <c r="E25" s="97"/>
      <c s="20"/>
      <c s="20"/>
      <c s="20"/>
    </row>
    <row>
      <c r="E26" s="97"/>
      <c s="20"/>
      <c s="20"/>
      <c s="20"/>
    </row>
    <row>
      <c r="E27" s="97"/>
      <c s="20"/>
      <c s="20"/>
      <c s="20"/>
    </row>
    <row>
      <c r="E28" s="97"/>
      <c s="20"/>
      <c s="20"/>
      <c s="20"/>
    </row>
    <row>
      <c r="E29" s="97"/>
      <c s="20"/>
      <c s="20"/>
      <c s="20"/>
    </row>
    <row>
      <c r="E30" s="97"/>
      <c s="20"/>
      <c s="20"/>
      <c s="20"/>
    </row>
    <row>
      <c r="E31" s="97"/>
      <c s="20"/>
      <c s="20"/>
      <c s="20"/>
    </row>
  </sheetData>
  <pageMargins left="0.7" right="0.7" top="0.75" bottom="0.75" header="0.3" footer="0.3"/>
  <pageSetup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R36"/>
  <sheetViews>
    <sheetView workbookViewId="0">
      <selection activeCell="A36" sqref="A36"/>
    </sheetView>
  </sheetViews>
  <sheetFormatPr defaultColWidth="9" defaultRowHeight="14.4"/>
  <cols>
    <col min="1" max="1" width="32.171875" style="157" bestFit="1" customWidth="1"/>
    <col min="2" max="3" width="47.37109375" style="132" bestFit="1" customWidth="1"/>
    <col min="4" max="5" width="18.26171875" style="132" bestFit="1" customWidth="1"/>
    <col min="6" max="16384" width="9" style="132"/>
  </cols>
  <sheetData>
    <row>
      <c s="157" t="s">
        <v>191</v>
      </c>
      <c s="83" t="s">
        <v>156</v>
      </c>
      <c s="83" t="s">
        <v>156</v>
      </c>
      <c s="83"/>
      <c s="83"/>
    </row>
    <row>
      <c s="157" t="s">
        <v>142</v>
      </c>
      <c s="33" t="s">
        <v>349</v>
      </c>
      <c s="33" t="s">
        <v>349</v>
      </c>
    </row>
    <row>
      <c s="157" t="s">
        <v>0</v>
      </c>
      <c s="33" t="s">
        <v>207</v>
      </c>
      <c s="33" t="s">
        <v>311</v>
      </c>
    </row>
    <row>
      <c s="157" t="s">
        <v>1</v>
      </c>
      <c s="33" t="s">
        <v>321</v>
      </c>
      <c s="33" t="s">
        <v>321</v>
      </c>
      <c s="33"/>
      <c s="33"/>
    </row>
    <row>
      <c s="157" t="s">
        <v>266</v>
      </c>
      <c s="33" t="s">
        <v>258</v>
      </c>
      <c s="33" t="s">
        <v>258</v>
      </c>
      <c s="33"/>
      <c s="33"/>
    </row>
    <row>
      <c s="157" t="s">
        <v>323</v>
      </c>
      <c s="33"/>
      <c s="33"/>
      <c s="33"/>
      <c s="33"/>
    </row>
    <row>
      <c s="157" t="s">
        <v>324</v>
      </c>
      <c s="33"/>
      <c s="33"/>
      <c s="33"/>
      <c s="33"/>
    </row>
    <row>
      <c s="157" t="s">
        <v>267</v>
      </c>
      <c s="33" t="s">
        <v>235</v>
      </c>
      <c s="33" t="s">
        <v>346</v>
      </c>
      <c s="33"/>
      <c s="33"/>
    </row>
    <row>
      <c s="157" t="s">
        <v>50</v>
      </c>
      <c s="33" t="s">
        <v>37</v>
      </c>
      <c s="33" t="s">
        <v>37</v>
      </c>
      <c s="33"/>
      <c s="33"/>
    </row>
    <row>
      <c s="157" t="s">
        <v>30</v>
      </c>
      <c s="33">
        <v>5</v>
      </c>
      <c s="33">
        <v>5</v>
      </c>
      <c s="33"/>
      <c s="33"/>
    </row>
    <row>
      <c s="157" t="s">
        <v>77</v>
      </c>
      <c s="27">
        <f>IF(MAX('Raw Data 1'!$A:$A)=0,"",MAX('Raw Data 1'!$A:$A)-MIN('Raw Data 1'!$A:$A))</f>
        <v>58.82</v>
      </c>
      <c s="27">
        <f>IF(MAX('Raw Data 2'!$A:$A)=0,"",MAX('Raw Data 2'!$A:$A)-MIN('Raw Data 2'!$A:$A))</f>
        <v>56.990000000000002</v>
      </c>
      <c s="27" t="str">
        <f>IF(MAX('Raw Data 3'!$A:$A)=0,"",MAX('Raw Data 3'!$A:$A)-MIN('Raw Data 3'!$A:$A))</f>
        <v/>
      </c>
      <c s="27" t="str">
        <f>IF(MAX('Raw Data 4'!$A:$A)=0,"",MAX('Raw Data 4'!$A:$A)-MIN('Raw Data 4'!$A:$A))</f>
        <v/>
      </c>
      <c s="27"/>
      <c s="27"/>
      <c s="27"/>
      <c s="27"/>
      <c s="27"/>
      <c s="27"/>
      <c s="27"/>
      <c s="27"/>
      <c s="27"/>
      <c s="27"/>
      <c s="27"/>
      <c s="27"/>
      <c s="27"/>
    </row>
    <row>
      <c s="157" t="s">
        <v>78</v>
      </c>
      <c s="82">
        <v>45509.02994140509</v>
      </c>
      <c s="82">
        <v>45509.02994140509</v>
      </c>
      <c s="82"/>
      <c s="82"/>
    </row>
    <row>
      <c s="157" t="s">
        <v>109</v>
      </c>
      <c s="82">
        <v>45509.030758246525</v>
      </c>
      <c s="82">
        <v>45509.030758246525</v>
      </c>
      <c s="82"/>
      <c s="82"/>
    </row>
    <row>
      <c s="157" t="s">
        <v>325</v>
      </c>
      <c s="33" t="s">
        <v>155</v>
      </c>
      <c s="33" t="s">
        <v>155</v>
      </c>
    </row>
    <row>
      <c s="157" t="s">
        <v>34</v>
      </c>
      <c s="33" t="s">
        <v>350</v>
      </c>
      <c s="33" t="s">
        <v>350</v>
      </c>
    </row>
    <row>
      <c s="157" t="s">
        <v>152</v>
      </c>
      <c s="33" t="b">
        <v>1</v>
      </c>
      <c s="33" t="b">
        <v>1</v>
      </c>
    </row>
    <row>
      <c s="157" t="s">
        <v>125</v>
      </c>
      <c s="33">
        <v>4000</v>
      </c>
      <c s="33">
        <v>4000</v>
      </c>
    </row>
    <row>
      <c s="157" t="s">
        <v>397</v>
      </c>
      <c s="33">
        <v>400</v>
      </c>
      <c s="33">
        <v>400</v>
      </c>
    </row>
    <row>
      <c s="157" t="s">
        <v>93</v>
      </c>
      <c s="33" t="b">
        <v>1</v>
      </c>
      <c s="33" t="b">
        <v>1</v>
      </c>
    </row>
    <row>
      <c s="157" t="s">
        <v>430</v>
      </c>
      <c s="33" t="s">
        <v>74</v>
      </c>
      <c s="33" t="s">
        <v>74</v>
      </c>
    </row>
    <row>
      <c s="157" t="s">
        <v>59</v>
      </c>
    </row>
    <row>
      <c s="157" t="s">
        <v>336</v>
      </c>
      <c s="33" t="s">
        <v>381</v>
      </c>
      <c s="33" t="s">
        <v>154</v>
      </c>
    </row>
    <row>
      <c s="157" t="s">
        <v>337</v>
      </c>
      <c s="33" t="s">
        <v>382</v>
      </c>
      <c s="33" t="s">
        <v>382</v>
      </c>
    </row>
    <row>
      <c s="157" t="s">
        <v>366</v>
      </c>
      <c s="33">
        <v>0.050000000000000003</v>
      </c>
      <c s="33">
        <v>0.050000000000000003</v>
      </c>
    </row>
    <row>
      <c s="157" t="s">
        <v>12</v>
      </c>
      <c s="33">
        <v>0</v>
      </c>
      <c s="33">
        <v>0</v>
      </c>
    </row>
    <row>
      <c s="194" t="s">
        <v>260</v>
      </c>
      <c s="33">
        <v>0</v>
      </c>
      <c s="33">
        <v>0</v>
      </c>
    </row>
    <row>
      <c s="194" t="s">
        <v>63</v>
      </c>
      <c s="33">
        <v>0</v>
      </c>
      <c s="33">
        <v>0</v>
      </c>
    </row>
    <row>
      <c s="194" t="s">
        <v>291</v>
      </c>
      <c s="33">
        <v>0</v>
      </c>
      <c s="33">
        <v>0</v>
      </c>
    </row>
    <row>
      <c s="194" t="s">
        <v>39</v>
      </c>
      <c s="33">
        <v>0</v>
      </c>
      <c s="33">
        <v>0</v>
      </c>
    </row>
    <row>
      <c s="194" t="s">
        <v>401</v>
      </c>
      <c s="33">
        <v>0</v>
      </c>
      <c s="33">
        <v>0</v>
      </c>
    </row>
    <row>
      <c s="194" t="s">
        <v>369</v>
      </c>
      <c s="33">
        <v>0</v>
      </c>
      <c s="33">
        <v>0</v>
      </c>
    </row>
    <row>
      <c s="157" t="s">
        <v>402</v>
      </c>
    </row>
    <row>
      <c s="157" t="s">
        <v>229</v>
      </c>
    </row>
    <row>
      <c s="157" t="s">
        <v>209</v>
      </c>
      <c s="33" t="s">
        <v>322</v>
      </c>
      <c s="33" t="s">
        <v>75</v>
      </c>
    </row>
    <row>
      <c s="157" t="s">
        <v>185</v>
      </c>
    </row>
    <row>
      <c s="157" t="s">
        <v>188</v>
      </c>
      <c s="33" t="s">
        <v>264</v>
      </c>
      <c s="33" t="s">
        <v>264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:r="http://schemas.openxmlformats.org/officeDocument/2006/relationships" xmlns="http://schemas.openxmlformats.org/spreadsheetml/2006/main">
  <dimension ref="A1:E62"/>
  <sheetViews>
    <sheetView tabSelected="1" workbookViewId="0">
      <selection activeCell="A1" sqref="A1:E4"/>
    </sheetView>
  </sheetViews>
  <sheetFormatPr defaultColWidth="9" defaultRowHeight="13"/>
  <cols>
    <col min="1" max="1" width="41.26171875" style="14" bestFit="1" customWidth="1"/>
    <col min="2" max="2" width="25.26171875" style="48" customWidth="1"/>
    <col min="3" max="4" width="20" style="48" customWidth="1"/>
    <col min="5" max="5" width="18" style="48" customWidth="1"/>
    <col min="6" max="16384" width="9" style="14"/>
  </cols>
  <sheetData>
    <row>
      <c s="58" t="s">
        <v>33</v>
      </c>
      <c s="6"/>
      <c s="6"/>
      <c s="6"/>
      <c s="6"/>
    </row>
    <row>
      <c s="6"/>
      <c s="6"/>
      <c s="6"/>
      <c s="6"/>
      <c s="6"/>
    </row>
    <row>
      <c s="6"/>
      <c s="6"/>
      <c s="6"/>
      <c s="6"/>
      <c s="6"/>
    </row>
    <row>
      <c s="11"/>
      <c s="6"/>
      <c s="6"/>
      <c s="6"/>
      <c s="6"/>
    </row>
    <row ht="14.95">
      <c s="154" t="s">
        <v>254</v>
      </c>
      <c s="133"/>
      <c s="6"/>
      <c s="154" t="s">
        <v>364</v>
      </c>
      <c s="133"/>
    </row>
    <row ht="14.95">
      <c s="154" t="s">
        <v>395</v>
      </c>
      <c s="133"/>
      <c s="6"/>
      <c s="154" t="s">
        <v>204</v>
      </c>
      <c s="178"/>
    </row>
    <row ht="14.95">
      <c r="B7" s="14"/>
      <c s="6"/>
      <c s="154" t="s">
        <v>174</v>
      </c>
      <c s="178"/>
    </row>
    <row ht="14.95">
      <c s="11"/>
      <c s="182"/>
      <c s="11"/>
      <c s="11"/>
      <c s="11"/>
    </row>
    <row ht="14.95">
      <c s="40" t="s">
        <v>325</v>
      </c>
      <c s="85"/>
      <c s="85"/>
      <c s="85"/>
      <c s="85"/>
    </row>
    <row>
      <c s="189" t="str">
        <f>IF(ISBLANK($B$18),"",$B$18)</f>
        <v>Channel 1</v>
      </c>
      <c s="215" t="str">
        <f>IF(ISBLANK('Device Info'!$B$14),"",'Device Info'!$B$14)</f>
        <v>D:\Spirent Communications\2024-08-05-004306</v>
      </c>
      <c s="143"/>
      <c s="143"/>
      <c s="200"/>
    </row>
    <row>
      <c s="189" t="str">
        <f>IF(ISBLANK($C$18),"",$C$18)</f>
        <v>Channel 2</v>
      </c>
      <c s="215" t="str">
        <f>IF(ISBLANK('Device Info'!$C$14),"",'Device Info'!$C$14)</f>
        <v>D:\Spirent Communications\2024-08-05-004306</v>
      </c>
      <c s="143"/>
      <c s="143"/>
      <c s="200"/>
    </row>
    <row>
      <c s="189" t="str">
        <f>IF(ISBLANK($D$18),"",$D$18)</f>
        <v/>
      </c>
      <c s="215" t="str">
        <f>IF(ISBLANK('Device Info'!$D$14),"",'Device Info'!$D$14)</f>
        <v/>
      </c>
      <c s="143"/>
      <c s="143"/>
      <c s="200"/>
    </row>
    <row>
      <c s="189" t="str">
        <f>IF(ISBLANK($E$18),"",$E$18)</f>
        <v/>
      </c>
      <c s="215" t="str">
        <f>IF(ISBLANK('Device Info'!$E$14),"",'Device Info'!$E$14)</f>
        <v/>
      </c>
      <c s="143"/>
      <c s="143"/>
      <c s="200"/>
    </row>
    <row r="15" ht="14.95">
      <c s="28" t="s">
        <v>227</v>
      </c>
      <c s="80"/>
      <c s="80"/>
      <c s="80"/>
      <c s="80"/>
    </row>
    <row>
      <c s="40" t="s">
        <v>191</v>
      </c>
      <c s="3" t="str">
        <f>IF(ISBLANK('Device Info'!B1),"",'Device Info'!B1)</f>
        <v>Qoe</v>
      </c>
      <c s="3" t="str">
        <f>IF(ISBLANK('Device Info'!C1),"",'Device Info'!C1)</f>
        <v>Qoe</v>
      </c>
      <c s="3" t="str">
        <f>IF(ISBLANK('Device Info'!D1),"",'Device Info'!D1)</f>
        <v/>
      </c>
      <c s="3" t="str">
        <f>IF(ISBLANK('Device Info'!E1),"",'Device Info'!E1)</f>
        <v/>
      </c>
    </row>
    <row>
      <c s="40" t="s">
        <v>142</v>
      </c>
      <c s="3" t="str">
        <f>IF(ISBLANK('Device Info'!B2),"",'Device Info'!B2)</f>
        <v>Session 1</v>
      </c>
      <c s="3" t="str">
        <f>IF(ISBLANK('Device Info'!C2),"",'Device Info'!C2)</f>
        <v>Session 1</v>
      </c>
      <c s="3" t="str">
        <f>IF(ISBLANK('Device Info'!D2),"",'Device Info'!D2)</f>
        <v/>
      </c>
      <c s="3" t="str">
        <f>IF(ISBLANK('Device Info'!E2),"",'Device Info'!E2)</f>
        <v/>
      </c>
    </row>
    <row>
      <c s="40" t="s">
        <v>0</v>
      </c>
      <c s="3" t="str">
        <f>IF(ISBLANK('Device Info'!B3),"",'Device Info'!B3)</f>
        <v>Channel 1</v>
      </c>
      <c s="3" t="str">
        <f>IF(ISBLANK('Device Info'!C3),"",'Device Info'!C3)</f>
        <v>Channel 2</v>
      </c>
      <c s="3" t="str">
        <f>IF(ISBLANK('Device Info'!D3),"",'Device Info'!D3)</f>
        <v/>
      </c>
      <c s="3" t="str">
        <f>IF(ISBLANK('Device Info'!E3),"",'Device Info'!E3)</f>
        <v/>
      </c>
    </row>
    <row>
      <c s="100" t="s">
        <v>426</v>
      </c>
      <c s="36"/>
      <c s="36"/>
      <c s="36"/>
      <c s="96"/>
    </row>
    <row>
      <c s="40" t="s">
        <v>1</v>
      </c>
      <c s="3" t="str">
        <f>IF(ISBLANK('Device Info'!B4),"",'Device Info'!B4)</f>
        <v>Samsung</v>
      </c>
      <c s="3" t="str">
        <f>IF(ISBLANK('Device Info'!C4),"",'Device Info'!C4)</f>
        <v>Samsung</v>
      </c>
      <c s="3" t="str">
        <f>IF(ISBLANK('Device Info'!D4),"",'Device Info'!D4)</f>
        <v/>
      </c>
      <c s="3" t="str">
        <f>IF(ISBLANK('Device Info'!E4),"",'Device Info'!E4)</f>
        <v/>
      </c>
    </row>
    <row>
      <c s="40" t="s">
        <v>266</v>
      </c>
      <c s="3" t="str">
        <f>IF(ISBLANK('Device Info'!B5),"",'Device Info'!B5)</f>
        <v>S21 Ultra 5G</v>
      </c>
      <c s="3" t="str">
        <f>IF(ISBLANK('Device Info'!C5),"",'Device Info'!C5)</f>
        <v>S21 Ultra 5G</v>
      </c>
      <c s="3" t="str">
        <f>IF(ISBLANK('Device Info'!D5),"",'Device Info'!D5)</f>
        <v/>
      </c>
      <c s="3" t="str">
        <f>IF(ISBLANK('Device Info'!E5),"",'Device Info'!E5)</f>
        <v/>
      </c>
    </row>
    <row>
      <c s="40" t="s">
        <v>323</v>
      </c>
      <c s="3" t="str">
        <f>IF(ISBLANK('Device Info'!B6),"",'Device Info'!B6)</f>
        <v/>
      </c>
      <c s="3" t="str">
        <f>IF(ISBLANK('Device Info'!C6),"",'Device Info'!C6)</f>
        <v/>
      </c>
      <c s="3" t="str">
        <f>IF(ISBLANK('Device Info'!D6),"",'Device Info'!D6)</f>
        <v/>
      </c>
      <c s="3" t="str">
        <f>IF(ISBLANK('Device Info'!E6),"",'Device Info'!E6)</f>
        <v/>
      </c>
    </row>
    <row>
      <c s="40" t="s">
        <v>324</v>
      </c>
      <c s="3" t="str">
        <f>IF(ISBLANK('Device Info'!B7),"",'Device Info'!B7)</f>
        <v/>
      </c>
      <c s="3" t="str">
        <f>IF(ISBLANK('Device Info'!C7),"",'Device Info'!C7)</f>
        <v/>
      </c>
      <c s="3" t="str">
        <f>IF(ISBLANK('Device Info'!D7),"",'Device Info'!D7)</f>
        <v/>
      </c>
      <c s="3" t="str">
        <f>IF(ISBLANK('Device Info'!E7),"",'Device Info'!E7)</f>
        <v/>
      </c>
    </row>
    <row>
      <c s="40" t="s">
        <v>267</v>
      </c>
      <c s="3" t="str">
        <f>IF(ISBLANK('Device Info'!B8),"",'Device Info'!B8)</f>
        <v>Channel A</v>
      </c>
      <c s="3" t="str">
        <f>IF(ISBLANK('Device Info'!C8),"",'Device Info'!C8)</f>
        <v>Channel B</v>
      </c>
      <c s="3" t="str">
        <f>IF(ISBLANK('Device Info'!D8),"",'Device Info'!D8)</f>
        <v/>
      </c>
      <c s="3" t="str">
        <f>IF(ISBLANK('Device Info'!E8),"",'Device Info'!E8)</f>
        <v/>
      </c>
    </row>
    <row>
      <c s="107" t="s">
        <v>59</v>
      </c>
      <c s="3" t="str">
        <f>IF(ISBLANK('Device Info'!B21),"",'Device Info'!B21)</f>
        <v/>
      </c>
      <c s="3" t="str">
        <f>IF(ISBLANK('Device Info'!C21),"",'Device Info'!C21)</f>
        <v/>
      </c>
      <c s="3" t="str">
        <f>IF(ISBLANK('Device Info'!D21),"",'Device Info'!D21)</f>
        <v/>
      </c>
      <c s="3" t="str">
        <f>IF(ISBLANK('Device Info'!E21),"",'Device Info'!E21)</f>
        <v/>
      </c>
    </row>
    <row>
      <c s="107" t="s">
        <v>336</v>
      </c>
      <c s="3" t="str">
        <f>IF(ISBLANK('Device Info'!B22),"",'Device Info'!B22)</f>
        <v>Wi-Fi</v>
      </c>
      <c s="3" t="str">
        <f>IF(ISBLANK('Device Info'!C22),"",'Device Info'!C22)</f>
        <v>Ethernet</v>
      </c>
      <c s="3" t="str">
        <f>IF(ISBLANK('Device Info'!D22),"",'Device Info'!D22)</f>
        <v/>
      </c>
      <c s="3" t="str">
        <f>IF(ISBLANK('Device Info'!E22),"",'Device Info'!E22)</f>
        <v/>
      </c>
    </row>
    <row>
      <c s="107" t="s">
        <v>337</v>
      </c>
      <c s="3" t="str">
        <f>IF(ISBLANK('Device Info'!B23),"",'Device Info'!B23)</f>
        <v>SPIRENTVIDEOGAMINGTEST</v>
      </c>
      <c s="3" t="str">
        <f>IF(ISBLANK('Device Info'!C23),"",'Device Info'!C23)</f>
        <v>SPIRENTVIDEOGAMINGTEST</v>
      </c>
      <c s="3" t="str">
        <f>IF(ISBLANK('Device Info'!D23),"",'Device Info'!D23)</f>
        <v/>
      </c>
      <c s="3" t="str">
        <f>IF(ISBLANK('Device Info'!E23),"",'Device Info'!E23)</f>
        <v/>
      </c>
    </row>
    <row>
      <c s="100" t="s">
        <v>118</v>
      </c>
      <c s="36"/>
      <c s="36"/>
      <c s="36"/>
      <c s="96"/>
    </row>
    <row ht="14.2" customHeight="1">
      <c s="40" t="s">
        <v>50</v>
      </c>
      <c s="3" t="str">
        <f>IF(ISBLANK('Device Info'!B9),"",'Device Info'!B9)</f>
        <v>1920x1080</v>
      </c>
      <c s="3" t="str">
        <f>IF(ISBLANK('Device Info'!C9),"",'Device Info'!C9)</f>
        <v>1920x1080</v>
      </c>
      <c s="3" t="str">
        <f>IF(ISBLANK('Device Info'!D9),"",'Device Info'!D9)</f>
        <v/>
      </c>
      <c s="3" t="str">
        <f>IF(ISBLANK('Device Info'!E9),"",'Device Info'!E9)</f>
        <v/>
      </c>
    </row>
    <row>
      <c s="40" t="s">
        <v>281</v>
      </c>
      <c s="3">
        <f>IF(ISBLANK('Device Info'!B10),"",'Device Info'!B10)</f>
        <v>5</v>
      </c>
      <c s="3">
        <f>IF(ISBLANK('Device Info'!C10),"",'Device Info'!C10)</f>
        <v>5</v>
      </c>
      <c s="3" t="str">
        <f>IF(ISBLANK('Device Info'!D10),"",'Device Info'!D10)</f>
        <v/>
      </c>
      <c s="3" t="str">
        <f>IF(ISBLANK('Device Info'!E10),"",'Device Info'!E10)</f>
        <v/>
      </c>
    </row>
    <row>
      <c s="40" t="s">
        <v>77</v>
      </c>
      <c s="3">
        <f>IF(ISBLANK('Device Info'!B12),"",'Device Info'!B11)</f>
        <v>58.82</v>
      </c>
      <c s="3">
        <f>IF(ISBLANK('Device Info'!C12),"",'Device Info'!C11)</f>
        <v>56.990000000000002</v>
      </c>
      <c s="3" t="str">
        <f>IF(ISBLANK('Device Info'!D12),"",'Device Info'!D11)</f>
        <v/>
      </c>
      <c s="3" t="str">
        <f>IF(ISBLANK('Device Info'!E12),"",'Device Info'!E11)</f>
        <v/>
      </c>
    </row>
    <row>
      <c s="40" t="s">
        <v>121</v>
      </c>
      <c s="99">
        <f>IF(ISBLANK('Device Info'!B12),"",'Device Info'!B12)</f>
        <v>45509.02994140509</v>
      </c>
      <c s="99">
        <f>IF(ISBLANK('Device Info'!C12),"",'Device Info'!C12)</f>
        <v>45509.02994140509</v>
      </c>
      <c s="99" t="str">
        <f>IF(ISBLANK('Device Info'!D12),"",'Device Info'!D12)</f>
        <v/>
      </c>
      <c s="99" t="str">
        <f>IF(ISBLANK('Device Info'!E12),"",'Device Info'!E12)</f>
        <v/>
      </c>
    </row>
    <row>
      <c s="40" t="s">
        <v>363</v>
      </c>
      <c s="99">
        <f>IF(ISBLANK('Device Info'!B13),"",'Device Info'!B13)</f>
        <v>45509.030758246525</v>
      </c>
      <c s="99">
        <f>IF(ISBLANK('Device Info'!C13),"",'Device Info'!C13)</f>
        <v>45509.030758246525</v>
      </c>
      <c s="99" t="str">
        <f>IF(ISBLANK('Device Info'!D13),"",'Device Info'!D13)</f>
        <v/>
      </c>
      <c s="99" t="str">
        <f>IF(ISBLANK('Device Info'!E13),"",'Device Info'!E13)</f>
        <v/>
      </c>
    </row>
    <row>
      <c s="100" t="s">
        <v>427</v>
      </c>
      <c s="36"/>
      <c s="36"/>
      <c s="36"/>
      <c s="96"/>
    </row>
    <row>
      <c s="40" t="s">
        <v>34</v>
      </c>
      <c s="3" t="str">
        <f>IF(ISBLANK('Device Info'!B15),"",'Device Info'!B15)</f>
        <v>HD Small Screen v1.3</v>
      </c>
      <c s="3" t="str">
        <f>IF(ISBLANK('Device Info'!C15),"",'Device Info'!C15)</f>
        <v>HD Small Screen v1.3</v>
      </c>
      <c s="3" t="str">
        <f>IF(ISBLANK('Device Info'!D15),"",'Device Info'!D15)</f>
        <v/>
      </c>
      <c s="3" t="str">
        <f>IF(ISBLANK('Device Info'!E15),"",'Device Info'!E15)</f>
        <v/>
      </c>
    </row>
    <row>
      <c s="40" t="s">
        <v>428</v>
      </c>
      <c s="3" t="b">
        <f>IF(ISBLANK('Device Info'!B16),"",'Device Info'!B16)</f>
        <v>1</v>
      </c>
      <c s="3" t="b">
        <f>IF(ISBLANK('Device Info'!C16),"",'Device Info'!C16)</f>
        <v>1</v>
      </c>
      <c s="3" t="str">
        <f>IF(ISBLANK('Device Info'!D16),"",'Device Info'!D16)</f>
        <v/>
      </c>
      <c s="3" t="str">
        <f>IF(ISBLANK('Device Info'!E16),"",'Device Info'!E16)</f>
        <v/>
      </c>
    </row>
    <row>
      <c s="40" t="s">
        <v>335</v>
      </c>
      <c s="3">
        <f>IF(ISBLANK('Device Info'!B17),"",'Device Info'!B17)</f>
        <v>4000</v>
      </c>
      <c s="3">
        <f>IF(ISBLANK('Device Info'!C17),"",'Device Info'!C17)</f>
        <v>4000</v>
      </c>
      <c s="3" t="str">
        <f>IF(ISBLANK('Device Info'!D17),"",'Device Info'!D17)</f>
        <v/>
      </c>
      <c s="3" t="str">
        <f>IF(ISBLANK('Device Info'!E17),"",'Device Info'!E17)</f>
        <v/>
      </c>
    </row>
    <row>
      <c s="40" t="s">
        <v>153</v>
      </c>
      <c s="3">
        <f>IF(ISBLANK('Device Info'!B18),"",'Device Info'!B18)</f>
        <v>400</v>
      </c>
      <c s="3">
        <f>IF(ISBLANK('Device Info'!C18),"",'Device Info'!C18)</f>
        <v>400</v>
      </c>
      <c s="3" t="str">
        <f>IF(ISBLANK('Device Info'!D18),"",'Device Info'!D18)</f>
        <v/>
      </c>
      <c s="3" t="str">
        <f>IF(ISBLANK('Device Info'!E18),"",'Device Info'!E18)</f>
        <v/>
      </c>
    </row>
    <row>
      <c s="40" t="s">
        <v>93</v>
      </c>
      <c s="3" t="b">
        <f>IF(ISBLANK('Device Info'!B19),"",'Device Info'!B19)</f>
        <v>1</v>
      </c>
      <c s="3" t="b">
        <f>IF(ISBLANK('Device Info'!C19),"",'Device Info'!C19)</f>
        <v>1</v>
      </c>
      <c s="3" t="str">
        <f>IF(ISBLANK('Device Info'!D19),"",'Device Info'!D19)</f>
        <v/>
      </c>
      <c s="3" t="str">
        <f>IF(ISBLANK('Device Info'!E19),"",'Device Info'!E19)</f>
        <v/>
      </c>
    </row>
    <row>
      <c s="40"/>
      <c s="3" t="str">
        <f>IF(ISBLANK('Device Info'!B20),"",'Device Info'!B20)</f>
        <v>105:213:1633:719</v>
      </c>
      <c s="3" t="str">
        <f>IF(ISBLANK('Device Info'!C20),"",'Device Info'!C20)</f>
        <v>105:213:1633:719</v>
      </c>
      <c s="3" t="str">
        <f>IF(ISBLANK('Device Info'!D20),"",'Device Info'!D20)</f>
        <v/>
      </c>
      <c s="3" t="str">
        <f>IF(ISBLANK('Device Info'!E20),"",'Device Info'!E20)</f>
        <v/>
      </c>
    </row>
    <row>
      <c s="40" t="s">
        <v>366</v>
      </c>
      <c s="3">
        <f>IF(ISBLANK('Device Info'!B24),"",'Device Info'!B24)</f>
        <v>0.050000000000000003</v>
      </c>
      <c s="3">
        <f>IF(ISBLANK('Device Info'!C24),"",'Device Info'!C24)</f>
        <v>0.050000000000000003</v>
      </c>
      <c s="3" t="str">
        <f>IF(ISBLANK('Device Info'!D24),"",'Device Info'!D24)</f>
        <v/>
      </c>
      <c s="3" t="str">
        <f>IF(ISBLANK('Device Info'!E24),"",'Device Info'!E24)</f>
        <v/>
      </c>
    </row>
    <row>
      <c s="208" t="s">
        <v>12</v>
      </c>
      <c s="50">
        <f>IF(ISBLANK('Device Info'!B25),"",'Device Info'!B25)</f>
        <v>0</v>
      </c>
      <c s="50">
        <f>IF(ISBLANK('Device Info'!C25),"",'Device Info'!C25)</f>
        <v>0</v>
      </c>
      <c s="50" t="str">
        <f>IF(ISBLANK('Device Info'!D25),"",'Device Info'!D25)</f>
        <v/>
      </c>
      <c s="50" t="str">
        <f>IF(ISBLANK('Device Info'!E25),"",'Device Info'!E25)</f>
        <v/>
      </c>
    </row>
    <row s="202" customFormat="1">
      <c s="198" t="s">
        <v>290</v>
      </c>
      <c s="151">
        <v>0.014999999999999999</v>
      </c>
      <c s="151">
        <v>0.014999999999999999</v>
      </c>
      <c s="129"/>
      <c s="129"/>
    </row>
    <row r="45" ht="14.95" s="167" customFormat="1">
      <c s="165" t="s">
        <v>176</v>
      </c>
      <c s="201" t="str">
        <f>IF(ISBLANK('VIDEO KPIs'!$C$26),"",'VIDEO KPIs'!$C$26)</f>
        <v>23.2.0.7</v>
      </c>
      <c s="118"/>
      <c s="118"/>
      <c s="118"/>
    </row>
    <row>
      <c s="209" t="s">
        <v>282</v>
      </c>
      <c s="147" t="s">
        <v>383</v>
      </c>
      <c s="147" t="s">
        <v>383</v>
      </c>
      <c s="122"/>
      <c s="122"/>
    </row>
    <row>
      <c s="40" t="s">
        <v>283</v>
      </c>
      <c s="147">
        <v>1.2</v>
      </c>
      <c s="147">
        <v>1.2</v>
      </c>
      <c s="122"/>
      <c s="122"/>
    </row>
    <row>
      <c s="40" t="s">
        <v>126</v>
      </c>
      <c s="147">
        <v>1.3999999999999999</v>
      </c>
      <c s="147">
        <v>1.3999999999999999</v>
      </c>
      <c s="122"/>
      <c s="122"/>
    </row>
    <row>
      <c s="40" t="s">
        <v>284</v>
      </c>
      <c s="147">
        <v>3</v>
      </c>
      <c s="147">
        <v>3</v>
      </c>
      <c s="122"/>
      <c s="122"/>
    </row>
    <row>
      <c s="100" t="s">
        <v>64</v>
      </c>
      <c s="36"/>
      <c s="36"/>
      <c s="36"/>
      <c s="96"/>
    </row>
    <row>
      <c s="40" t="s">
        <v>209</v>
      </c>
      <c s="3" t="str">
        <f>IF(ISBLANK('Device Info'!B34),"",'Device Info'!B34)</f>
        <v>RAjU5</v>
      </c>
      <c s="3" t="str">
        <f>IF(ISBLANK('Device Info'!C34),"",'Device Info'!C34)</f>
        <v>tFC7D</v>
      </c>
      <c s="3" t="str">
        <f>IF(ISBLANK('Device Info'!D34),"",'Device Info'!D34)</f>
        <v/>
      </c>
      <c s="3" t="str">
        <f>IF(ISBLANK('Device Info'!E34),"",'Device Info'!E34)</f>
        <v/>
      </c>
    </row>
    <row>
      <c s="40" t="s">
        <v>230</v>
      </c>
      <c s="3" t="str">
        <f>IF(ISBLANK('Device Info'!B35),"",'Device Info'!B35)</f>
        <v/>
      </c>
      <c s="3" t="str">
        <f>IF(ISBLANK('Device Info'!C35),"",'Device Info'!C35)</f>
        <v/>
      </c>
      <c s="3" t="str">
        <f>IF(ISBLANK('Device Info'!D35),"",'Device Info'!D35)</f>
        <v/>
      </c>
      <c s="3" t="str">
        <f>IF(ISBLANK('Device Info'!E35),"",'Device Info'!E35)</f>
        <v/>
      </c>
    </row>
    <row>
      <c s="40" t="s">
        <v>101</v>
      </c>
      <c s="3" t="str">
        <f>IF(ISBLANK('Device Info'!B36),"",'Device Info'!B36)</f>
        <v>wss://dem-ustx01.umetrix.com:9443/webrtc-session.json</v>
      </c>
      <c s="3" t="str">
        <f>IF(ISBLANK('Device Info'!C36),"",'Device Info'!C36)</f>
        <v>wss://dem-ustx01.umetrix.com:9443/webrtc-session.json</v>
      </c>
      <c s="3" t="str">
        <f>IF(ISBLANK('Device Info'!D36),"",'Device Info'!D36)</f>
        <v/>
      </c>
      <c s="3" t="str">
        <f>IF(ISBLANK('Device Info'!E36),"",'Device Info'!E36)</f>
        <v/>
      </c>
    </row>
    <row>
      <c s="48"/>
    </row>
    <row>
      <c s="210" t="s">
        <v>122</v>
      </c>
    </row>
    <row>
      <c s="48"/>
    </row>
    <row>
      <c s="107" t="s">
        <v>333</v>
      </c>
      <c s="124"/>
      <c s="107" t="s">
        <v>267</v>
      </c>
      <c s="186"/>
      <c s="124"/>
    </row>
    <row>
      <c s="139" t="s">
        <v>225</v>
      </c>
      <c s="139"/>
      <c s="213" t="s">
        <v>90</v>
      </c>
      <c s="152"/>
      <c s="152"/>
    </row>
    <row>
      <c s="139" t="s">
        <v>192</v>
      </c>
      <c s="139"/>
      <c s="213" t="s">
        <v>123</v>
      </c>
      <c s="152"/>
      <c s="152"/>
    </row>
    <row ht="26.5" customHeight="1">
      <c s="139" t="s">
        <v>273</v>
      </c>
      <c s="139"/>
      <c s="213" t="s">
        <v>334</v>
      </c>
      <c s="152"/>
      <c s="152"/>
    </row>
    <row>
      <c s="139" t="s">
        <v>79</v>
      </c>
      <c s="139"/>
      <c s="213" t="s">
        <v>91</v>
      </c>
      <c s="152"/>
      <c s="152"/>
    </row>
    <row ht="24.25">
      <c s="139" t="s">
        <v>256</v>
      </c>
      <c s="139"/>
      <c s="213" t="s">
        <v>124</v>
      </c>
      <c s="152"/>
      <c s="152"/>
    </row>
  </sheetData>
  <mergeCells count="24">
    <mergeCell ref="A1:E4"/>
    <mergeCell ref="A9:E9"/>
    <mergeCell ref="B10:E10"/>
    <mergeCell ref="B11:E11"/>
    <mergeCell ref="B12:E12"/>
    <mergeCell ref="B13:E13"/>
    <mergeCell ref="A15:E15"/>
    <mergeCell ref="A19:E19"/>
    <mergeCell ref="A28:E28"/>
    <mergeCell ref="A34:E34"/>
    <mergeCell ref="B45:E45"/>
    <mergeCell ref="A50:E50"/>
    <mergeCell ref="A57:B57"/>
    <mergeCell ref="C57:E57"/>
    <mergeCell ref="A58:B58"/>
    <mergeCell ref="C58:E58"/>
    <mergeCell ref="A59:B59"/>
    <mergeCell ref="C59:E59"/>
    <mergeCell ref="A60:B60"/>
    <mergeCell ref="C60:E60"/>
    <mergeCell ref="A61:B61"/>
    <mergeCell ref="C61:E61"/>
    <mergeCell ref="A62:B62"/>
    <mergeCell ref="C62:E62"/>
  </mergeCells>
  <dataValidations count="2">
    <dataValidation type="list" allowBlank="1" showInputMessage="1" showErrorMessage="1" sqref="B5">
      <formula1>MyCarrierList</formula1>
    </dataValidation>
    <dataValidation type="list" allowBlank="1" showInputMessage="1" showErrorMessage="1" sqref="B6">
      <formula1>INDIRECT(VLOOKUP(B5,MyCarrierLookup,2,0)&amp;"List2")</formula1>
    </dataValidation>
  </dataValidations>
  <hyperlinks>
    <hyperlink ref="A58:B58" location="'Video Scorecard'!A1" display="Video Scorecard"/>
    <hyperlink ref="A59:B59" location="'Video MOS'!A1" display="Video MOS"/>
    <hyperlink ref="A60:B60" location="'Video Complexity'!A1" display="Video Complexity"/>
    <hyperlink ref="A61:B61" location="'Video Freeze and Buffering'!A1" display="Video Freeze and Buffering"/>
    <hyperlink ref="A62:B62" location="'Detail Charts'!A1" display="Detail Charts"/>
  </hyperlinks>
  <pageMargins left="0.7" right="0.7" top="0.75" bottom="0.75" header="0.3" footer="0.3"/>
  <pageSetup orientation="portrait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1:XFD64"/>
  <sheetViews>
    <sheetView workbookViewId="0">
      <selection activeCell="A1" sqref="A1:E4"/>
    </sheetView>
  </sheetViews>
  <sheetFormatPr defaultColWidth="9" defaultRowHeight="13"/>
  <cols>
    <col min="1" max="1" width="54" style="14" bestFit="1" customWidth="1"/>
    <col min="2" max="5" width="12.5234375" style="14" customWidth="1"/>
    <col min="6" max="6" width="14.47265625" style="14" customWidth="1"/>
    <col min="7" max="7" width="12" style="7" customWidth="1"/>
    <col min="8" max="8" width="9" style="7"/>
    <col min="9" max="9" width="11" style="7" customWidth="1"/>
    <col min="10" max="10" width="9" style="7"/>
    <col min="11" max="11" width="11" style="7" customWidth="1"/>
    <col min="12" max="36" width="9" style="7"/>
    <col min="37" max="16384" width="9" style="14"/>
  </cols>
  <sheetData>
    <row ht="13.45" customHeight="1">
      <c s="58" t="s">
        <v>406</v>
      </c>
      <c s="6"/>
      <c s="6"/>
      <c s="6"/>
      <c s="6"/>
      <c s="7"/>
    </row>
    <row ht="13.45" customHeight="1">
      <c s="6"/>
      <c s="6"/>
      <c s="6"/>
      <c s="6"/>
      <c s="6"/>
      <c s="7" t="s">
        <v>312</v>
      </c>
      <c s="7" t="s">
        <v>372</v>
      </c>
      <c r="I2" s="7" t="s">
        <v>372</v>
      </c>
      <c r="K2" s="7" t="s">
        <v>372</v>
      </c>
      <c r="M2" s="7" t="s">
        <v>342</v>
      </c>
      <c r="O2" s="7" t="s">
        <v>342</v>
      </c>
      <c r="Q2" s="7" t="s">
        <v>342</v>
      </c>
      <c r="S2" s="7" t="s">
        <v>314</v>
      </c>
      <c r="U2" s="7" t="s">
        <v>314</v>
      </c>
      <c r="W2" s="7" t="s">
        <v>314</v>
      </c>
      <c r="Y2" s="7" t="s">
        <v>293</v>
      </c>
      <c r="AA2" s="7" t="s">
        <v>293</v>
      </c>
      <c r="AC2" s="7" t="s">
        <v>293</v>
      </c>
      <c r="AE2" s="7" t="s">
        <v>233</v>
      </c>
      <c r="AG2" s="7" t="s">
        <v>233</v>
      </c>
      <c r="AI2" s="7" t="s">
        <v>233</v>
      </c>
    </row>
    <row ht="13.45" customHeight="1">
      <c s="6"/>
      <c s="6"/>
      <c s="6"/>
      <c s="6"/>
      <c s="6"/>
      <c s="7" t="s">
        <v>371</v>
      </c>
      <c s="7" t="s">
        <v>211</v>
      </c>
      <c r="I3" s="7" t="s">
        <v>231</v>
      </c>
      <c r="K3" s="7" t="s">
        <v>210</v>
      </c>
      <c r="M3" s="7" t="s">
        <v>211</v>
      </c>
      <c r="O3" s="7" t="s">
        <v>231</v>
      </c>
      <c r="Q3" s="7" t="s">
        <v>210</v>
      </c>
      <c r="S3" s="7" t="s">
        <v>211</v>
      </c>
      <c r="U3" s="7" t="s">
        <v>231</v>
      </c>
      <c r="W3" s="7" t="s">
        <v>210</v>
      </c>
      <c r="Y3" s="7" t="s">
        <v>211</v>
      </c>
      <c r="AA3" s="7" t="s">
        <v>231</v>
      </c>
      <c r="AC3" s="7" t="s">
        <v>210</v>
      </c>
      <c r="AE3" s="7" t="s">
        <v>211</v>
      </c>
      <c r="AG3" s="7" t="s">
        <v>231</v>
      </c>
      <c r="AI3" s="7" t="s">
        <v>210</v>
      </c>
    </row>
    <row ht="13.45" customHeight="1">
      <c s="11"/>
      <c s="11"/>
      <c s="11"/>
      <c s="11"/>
      <c s="11"/>
      <c s="21" t="s">
        <v>262</v>
      </c>
      <c s="21" t="s">
        <v>374</v>
      </c>
      <c s="41"/>
      <c s="21" t="s">
        <v>374</v>
      </c>
      <c s="21"/>
      <c s="21" t="s">
        <v>374</v>
      </c>
      <c s="41"/>
      <c s="21" t="s">
        <v>374</v>
      </c>
      <c s="41"/>
      <c s="21" t="s">
        <v>374</v>
      </c>
      <c s="21"/>
      <c s="21" t="s">
        <v>374</v>
      </c>
      <c s="41"/>
      <c s="21" t="s">
        <v>374</v>
      </c>
      <c s="41"/>
      <c s="21" t="s">
        <v>374</v>
      </c>
      <c s="21"/>
      <c s="21" t="s">
        <v>374</v>
      </c>
      <c s="41"/>
      <c s="21" t="s">
        <v>374</v>
      </c>
      <c s="41"/>
      <c s="21" t="s">
        <v>374</v>
      </c>
      <c s="21"/>
      <c s="21" t="s">
        <v>374</v>
      </c>
      <c s="41"/>
      <c s="21" t="s">
        <v>374</v>
      </c>
      <c s="41"/>
      <c s="21" t="s">
        <v>374</v>
      </c>
      <c s="21"/>
      <c s="21" t="s">
        <v>374</v>
      </c>
      <c s="41"/>
    </row>
    <row ht="13.45" customHeight="1">
      <c s="40" t="s">
        <v>149</v>
      </c>
      <c s="28" t="str">
        <f>IF(ISBLANK('VIDEO KPIs'!$C$8),"",'VIDEO KPIs'!$C$8)</f>
        <v>Channel A</v>
      </c>
      <c s="28" t="str">
        <f>IF(ISBLANK('VIDEO KPIs'!$D$8),"",'VIDEO KPIs'!$D$8)</f>
        <v>Channel B</v>
      </c>
      <c s="28" t="str">
        <f>IF(ISBLANK('VIDEO KPIs'!$E$8),"",'VIDEO KPIs'!$E$8)</f>
        <v/>
      </c>
      <c s="28" t="str">
        <f>IF(ISBLANK('VIDEO KPIs'!$F$8),"",'VIDEO KPIs'!$F$8)</f>
        <v/>
      </c>
      <c r="G5" s="12" t="s">
        <v>62</v>
      </c>
      <c s="12" t="s">
        <v>208</v>
      </c>
      <c s="12" t="s">
        <v>62</v>
      </c>
      <c s="12" t="s">
        <v>208</v>
      </c>
      <c s="12" t="s">
        <v>62</v>
      </c>
      <c s="12" t="s">
        <v>208</v>
      </c>
      <c s="12" t="s">
        <v>62</v>
      </c>
      <c s="12" t="s">
        <v>208</v>
      </c>
      <c s="12" t="s">
        <v>62</v>
      </c>
      <c s="12" t="s">
        <v>208</v>
      </c>
      <c s="12" t="s">
        <v>62</v>
      </c>
      <c s="12" t="s">
        <v>208</v>
      </c>
      <c s="12" t="s">
        <v>62</v>
      </c>
      <c s="12" t="s">
        <v>208</v>
      </c>
      <c s="12" t="s">
        <v>62</v>
      </c>
      <c s="12" t="s">
        <v>208</v>
      </c>
      <c s="12" t="s">
        <v>62</v>
      </c>
      <c s="12" t="s">
        <v>208</v>
      </c>
      <c s="12" t="s">
        <v>62</v>
      </c>
      <c s="12" t="s">
        <v>208</v>
      </c>
      <c s="12" t="s">
        <v>62</v>
      </c>
      <c s="12" t="s">
        <v>208</v>
      </c>
      <c s="12" t="s">
        <v>62</v>
      </c>
      <c s="12" t="s">
        <v>208</v>
      </c>
      <c s="12" t="s">
        <v>62</v>
      </c>
      <c s="12" t="s">
        <v>208</v>
      </c>
      <c s="12" t="s">
        <v>62</v>
      </c>
      <c s="12" t="s">
        <v>208</v>
      </c>
      <c s="12" t="s">
        <v>62</v>
      </c>
      <c s="12" t="s">
        <v>208</v>
      </c>
    </row>
    <row ht="13.45" hidden="1" customHeight="1">
      <c s="184" t="s">
        <v>192</v>
      </c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ht="13.45" hidden="1" customHeight="1">
      <c s="101" t="s">
        <v>111</v>
      </c>
      <c s="46">
        <f>_xlfn.IFERROR(AVERAGE('Raw Data 1'!$C:$C),"")</f>
        <v>4.4478813559322026</v>
      </c>
      <c s="46">
        <f>_xlfn.IFERROR(AVERAGE('Raw Data 2'!$C:$C),"")</f>
        <v>4.3928706293706279</v>
      </c>
      <c s="46" t="str">
        <f>_xlfn.IFERROR(AVERAGE('Raw Data 3'!$C:$C),"")</f>
        <v/>
      </c>
      <c s="46" t="str">
        <f>_xlfn.IFERROR(AVERAGE('Raw Data 4'!$C:$C),"")</f>
        <v/>
      </c>
    </row>
    <row ht="13.45" hidden="1" customHeight="1">
      <c s="101" t="s">
        <v>88</v>
      </c>
      <c s="46">
        <f>IF(MAX('Raw Data 1'!$C:$C)=0,"",MAX('Raw Data 1'!$C:$C))</f>
        <v>4.7709999999999999</v>
      </c>
      <c s="46">
        <f>IF(MAX('Raw Data 2'!$C:$C)=0,"",MAX('Raw Data 2'!$C:$C))</f>
        <v>4.806</v>
      </c>
      <c s="46" t="str">
        <f>IF(MAX('Raw Data 3'!$C:$C)=0,"",MAX('Raw Data 3'!$C:$C))</f>
        <v/>
      </c>
      <c s="46" t="str">
        <f>IF(MAX('Raw Data 4'!$C:$C)=0,"",MAX('Raw Data 4'!C:$C))</f>
        <v/>
      </c>
      <c s="175"/>
    </row>
    <row ht="12.3" hidden="1">
      <c s="101" t="s">
        <v>272</v>
      </c>
      <c s="46">
        <f>IF(MAX('Raw Data 1'!$C:$C)=0,"",MIN('Raw Data 1'!$C:$C))</f>
        <v>3.6269999999999998</v>
      </c>
      <c s="46">
        <f>IF(MAX('Raw Data 2'!$C:$C)=0,"",MIN('Raw Data 2'!$C:$C))</f>
        <v>3.6930000000000001</v>
      </c>
      <c s="46" t="str">
        <f>IF(MAX('Raw Data 3'!$C:$C)=0,"",MIN('Raw Data 3'!$C:$C))</f>
        <v/>
      </c>
      <c s="46" t="str">
        <f>IF(MAX('Raw Data 4'!$C:$C)=0,"",MIN('Raw Data 4'!$C:$C))</f>
        <v/>
      </c>
    </row>
    <row ht="12.3" hidden="1">
      <c s="101" t="s">
        <v>7</v>
      </c>
      <c s="46">
        <f>_xlfn.IFERROR(_xlfn.STDEV.P('Raw Data 1'!$C:$C),"")</f>
        <v>0.19839321379401401</v>
      </c>
      <c s="46">
        <f>_xlfn.IFERROR(_xlfn.STDEV.P('Raw Data 2'!$C:$C),"")</f>
        <v>0.20227636544709068</v>
      </c>
      <c s="46" t="str">
        <f>_xlfn.IFERROR(_xlfn.STDEV.P('Raw Data 3'!$C:$C),"")</f>
        <v/>
      </c>
      <c s="46" t="str">
        <f>_xlfn.IFERROR(_xlfn.STDEV.P('Raw Data 4'!$C:$C),"")</f>
        <v/>
      </c>
    </row>
    <row ht="15" hidden="1" customHeight="1">
      <c s="38" t="s">
        <v>273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4" t="s">
        <v>306</v>
      </c>
      <c s="3">
        <f>_xlfn.IFERROR(AVERAGE('Raw Data 1'!$D:$D),"")</f>
        <v>85.772861016949179</v>
      </c>
      <c s="3">
        <f>_xlfn.IFERROR(AVERAGE('Raw Data 2'!$D:$D),"")</f>
        <v>81.911874125874078</v>
      </c>
      <c s="3" t="str">
        <f>_xlfn.IFERROR(AVERAGE('Raw Data 3'!$D:$D),"")</f>
        <v/>
      </c>
      <c s="3" t="str">
        <f>_xlfn.IFERROR(AVERAGE('Raw Data 4'!$D:$D),"")</f>
        <v/>
      </c>
    </row>
    <row ht="12.3" hidden="1">
      <c s="44" t="s">
        <v>170</v>
      </c>
      <c s="3">
        <f>_xlfn.IFERROR(AVERAGE('Raw Data 1'!$E:$E),"")</f>
        <v>31.987450847457598</v>
      </c>
      <c s="3">
        <f>_xlfn.IFERROR(AVERAGE('Raw Data 2'!$E:$E),"")</f>
        <v>27.983458041958041</v>
      </c>
      <c s="3" t="str">
        <f>_xlfn.IFERROR(AVERAGE('Raw Data 3'!$E:$E),"")</f>
        <v/>
      </c>
      <c s="3" t="str">
        <f>_xlfn.IFERROR(AVERAGE('Raw Data 4'!$E:$E),"")</f>
        <v/>
      </c>
    </row>
    <row ht="15" hidden="1" customHeight="1">
      <c s="38" t="s">
        <v>150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4" t="s">
        <v>413</v>
      </c>
      <c s="5">
        <f>IF(ISBLANK('VIDEO KPIs'!$C$19),"",'VIDEO KPIs'!C19)</f>
        <v>0</v>
      </c>
      <c s="5">
        <f>IF(ISBLANK('VIDEO KPIs'!$D$19),"",'VIDEO KPIs'!$D$19)</f>
        <v>0</v>
      </c>
      <c s="5" t="str">
        <f>IF(ISBLANK('VIDEO KPIs'!$E$19),"",'VIDEO KPIs'!$E$19)</f>
        <v/>
      </c>
      <c s="5" t="str">
        <f>IF(ISBLANK('VIDEO KPIs'!$F$19),"",'VIDEO KPIs'!$F$19)</f>
        <v/>
      </c>
      <c r="G15"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2.3" hidden="1">
      <c s="44" t="s">
        <v>415</v>
      </c>
      <c s="37">
        <f>IF(ISBLANK('VIDEO KPIs'!$C$18),"",'VIDEO KPIs'!$C$18)</f>
        <v>0</v>
      </c>
      <c s="37">
        <f>IF(ISBLANK('VIDEO KPIs'!$D$18),"",'VIDEO KPIs'!$D$18)</f>
        <v>0</v>
      </c>
      <c s="37" t="str">
        <f>IF(ISBLANK('VIDEO KPIs'!$E$18),"",'VIDEO KPIs'!$E$18)</f>
        <v/>
      </c>
      <c s="37" t="str">
        <f>IF(ISBLANK('VIDEO KPIs'!$F$18),"",'VIDEO KPIs'!$F$18)</f>
        <v/>
      </c>
    </row>
    <row ht="12.3" hidden="1">
      <c s="216" t="s">
        <v>76</v>
      </c>
      <c s="50">
        <f>IF(ISBLANK('VIDEO KPIs'!$C$20),"",'VIDEO KPIs'!$C$20)</f>
        <v>0</v>
      </c>
      <c s="50">
        <f>IF(ISBLANK('VIDEO KPIs'!$D$20),"",'VIDEO KPIs'!$D$20)</f>
        <v>0</v>
      </c>
      <c s="50" t="str">
        <f>IF(ISBLANK('VIDEO KPIs'!$E$20),"",'VIDEO KPIs'!$E$20)</f>
        <v/>
      </c>
      <c s="50" t="str">
        <f>IF(ISBLANK('VIDEO KPIs'!$F$20),"",'VIDEO KPIs'!$F$20)</f>
        <v/>
      </c>
    </row>
    <row ht="12.3" hidden="1" s="173" customFormat="1">
      <c s="101" t="s">
        <v>259</v>
      </c>
      <c s="134">
        <v>0</v>
      </c>
      <c s="134">
        <v>0</v>
      </c>
      <c s="3"/>
      <c s="3"/>
      <c r="G18"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</row>
    <row ht="12.3" hidden="1" s="14" customFormat="1">
      <c s="214" t="s">
        <v>339</v>
      </c>
      <c s="93">
        <v>5</v>
      </c>
      <c s="93">
        <v>5</v>
      </c>
      <c r="E19" s="46"/>
      <c r="G19"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</row>
    <row ht="15" hidden="1" customHeight="1">
      <c s="38" t="s">
        <v>117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4" t="s">
        <v>107</v>
      </c>
      <c s="5">
        <f>IF(ISBLANK('VIDEO KPIs'!$C$16),"",'VIDEO KPIs'!$C$16)</f>
        <v>0</v>
      </c>
      <c s="5">
        <f>IF(ISBLANK('VIDEO KPIs'!$D$16),"",'VIDEO KPIs'!$D$16)</f>
        <v>0</v>
      </c>
      <c s="5" t="str">
        <f>IF(ISBLANK('VIDEO KPIs'!$E$16),"",'VIDEO KPIs'!$E$16)</f>
        <v/>
      </c>
      <c s="5" t="str">
        <f>IF(ISBLANK('VIDEO KPIs'!$F$16),"",'VIDEO KPIs'!$F$16)</f>
        <v/>
      </c>
      <c r="G21"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2.3" hidden="1">
      <c s="44" t="s">
        <v>388</v>
      </c>
      <c s="37">
        <f>IF(ISBLANK('VIDEO KPIs'!$C$15),"",'VIDEO KPIs'!$C$15)</f>
        <v>0</v>
      </c>
      <c s="37">
        <f>IF(ISBLANK('VIDEO KPIs'!$D$15),"",'VIDEO KPIs'!$D$15)</f>
        <v>0</v>
      </c>
      <c s="37" t="str">
        <f>IF(ISBLANK('VIDEO KPIs'!$E$15),"",'VIDEO KPIs'!$E$15)</f>
        <v/>
      </c>
      <c s="37" t="str">
        <f>IF(ISBLANK('VIDEO KPIs'!$F$15),"",'VIDEO KPIs'!$F$15)</f>
        <v/>
      </c>
    </row>
    <row ht="12.3" hidden="1">
      <c s="44" t="s">
        <v>165</v>
      </c>
      <c s="3">
        <f>IF(ISBLANK('VIDEO KPIs'!$C$17),"",'VIDEO KPIs'!$C$17)</f>
        <v>0</v>
      </c>
      <c s="3">
        <f>IF(ISBLANK('VIDEO KPIs'!$D$17),"",'VIDEO KPIs'!$D$17)</f>
        <v>0</v>
      </c>
      <c s="3" t="str">
        <f>IF(ISBLANK('VIDEO KPIs'!$E$17),"",'VIDEO KPIs'!$E$17)</f>
        <v/>
      </c>
      <c s="3" t="str">
        <f>IF(ISBLANK('VIDEO KPIs'!$F$17),"",'VIDEO KPIs'!$F$17)</f>
        <v/>
      </c>
    </row>
    <row ht="15" hidden="1" customHeight="1">
      <c s="38" t="s">
        <v>118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4" t="s">
        <v>27</v>
      </c>
      <c s="3">
        <f>IF(MAX('Raw Data 1'!$A:$A)=0,"",MAX('Raw Data 1'!$A:$A)-MIN('Raw Data 1'!$A:$A))</f>
        <v>58.82</v>
      </c>
      <c s="3">
        <f>IF(MAX('Raw Data 2'!$A:$A)=0,"",MAX('Raw Data 2'!$A:$A)-MIN('Raw Data 2'!$A:$A))</f>
        <v>56.990000000000002</v>
      </c>
      <c s="3" t="str">
        <f>IF(MAX('Raw Data 3'!$A:$A)=0,"",MAX('Raw Data 3'!$A:$A)-MIN('Raw Data 3'!$A:$A))</f>
        <v/>
      </c>
      <c s="3" t="str">
        <f>IF(MAX('Raw Data 4'!$A:$A)=0,"",MAX('Raw Data 4'!$A:$A)-MIN('Raw Data 4'!$A:$A))</f>
        <v/>
      </c>
    </row>
    <row ht="12.3" hidden="1">
      <c s="44" t="s">
        <v>385</v>
      </c>
      <c s="5">
        <f>IF(MAX('Raw Data 1'!$A:$A)=0,"",COUNT('Raw Data 1'!$B:$B))</f>
        <v>295</v>
      </c>
      <c s="5">
        <f>IF(MAX('Raw Data 2'!$A:$A)=0,"",COUNT('Raw Data 2'!$B:$B))</f>
        <v>286</v>
      </c>
      <c s="5" t="str">
        <f>IF(MAX('Raw Data 3'!$A:$A)=0,"",COUNT('Raw Data 3'!$B:$B))</f>
        <v/>
      </c>
      <c s="5" t="str">
        <f>IF(MAX('Raw Data 4'!$A:$A)=0,"",COUNT('Raw Data 4'!$B:$B))</f>
        <v/>
      </c>
      <c r="G26"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2.3" hidden="1">
      <c s="44" t="s">
        <v>164</v>
      </c>
      <c s="3">
        <f t="shared" si="0" ref="B27:E27">_xlfn.IFERROR((B26/B25),"")</f>
        <v>5.0153009180550834</v>
      </c>
      <c s="3">
        <f t="shared" si="0"/>
        <v>5.0184242849622738</v>
      </c>
      <c s="3" t="str">
        <f t="shared" si="0"/>
        <v/>
      </c>
      <c s="3" t="str">
        <f t="shared" si="0"/>
        <v/>
      </c>
    </row>
    <row ht="12.3" hidden="1" s="203" customFormat="1">
      <c s="203" t="s">
        <v>398</v>
      </c>
      <c s="91">
        <f>_xlfn.IFERROR(IF(COUNTIF('Raw Data 1'!E:E,"&gt;=0")&gt;0, IF('Device Overview'!B36=TRUE, _xlfn.IFERROR(IF(B27="","",_xlfn.IFERROR(IF(B27&gt;1.5,_xlfn.COUNTIFS('Raw Data 1'!E:E, "&gt;0", 'Raw Data 1'!F:F, "=0", 'Raw Data 1'!G:G, "=0")/(B25-B23-B17),"N/A"),0)),""), "N/A"),""),"")</f>
        <v>4.794287657259436</v>
      </c>
      <c s="91">
        <f>_xlfn.IFERROR(IF(COUNTIF('Raw Data 2'!E:E,"&gt;=0")&gt;0, IF('Device Overview'!C36=TRUE, _xlfn.IFERROR(IF(C27="","",_xlfn.IFERROR(IF(C27&gt;1.5,_xlfn.COUNTIFS('Raw Data 2'!E:E, "&gt;0", 'Raw Data 2'!F:F, "=0", 'Raw Data 2'!G:G, "=0")/(C25-C23-C17),"N/A"),0)),""), "N/A"),""),"")</f>
        <v>4.8429549043691873</v>
      </c>
      <c s="91" t="str">
        <f>_xlfn.IFERROR(IF(COUNTIF('Raw Data 3'!E:E,"&gt;=0")&gt;0,IF('Device Overview'!D36=TRUE, _xlfn.IFERROR(IF(D27="","",_xlfn.IFERROR(IF(D27&gt;1.5,_xlfn.COUNTIFS('Raw Data 3'!E:E, "&gt;0", 'Raw Data 3'!F:F, "=0", 'Raw Data 3'!G:G, "=0")/(D25-D23-D17),"N/A"),0)),""),"N/A"),""),"")</f>
        <v/>
      </c>
      <c s="91" t="str">
        <f>_xlfn.IFERROR(IF(COUNTIF('Raw Data 4'!E:E,"&gt;=0")&gt;0,IF('Device Overview'!E36=TRUE, _xlfn.IFERROR(IF(E27="","",_xlfn.IFERROR(IF(E27&gt;1.5,_xlfn.COUNTIFS('Raw Data 4'!E:E, "&gt;0", 'Raw Data 4'!F:F, "=0", 'Raw Data 4'!G:G, "=0")/(E25-E23-E17),"N/A"),0)),""), "N/A"),""),"")</f>
        <v/>
      </c>
      <c r="G28"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203" t="str">
        <f t="shared" si="1" ref="AK28:KD28">_xlfn.IFERROR(IF(AL27&gt;1.5,"Unique frames per second",""),"")</f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1"/>
        <v/>
      </c>
      <c s="203" t="str">
        <f t="shared" si="2" ref="KE28:TX28">_xlfn.IFERROR(IF(KF27&gt;1.5,"Unique frames per second",""),"")</f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2"/>
        <v/>
      </c>
      <c s="203" t="str">
        <f t="shared" si="3" ref="TY28:ADR28">_xlfn.IFERROR(IF(TZ27&gt;1.5,"Unique frames per second",""),"")</f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3"/>
        <v/>
      </c>
      <c s="203" t="str">
        <f t="shared" si="4" ref="ADS28:ANL28">_xlfn.IFERROR(IF(ADT27&gt;1.5,"Unique frames per second",""),"")</f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4"/>
        <v/>
      </c>
      <c s="203" t="str">
        <f t="shared" si="5" ref="ANM28:AXF28">_xlfn.IFERROR(IF(ANN27&gt;1.5,"Unique frames per second",""),"")</f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5"/>
        <v/>
      </c>
      <c s="203" t="str">
        <f t="shared" si="6" ref="AXG28:BGZ28">_xlfn.IFERROR(IF(AXH27&gt;1.5,"Unique frames per second",""),"")</f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6"/>
        <v/>
      </c>
      <c s="203" t="str">
        <f t="shared" si="7" ref="BHA28:BQT28">_xlfn.IFERROR(IF(BHB27&gt;1.5,"Unique frames per second",""),"")</f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7"/>
        <v/>
      </c>
      <c s="203" t="str">
        <f t="shared" si="8" ref="BQU28:CAN28">_xlfn.IFERROR(IF(BQV27&gt;1.5,"Unique frames per second",""),"")</f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8"/>
        <v/>
      </c>
      <c s="203" t="str">
        <f t="shared" si="9" ref="CAO28:CKH28">_xlfn.IFERROR(IF(CAP27&gt;1.5,"Unique frames per second",""),"")</f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9"/>
        <v/>
      </c>
      <c s="203" t="str">
        <f t="shared" si="10" ref="CKI28:CUB28">_xlfn.IFERROR(IF(CKJ27&gt;1.5,"Unique frames per second",""),"")</f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0"/>
        <v/>
      </c>
      <c s="203" t="str">
        <f t="shared" si="11" ref="CUC28:DDV28">_xlfn.IFERROR(IF(CUD27&gt;1.5,"Unique frames per second",""),"")</f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1"/>
        <v/>
      </c>
      <c s="203" t="str">
        <f t="shared" si="12" ref="DDW28:DNP28">_xlfn.IFERROR(IF(DDX27&gt;1.5,"Unique frames per second",""),"")</f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2"/>
        <v/>
      </c>
      <c s="203" t="str">
        <f t="shared" si="13" ref="DNQ28:DXJ28">_xlfn.IFERROR(IF(DNR27&gt;1.5,"Unique frames per second",""),"")</f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3"/>
        <v/>
      </c>
      <c s="203" t="str">
        <f t="shared" si="14" ref="DXK28:EHD28">_xlfn.IFERROR(IF(DXL27&gt;1.5,"Unique frames per second",""),"")</f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4"/>
        <v/>
      </c>
      <c s="203" t="str">
        <f t="shared" si="15" ref="EHE28:EQX28">_xlfn.IFERROR(IF(EHF27&gt;1.5,"Unique frames per second",""),"")</f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5"/>
        <v/>
      </c>
      <c s="203" t="str">
        <f t="shared" si="16" ref="EQY28:FAR28">_xlfn.IFERROR(IF(EQZ27&gt;1.5,"Unique frames per second",""),"")</f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6"/>
        <v/>
      </c>
      <c s="203" t="str">
        <f t="shared" si="17" ref="FAS28:FKL28">_xlfn.IFERROR(IF(FAT27&gt;1.5,"Unique frames per second",""),"")</f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7"/>
        <v/>
      </c>
      <c s="203" t="str">
        <f t="shared" si="18" ref="FKM28:FUF28">_xlfn.IFERROR(IF(FKN27&gt;1.5,"Unique frames per second",""),"")</f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8"/>
        <v/>
      </c>
      <c s="203" t="str">
        <f t="shared" si="19" ref="FUG28:GDZ28">_xlfn.IFERROR(IF(FUH27&gt;1.5,"Unique frames per second",""),"")</f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19"/>
        <v/>
      </c>
      <c s="203" t="str">
        <f t="shared" si="20" ref="GEA28:GNT28">_xlfn.IFERROR(IF(GEB27&gt;1.5,"Unique frames per second",""),"")</f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0"/>
        <v/>
      </c>
      <c s="203" t="str">
        <f t="shared" si="21" ref="GNU28:GXN28">_xlfn.IFERROR(IF(GNV27&gt;1.5,"Unique frames per second",""),"")</f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1"/>
        <v/>
      </c>
      <c s="203" t="str">
        <f t="shared" si="22" ref="GXO28:HHH28">_xlfn.IFERROR(IF(GXP27&gt;1.5,"Unique frames per second",""),"")</f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2"/>
        <v/>
      </c>
      <c s="203" t="str">
        <f t="shared" si="23" ref="HHI28:HRB28">_xlfn.IFERROR(IF(HHJ27&gt;1.5,"Unique frames per second",""),"")</f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3"/>
        <v/>
      </c>
      <c s="203" t="str">
        <f t="shared" si="24" ref="HRC28:IAV28">_xlfn.IFERROR(IF(HRD27&gt;1.5,"Unique frames per second",""),"")</f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4"/>
        <v/>
      </c>
      <c s="203" t="str">
        <f t="shared" si="25" ref="IAW28:IKP28">_xlfn.IFERROR(IF(IAX27&gt;1.5,"Unique frames per second",""),"")</f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5"/>
        <v/>
      </c>
      <c s="203" t="str">
        <f t="shared" si="26" ref="IKQ28:IUJ28">_xlfn.IFERROR(IF(IKR27&gt;1.5,"Unique frames per second",""),"")</f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6"/>
        <v/>
      </c>
      <c s="203" t="str">
        <f t="shared" si="27" ref="IUK28:JED28">_xlfn.IFERROR(IF(IUL27&gt;1.5,"Unique frames per second",""),"")</f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7"/>
        <v/>
      </c>
      <c s="203" t="str">
        <f t="shared" si="28" ref="JEE28:JNX28">_xlfn.IFERROR(IF(JEF27&gt;1.5,"Unique frames per second",""),"")</f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8"/>
        <v/>
      </c>
      <c s="203" t="str">
        <f t="shared" si="29" ref="JNY28:JXR28">_xlfn.IFERROR(IF(JNZ27&gt;1.5,"Unique frames per second",""),"")</f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29"/>
        <v/>
      </c>
      <c s="203" t="str">
        <f t="shared" si="30" ref="JXS28:KHL28">_xlfn.IFERROR(IF(JXT27&gt;1.5,"Unique frames per second",""),"")</f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0"/>
        <v/>
      </c>
      <c s="203" t="str">
        <f t="shared" si="31" ref="KHM28:KRF28">_xlfn.IFERROR(IF(KHN27&gt;1.5,"Unique frames per second",""),"")</f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1"/>
        <v/>
      </c>
      <c s="203" t="str">
        <f t="shared" si="32" ref="KRG28:LAZ28">_xlfn.IFERROR(IF(KRH27&gt;1.5,"Unique frames per second",""),"")</f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2"/>
        <v/>
      </c>
      <c s="203" t="str">
        <f t="shared" si="33" ref="LBA28:LKT28">_xlfn.IFERROR(IF(LBB27&gt;1.5,"Unique frames per second",""),"")</f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3"/>
        <v/>
      </c>
      <c s="203" t="str">
        <f t="shared" si="34" ref="LKU28:LUN28">_xlfn.IFERROR(IF(LKV27&gt;1.5,"Unique frames per second",""),"")</f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4"/>
        <v/>
      </c>
      <c s="203" t="str">
        <f t="shared" si="35" ref="LUO28:MEH28">_xlfn.IFERROR(IF(LUP27&gt;1.5,"Unique frames per second",""),"")</f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5"/>
        <v/>
      </c>
      <c s="203" t="str">
        <f t="shared" si="36" ref="MEI28:MOB28">_xlfn.IFERROR(IF(MEJ27&gt;1.5,"Unique frames per second",""),"")</f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6"/>
        <v/>
      </c>
      <c s="203" t="str">
        <f t="shared" si="37" ref="MOC28:MXV28">_xlfn.IFERROR(IF(MOD27&gt;1.5,"Unique frames per second",""),"")</f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7"/>
        <v/>
      </c>
      <c s="203" t="str">
        <f t="shared" si="38" ref="MXW28:NHP28">_xlfn.IFERROR(IF(MXX27&gt;1.5,"Unique frames per second",""),"")</f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8"/>
        <v/>
      </c>
      <c s="203" t="str">
        <f t="shared" si="39" ref="NHQ28:NRJ28">_xlfn.IFERROR(IF(NHR27&gt;1.5,"Unique frames per second",""),"")</f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39"/>
        <v/>
      </c>
      <c s="203" t="str">
        <f t="shared" si="40" ref="NRK28:OBD28">_xlfn.IFERROR(IF(NRL27&gt;1.5,"Unique frames per second",""),"")</f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0"/>
        <v/>
      </c>
      <c s="203" t="str">
        <f t="shared" si="41" ref="OBE28:OKX28">_xlfn.IFERROR(IF(OBF27&gt;1.5,"Unique frames per second",""),"")</f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1"/>
        <v/>
      </c>
      <c s="203" t="str">
        <f t="shared" si="42" ref="OKY28:OUR28">_xlfn.IFERROR(IF(OKZ27&gt;1.5,"Unique frames per second",""),"")</f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2"/>
        <v/>
      </c>
      <c s="203" t="str">
        <f t="shared" si="43" ref="OUS28:PEL28">_xlfn.IFERROR(IF(OUT27&gt;1.5,"Unique frames per second",""),"")</f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3"/>
        <v/>
      </c>
      <c s="203" t="str">
        <f t="shared" si="44" ref="PEM28:POF28">_xlfn.IFERROR(IF(PEN27&gt;1.5,"Unique frames per second",""),"")</f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4"/>
        <v/>
      </c>
      <c s="203" t="str">
        <f t="shared" si="45" ref="POG28:PXZ28">_xlfn.IFERROR(IF(POH27&gt;1.5,"Unique frames per second",""),"")</f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5"/>
        <v/>
      </c>
      <c s="203" t="str">
        <f t="shared" si="46" ref="PYA28:QHT28">_xlfn.IFERROR(IF(PYB27&gt;1.5,"Unique frames per second",""),"")</f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6"/>
        <v/>
      </c>
      <c s="203" t="str">
        <f t="shared" si="47" ref="QHU28:QRN28">_xlfn.IFERROR(IF(QHV27&gt;1.5,"Unique frames per second",""),"")</f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7"/>
        <v/>
      </c>
      <c s="203" t="str">
        <f t="shared" si="48" ref="QRO28:RBH28">_xlfn.IFERROR(IF(QRP27&gt;1.5,"Unique frames per second",""),"")</f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8"/>
        <v/>
      </c>
      <c s="203" t="str">
        <f t="shared" si="49" ref="RBI28:RLB28">_xlfn.IFERROR(IF(RBJ27&gt;1.5,"Unique frames per second",""),"")</f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49"/>
        <v/>
      </c>
      <c s="203" t="str">
        <f t="shared" si="50" ref="RLC28:RUV28">_xlfn.IFERROR(IF(RLD27&gt;1.5,"Unique frames per second",""),"")</f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0"/>
        <v/>
      </c>
      <c s="203" t="str">
        <f t="shared" si="51" ref="RUW28:SEP28">_xlfn.IFERROR(IF(RUX27&gt;1.5,"Unique frames per second",""),"")</f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1"/>
        <v/>
      </c>
      <c s="203" t="str">
        <f t="shared" si="52" ref="SEQ28:SOJ28">_xlfn.IFERROR(IF(SER27&gt;1.5,"Unique frames per second",""),"")</f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2"/>
        <v/>
      </c>
      <c s="203" t="str">
        <f t="shared" si="53" ref="SOK28:SYD28">_xlfn.IFERROR(IF(SOL27&gt;1.5,"Unique frames per second",""),"")</f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3"/>
        <v/>
      </c>
      <c s="203" t="str">
        <f t="shared" si="54" ref="SYE28:THX28">_xlfn.IFERROR(IF(SYF27&gt;1.5,"Unique frames per second",""),"")</f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4"/>
        <v/>
      </c>
      <c s="203" t="str">
        <f t="shared" si="55" ref="THY28:TRR28">_xlfn.IFERROR(IF(THZ27&gt;1.5,"Unique frames per second",""),"")</f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5"/>
        <v/>
      </c>
      <c s="203" t="str">
        <f t="shared" si="56" ref="TRS28:UBL28">_xlfn.IFERROR(IF(TRT27&gt;1.5,"Unique frames per second",""),"")</f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6"/>
        <v/>
      </c>
      <c s="203" t="str">
        <f t="shared" si="57" ref="UBM28:ULF28">_xlfn.IFERROR(IF(UBN27&gt;1.5,"Unique frames per second",""),"")</f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7"/>
        <v/>
      </c>
      <c s="203" t="str">
        <f t="shared" si="58" ref="ULG28:UUZ28">_xlfn.IFERROR(IF(ULH27&gt;1.5,"Unique frames per second",""),"")</f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8"/>
        <v/>
      </c>
      <c s="203" t="str">
        <f t="shared" si="59" ref="UVA28:VET28">_xlfn.IFERROR(IF(UVB27&gt;1.5,"Unique frames per second",""),"")</f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59"/>
        <v/>
      </c>
      <c s="203" t="str">
        <f t="shared" si="60" ref="VEU28:VON28">_xlfn.IFERROR(IF(VEV27&gt;1.5,"Unique frames per second",""),"")</f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0"/>
        <v/>
      </c>
      <c s="203" t="str">
        <f t="shared" si="61" ref="VOO28:VYH28">_xlfn.IFERROR(IF(VOP27&gt;1.5,"Unique frames per second",""),"")</f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1"/>
        <v/>
      </c>
      <c s="203" t="str">
        <f t="shared" si="62" ref="VYI28:WIB28">_xlfn.IFERROR(IF(VYJ27&gt;1.5,"Unique frames per second",""),"")</f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2"/>
        <v/>
      </c>
      <c s="203" t="str">
        <f t="shared" si="63" ref="WIC28:WRV28">_xlfn.IFERROR(IF(WID27&gt;1.5,"Unique frames per second",""),"")</f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3"/>
        <v/>
      </c>
      <c s="203" t="str">
        <f t="shared" si="64" ref="WRW28:XBP28">_xlfn.IFERROR(IF(WRX27&gt;1.5,"Unique frames per second",""),"")</f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4"/>
        <v/>
      </c>
      <c s="203" t="str">
        <f t="shared" si="65" ref="XBQ28:XFC28">_xlfn.IFERROR(IF(XBR27&gt;1.5,"Unique frames per second",""),"")</f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 t="shared" si="65"/>
        <v/>
      </c>
      <c s="203" t="str">
        <f>_xlfn.IFERROR(IF(#REF!&gt;1.5,"Unique frames per second",""),"")</f>
        <v/>
      </c>
    </row>
    <row ht="14.4" hidden="1">
      <c s="95" t="s">
        <v>10</v>
      </c>
      <c s="29"/>
      <c s="29"/>
      <c s="29"/>
      <c s="29"/>
    </row>
    <row ht="12.3" hidden="1">
      <c s="14" t="s">
        <v>180</v>
      </c>
      <c s="98">
        <f>IF(ISBLANK('VIDEO KPIs'!C27),"",'VIDEO KPIs'!C27)</f>
        <v>4.4480000000000004</v>
      </c>
      <c s="98">
        <f>IF(ISBLANK('VIDEO KPIs'!D27),"",'VIDEO KPIs'!D27)</f>
        <v>4.3929999999999998</v>
      </c>
      <c s="98" t="str">
        <f>IF(ISBLANK('VIDEO KPIs'!E27),"",'VIDEO KPIs'!E27)</f>
        <v/>
      </c>
      <c s="98" t="str">
        <f>IF(ISBLANK('VIDEO KPIs'!F27),"",'VIDEO KPIs'!F27)</f>
        <v/>
      </c>
    </row>
    <row ht="15" hidden="1" customHeight="1">
      <c s="38" t="s">
        <v>181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4" t="s">
        <v>228</v>
      </c>
      <c s="5" t="str">
        <f>IF(ISBLANK('VIDEO KPIs'!$C$29),"",'VIDEO KPIs'!$C$29)</f>
        <v/>
      </c>
      <c s="5" t="str">
        <f>IF(ISBLANK('VIDEO KPIs'!$D$29),"",'VIDEO KPIs'!$D$29)</f>
        <v/>
      </c>
      <c s="5" t="str">
        <f>IF(ISBLANK('VIDEO KPIs'!$E$29),"",'VIDEO KPIs'!$E$29)</f>
        <v/>
      </c>
      <c s="5" t="str">
        <f>IF(ISBLANK('VIDEO KPIs'!$F$29),"",'VIDEO KPIs'!$F$29)</f>
        <v/>
      </c>
    </row>
    <row ht="12.3" hidden="1">
      <c s="44" t="s">
        <v>11</v>
      </c>
      <c s="37" t="str">
        <f>IF(ISBLANK('VIDEO KPIs'!$C$28),"",'VIDEO KPIs'!$C$28)</f>
        <v/>
      </c>
      <c s="37" t="str">
        <f>IF(ISBLANK('VIDEO KPIs'!$D$28),"",'VIDEO KPIs'!$D$28)</f>
        <v/>
      </c>
      <c s="37" t="str">
        <f>IF(ISBLANK('VIDEO KPIs'!$E$28),"",'VIDEO KPIs'!$E$28)</f>
        <v/>
      </c>
      <c s="37" t="str">
        <f>IF(ISBLANK('VIDEO KPIs'!$F$28),"",'VIDEO KPIs'!$F$28)</f>
        <v/>
      </c>
    </row>
    <row ht="12.3" hidden="1">
      <c s="44" t="s">
        <v>92</v>
      </c>
      <c s="3" t="str">
        <f>IF(ISBLANK('VIDEO KPIs'!$C$30),"",'VIDEO KPIs'!$C$30)</f>
        <v/>
      </c>
      <c s="3" t="str">
        <f>IF(ISBLANK('VIDEO KPIs'!$D$30),"",'VIDEO KPIs'!$D$30)</f>
        <v/>
      </c>
      <c s="3" t="str">
        <f>IF(ISBLANK('VIDEO KPIs'!$E$30),"",'VIDEO KPIs'!$E$30)</f>
        <v/>
      </c>
      <c s="3" t="str">
        <f>IF(ISBLANK('VIDEO KPIs'!$F$30),"",'VIDEO KPIs'!$F$30)</f>
        <v/>
      </c>
    </row>
    <row ht="15" hidden="1" customHeight="1">
      <c s="38" t="s">
        <v>367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4" t="s">
        <v>286</v>
      </c>
      <c s="5" t="str">
        <f>IF(ISBLANK('VIDEO KPIs'!$C$31),"",'VIDEO KPIs'!$C$31)</f>
        <v/>
      </c>
      <c s="5" t="str">
        <f>IF(ISBLANK('VIDEO KPIs'!$D$31),"",'VIDEO KPIs'!$D$31)</f>
        <v/>
      </c>
      <c s="5" t="str">
        <f>IF(ISBLANK('VIDEO KPIs'!$E$31),"",'VIDEO KPIs'!$E$31)</f>
        <v/>
      </c>
      <c s="5" t="str">
        <f>IF(ISBLANK('VIDEO KPIs'!$F$31),"",'VIDEO KPIs'!$F$31)</f>
        <v/>
      </c>
    </row>
    <row ht="15" hidden="1" customHeight="1">
      <c s="38" t="s">
        <v>157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101" t="s">
        <v>61</v>
      </c>
      <c s="93">
        <v>4.8949999999999996</v>
      </c>
      <c s="93">
        <v>4.8940000000000001</v>
      </c>
      <c r="E38" s="46"/>
    </row>
    <row ht="14.4" hidden="1">
      <c s="38" t="s">
        <v>158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101" t="s">
        <v>16</v>
      </c>
      <c s="108" t="str">
        <f>IF(ISBLANK('VIDEO KPIs'!$C$33),"",'VIDEO KPIs'!$C$33)</f>
        <v/>
      </c>
      <c s="108" t="str">
        <f>IF(ISBLANK('VIDEO KPIs'!$D$33),"",'VIDEO KPIs'!$D$33)</f>
        <v/>
      </c>
      <c s="2" t="str">
        <f>IF(ISBLANK('VIDEO KPIs'!$E$33),"",'VIDEO KPIs'!$E$33)</f>
        <v/>
      </c>
      <c s="108" t="str">
        <f>IF(ISBLANK('VIDEO KPIs'!$F$33),"",'VIDEO KPIs'!$F$33)</f>
        <v/>
      </c>
    </row>
    <row ht="12.3" hidden="1">
      <c s="101" t="s">
        <v>183</v>
      </c>
      <c s="108" t="str">
        <f>IF(ISBLANK('VIDEO KPIs'!$C$34),"",'VIDEO KPIs'!$C$34)</f>
        <v/>
      </c>
      <c s="108" t="str">
        <f>IF(ISBLANK('VIDEO KPIs'!$D$34),"",'VIDEO KPIs'!$D$34)</f>
        <v/>
      </c>
      <c s="2" t="str">
        <f>IF(ISBLANK('VIDEO KPIs'!$E$34),"",'VIDEO KPIs'!$E$34)</f>
        <v/>
      </c>
      <c s="108" t="str">
        <f>IF(ISBLANK('VIDEO KPIs'!$F$34),"",'VIDEO KPIs'!$F$34)</f>
        <v/>
      </c>
    </row>
    <row ht="12.3" hidden="1">
      <c s="101" t="s">
        <v>184</v>
      </c>
      <c s="108" t="str">
        <f>IF(ISBLANK('VIDEO KPIs'!$C$35),"",'VIDEO KPIs'!$C$35)</f>
        <v/>
      </c>
      <c s="108" t="str">
        <f>IF(ISBLANK('VIDEO KPIs'!$D$35),"",'VIDEO KPIs'!$D$35)</f>
        <v/>
      </c>
      <c s="2" t="str">
        <f>IF(ISBLANK('VIDEO KPIs'!$E$35),"",'VIDEO KPIs'!$E$35)</f>
        <v/>
      </c>
      <c s="108" t="str">
        <f>IF(ISBLANK('VIDEO KPIs'!$F$35),"",'VIDEO KPIs'!$F$35)</f>
        <v/>
      </c>
    </row>
    <row ht="14.95">
      <c s="38" t="s">
        <v>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4.95">
      <c s="217" t="s">
        <v>340</v>
      </c>
      <c s="42">
        <f>IF(COUNT('UDP-Raw Data 1'!K:K)&gt;0,AVERAGE('UDP-Raw Data 1'!K:K),"")</f>
        <v>0.46666666666666701</v>
      </c>
      <c s="42">
        <f>IF(COUNT('UDP-Raw Data 2'!K:K)&gt;0,AVERAGE('UDP-Raw Data 2'!K:K),"")</f>
        <v>0.040000000000000001</v>
      </c>
      <c r="K44" s="7">
        <v>0.46666666666666673</v>
      </c>
      <c s="7">
        <v>0.040000000000000001</v>
      </c>
    </row>
    <row ht="14.95">
      <c s="217" t="s">
        <v>315</v>
      </c>
      <c s="42">
        <f>IF(COUNT('UDP-Raw Data 1'!U:U)&gt;0,AVERAGE('UDP-Raw Data 1'!U:U),"")</f>
        <v>0.17333333333333301</v>
      </c>
      <c s="42">
        <f>IF(COUNT('UDP-Raw Data 2'!U:U)&gt;0,AVERAGE('UDP-Raw Data 2'!U:U),"")</f>
        <v>0.040000000000000001</v>
      </c>
      <c r="K45" s="7">
        <v>0.17333333333333334</v>
      </c>
      <c s="7">
        <v>0.040000000000000001</v>
      </c>
    </row>
    <row ht="14.95">
      <c s="217" t="s">
        <v>403</v>
      </c>
      <c s="42">
        <f>IF(COUNT('UDP-Raw Data 1'!L:L)&gt;0,AVERAGE('UDP-Raw Data 1'!L:L),"")</f>
        <v>49.622999999999998</v>
      </c>
      <c s="42">
        <f>IF(COUNT('UDP-Raw Data 2'!L:L)&gt;0,AVERAGE('UDP-Raw Data 2'!L:L),"")</f>
        <v>8.4719999999999995</v>
      </c>
      <c r="K46" s="7">
        <v>49.622999999999998</v>
      </c>
      <c s="7">
        <v>8.4719999999999995</v>
      </c>
    </row>
    <row ht="14.95">
      <c s="217" t="s">
        <v>133</v>
      </c>
      <c s="42">
        <f>IF(COUNT('UDP-Raw Data 1'!M:M)&gt;0,AVERAGE('UDP-Raw Data 1'!M:M),"")</f>
        <v>22.68</v>
      </c>
      <c s="42">
        <f>IF(COUNT('UDP-Raw Data 2'!M:M)&gt;0,AVERAGE('UDP-Raw Data 2'!M:M),"")</f>
        <v>8.5879999999999992</v>
      </c>
      <c r="K47" s="7">
        <v>22.68</v>
      </c>
      <c s="7">
        <v>8.5879999999999992</v>
      </c>
    </row>
    <row ht="14.95">
      <c s="217" t="s">
        <v>66</v>
      </c>
      <c s="42">
        <f>IF(COUNT('UDP-Raw Data 1'!N:N)&gt;0,AVERAGE('UDP-Raw Data 1'!N:N),"")</f>
        <v>1.5189999999999999</v>
      </c>
      <c s="42">
        <f>IF(COUNT('UDP-Raw Data 2'!N:N)&gt;0,AVERAGE('UDP-Raw Data 2'!N:N),"")</f>
        <v>0.44400000000000001</v>
      </c>
      <c r="K48" s="7">
        <v>1.5189999999999999</v>
      </c>
      <c s="7">
        <v>0.44400000000000001</v>
      </c>
    </row>
    <row ht="14.95">
      <c s="149" t="s">
        <v>40</v>
      </c>
      <c s="42">
        <f>IF(COUNT('UDP-Raw Data 1'!O:O)&gt;0,AVERAGE('UDP-Raw Data 1'!O:O),"")</f>
        <v>0.65800000000000003</v>
      </c>
      <c s="42">
        <f>IF(COUNT('UDP-Raw Data 2'!O:O)&gt;0,AVERAGE('UDP-Raw Data 2'!O:O),"")</f>
        <v>0.11700000000000001</v>
      </c>
      <c r="K49" s="7">
        <v>0.65800000000000003</v>
      </c>
      <c s="7">
        <v>0.11700000000000001</v>
      </c>
    </row>
    <row ht="14.95">
      <c s="149" t="s">
        <v>437</v>
      </c>
      <c s="42">
        <f>IF(COUNT('UDP-Raw Data 1'!P:P)&gt;0,AVERAGE('UDP-Raw Data 1'!P:P),"")</f>
        <v>1</v>
      </c>
      <c s="42">
        <f>IF(COUNT('UDP-Raw Data 2'!P:P)&gt;0,AVERAGE('UDP-Raw Data 2'!P:P),"")</f>
        <v>1</v>
      </c>
      <c r="K50" s="7">
        <v>1</v>
      </c>
      <c s="7">
        <v>1</v>
      </c>
    </row>
    <row ht="14.95">
      <c s="149" t="s">
        <v>404</v>
      </c>
      <c s="42">
        <f>IF(COUNT('UDP-Raw Data 1'!Q:Q)&gt;0,AVERAGE('UDP-Raw Data 1'!Q:Q),"")</f>
        <v>1</v>
      </c>
      <c s="42">
        <f>IF(COUNT('UDP-Raw Data 2'!Q:Q)&gt;0,AVERAGE('UDP-Raw Data 2'!Q:Q),"")</f>
        <v>1</v>
      </c>
      <c r="F51" s="7"/>
      <c r="K51" s="7">
        <v>1</v>
      </c>
      <c s="7">
        <v>1</v>
      </c>
    </row>
    <row ht="12.3" hidden="1">
      <c s="14" t="s">
        <v>99</v>
      </c>
      <c s="126">
        <f>IF(COUNT('UDP-Raw Data 1'!F:F)&gt;0,COUNT('UDP-Raw Data 1'!F:F),"")</f>
        <v>1</v>
      </c>
      <c s="126">
        <f>IF(COUNT('UDP-Raw Data 2'!F:F)&gt;0,COUNT('UDP-Raw Data 2'!F:F),"")</f>
        <v>1</v>
      </c>
      <c r="F52" s="2"/>
      <c s="2"/>
      <c s="2"/>
      <c s="2"/>
      <c s="2"/>
      <c s="2">
        <v>1</v>
      </c>
      <c s="2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4" hidden="1">
      <c s="149" t="s">
        <v>405</v>
      </c>
      <c s="126" t="str">
        <f>IF(COUNTIF('UDP-Raw Data 1'!F:F,"&gt;0")&gt;0,COUNTIF('UDP-Raw Data 1'!F:F,"&gt;0"),"")</f>
        <v/>
      </c>
      <c s="126" t="str">
        <f>IF(COUNTIF('UDP-Raw Data 2'!F:F,"&gt;0")&gt;0,COUNTIF('UDP-Raw Data 2'!F:F,"&gt;0"),"")</f>
        <v/>
      </c>
      <c r="F53"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4" hidden="1">
      <c s="149" t="s">
        <v>43</v>
      </c>
      <c s="130" t="str">
        <f t="shared" si="66" ref="B54:C54">IF(B53&lt;&gt;"", IF(B52&lt;&gt;"",IF(B52&gt;0,B53/B52,""),""), "")</f>
        <v/>
      </c>
      <c s="130" t="str">
        <f t="shared" si="66"/>
        <v/>
      </c>
    </row>
    <row ht="14.95">
      <c s="38" t="s">
        <v>263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>
      <c s="163" t="s">
        <v>41</v>
      </c>
      <c s="42">
        <v>3.3571139628406601</v>
      </c>
      <c s="42">
        <v>4.5161136131961532</v>
      </c>
      <c r="K56" s="7">
        <v>3.3571139628406601</v>
      </c>
      <c s="7">
        <v>4.5161136131961532</v>
      </c>
    </row>
    <row>
      <c s="163" t="s">
        <v>67</v>
      </c>
      <c s="42">
        <v>4.5285518377507756</v>
      </c>
      <c s="42">
        <v>4.607961913691903</v>
      </c>
      <c r="K57" s="7">
        <v>4.5285518377507756</v>
      </c>
      <c s="7">
        <v>4.607961913691903</v>
      </c>
    </row>
    <row>
      <c s="163" t="s">
        <v>18</v>
      </c>
      <c s="42">
        <v>3.840601101831556</v>
      </c>
      <c s="42">
        <v>4.6399999999999997</v>
      </c>
      <c r="K58" s="7">
        <v>3.840601101831556</v>
      </c>
      <c s="7">
        <v>4.6399999999999997</v>
      </c>
    </row>
    <row>
      <c s="163" t="s">
        <v>192</v>
      </c>
      <c s="46">
        <f>_xlfn.IFERROR(AVERAGE('Raw Data 1'!$C:$C),"")</f>
        <v>4.4478813559322026</v>
      </c>
      <c s="46">
        <f>_xlfn.IFERROR(AVERAGE('Raw Data 2'!$C:$C),"")</f>
        <v>4.3928706293706279</v>
      </c>
      <c s="46" t="str">
        <f>_xlfn.IFERROR(AVERAGE('Raw Data 3'!$C:$C),"")</f>
        <v/>
      </c>
      <c s="46" t="str">
        <f>_xlfn.IFERROR(AVERAGE('Raw Data 4'!$C:$C),"")</f>
        <v/>
      </c>
    </row>
    <row ht="14.95">
      <c s="38" t="s">
        <v>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>
      <c s="2" t="s">
        <v>316</v>
      </c>
      <c s="56">
        <v>1</v>
      </c>
      <c s="177">
        <v>1</v>
      </c>
      <c r="G61" s="13"/>
      <c s="13"/>
      <c s="13"/>
      <c s="13"/>
      <c s="13">
        <v>1</v>
      </c>
      <c s="13">
        <v>1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s="2" customFormat="1">
      <c s="2" t="s">
        <v>376</v>
      </c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s="2" customFormat="1">
      <c s="2" t="s">
        <v>343</v>
      </c>
      <c s="4"/>
    </row>
    <row>
      <c s="14" t="s">
        <v>213</v>
      </c>
      <c s="4">
        <v>1</v>
      </c>
      <c s="4">
        <v>1</v>
      </c>
      <c r="G64" s="2"/>
      <c s="2"/>
      <c s="2"/>
      <c s="2"/>
      <c s="2">
        <v>1</v>
      </c>
      <c s="2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</sheetData>
  <mergeCells count="14">
    <mergeCell ref="A1:E4"/>
    <mergeCell ref="A6:T6"/>
    <mergeCell ref="A11:AJ11"/>
    <mergeCell ref="A14:AJ14"/>
    <mergeCell ref="A20:AJ20"/>
    <mergeCell ref="A24:AJ24"/>
    <mergeCell ref="A29:E29"/>
    <mergeCell ref="A31:AJ31"/>
    <mergeCell ref="A35:AJ35"/>
    <mergeCell ref="A37:AJ37"/>
    <mergeCell ref="A39:AJ39"/>
    <mergeCell ref="A43:AJ43"/>
    <mergeCell ref="A55:AJ55"/>
    <mergeCell ref="A60:AJ60"/>
  </mergeCells>
  <pageMargins left="0.7" right="0.7" top="0.75" bottom="0.75" header="0.3" footer="0.3"/>
  <pageSetup orientation="portrait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3"/>
  <sheetViews>
    <sheetView workbookViewId="0">
      <selection activeCell="A6" sqref="A6:E6"/>
    </sheetView>
  </sheetViews>
  <sheetFormatPr defaultColWidth="9" defaultRowHeight="13"/>
  <cols>
    <col min="1" max="1" width="35.5234375" style="14" customWidth="1"/>
    <col min="2" max="5" width="12.5234375" style="14" customWidth="1"/>
    <col min="6" max="6" width="9" style="14"/>
    <col min="7" max="7" width="8.5234375" style="14" bestFit="1" customWidth="1"/>
    <col min="8" max="8" width="23" style="14" bestFit="1" customWidth="1"/>
    <col min="9" max="9" width="76.26171875" style="14" customWidth="1"/>
    <col min="10" max="16384" width="9" style="14"/>
  </cols>
  <sheetData>
    <row ht="13.45" customHeight="1">
      <c s="58" t="s">
        <v>252</v>
      </c>
      <c s="6"/>
      <c s="6"/>
      <c s="6"/>
      <c s="6"/>
      <c r="G1" s="159" t="s">
        <v>332</v>
      </c>
      <c s="190"/>
      <c s="172"/>
    </row>
    <row ht="13.45" customHeight="1">
      <c s="6"/>
      <c s="6"/>
      <c s="6"/>
      <c s="6"/>
      <c s="6"/>
      <c r="G2" s="39" t="s">
        <v>171</v>
      </c>
      <c s="39" t="s">
        <v>267</v>
      </c>
      <c s="39" t="s">
        <v>424</v>
      </c>
      <c s="30"/>
      <c s="30"/>
    </row>
    <row ht="13.45" customHeight="1">
      <c s="6"/>
      <c s="6"/>
      <c s="6"/>
      <c s="6"/>
      <c s="6"/>
      <c r="G3" s="72">
        <v>5</v>
      </c>
      <c s="17" t="s">
        <v>425</v>
      </c>
      <c s="43"/>
    </row>
    <row ht="13.45" customHeight="1">
      <c s="11"/>
      <c s="11"/>
      <c s="11"/>
      <c s="11"/>
      <c s="11"/>
      <c r="G4" s="16"/>
      <c s="16"/>
      <c s="49"/>
    </row>
    <row ht="13.45" customHeight="1">
      <c s="40"/>
      <c s="28" t="str">
        <f>IF(ISBLANK('VIDEO KPIs'!$C$8),"",'VIDEO KPIs'!$C$8)</f>
        <v>Channel A</v>
      </c>
      <c s="28" t="str">
        <f>IF(ISBLANK('VIDEO KPIs'!$D$8),"",'VIDEO KPIs'!$D$8)</f>
        <v>Channel B</v>
      </c>
      <c s="28" t="str">
        <f>IF(ISBLANK('VIDEO KPIs'!$E$8),"",'VIDEO KPIs'!$E$8)</f>
        <v/>
      </c>
      <c s="28" t="str">
        <f>IF(ISBLANK('VIDEO KPIs'!$F$8),"",'VIDEO KPIs'!$F$8)</f>
        <v/>
      </c>
      <c r="G5" s="16"/>
      <c s="16"/>
      <c s="49"/>
    </row>
    <row ht="13.45" customHeight="1">
      <c s="160" t="s">
        <v>380</v>
      </c>
      <c s="89"/>
      <c s="89"/>
      <c s="89"/>
      <c s="89"/>
      <c r="G6" s="16"/>
      <c s="16"/>
      <c s="49"/>
    </row>
    <row ht="13.45" customHeight="1">
      <c s="44" t="s">
        <v>111</v>
      </c>
      <c s="3">
        <f>_xlfn.IFERROR(AVERAGE('Raw Data 1'!$C:$C),"")</f>
        <v>4.4478813559322026</v>
      </c>
      <c s="3">
        <f>_xlfn.IFERROR(AVERAGE('Raw Data 2'!$C:$C),"")</f>
        <v>4.3928706293706279</v>
      </c>
      <c s="3" t="str">
        <f>_xlfn.IFERROR(AVERAGE('Raw Data 3'!$C:$C),"")</f>
        <v/>
      </c>
      <c s="3" t="str">
        <f>_xlfn.IFERROR(AVERAGE('Raw Data 4'!$C:$C),"")</f>
        <v/>
      </c>
      <c r="G7" s="16"/>
      <c s="16"/>
      <c s="49"/>
    </row>
    <row ht="13.45" customHeight="1">
      <c s="44" t="s">
        <v>88</v>
      </c>
      <c s="3">
        <f>IF(MAX('Raw Data 1'!$C:$C)=0,"",MAX('Raw Data 1'!$C:$C))</f>
        <v>4.7709999999999999</v>
      </c>
      <c s="3">
        <f>IF(MAX('Raw Data 2'!$C:$C)=0,"",MAX('Raw Data 2'!$C:$C))</f>
        <v>4.806</v>
      </c>
      <c s="3" t="str">
        <f>IF(MAX('Raw Data 3'!$C:$C)=0,"",MAX('Raw Data 3'!$C:$C))</f>
        <v/>
      </c>
      <c s="3" t="str">
        <f>IF(MAX('Raw Data 4'!$C:$C)=0,"",MAX('Raw Data 4'!$C:$C))</f>
        <v/>
      </c>
      <c r="G8" s="16"/>
      <c s="16"/>
      <c s="49"/>
    </row>
    <row ht="13.45" customHeight="1">
      <c s="44" t="s">
        <v>272</v>
      </c>
      <c s="3">
        <f>IF(MAX('Raw Data 1'!$C:$C)=0,"",MIN('Raw Data 1'!$C:$C))</f>
        <v>3.6269999999999998</v>
      </c>
      <c s="3">
        <f>IF(MAX('Raw Data 2'!$C:$C)=0,"",MIN('Raw Data 2'!$C:$C))</f>
        <v>3.6930000000000001</v>
      </c>
      <c s="3" t="str">
        <f>IF(MAX('Raw Data 3'!$C:$C)=0,"",MIN('Raw Data 3'!$C:$C))</f>
        <v/>
      </c>
      <c s="3" t="str">
        <f>IF(MAX('Raw Data 4'!$C:$C)=0,"",MIN('Raw Data 4'!$C:$C))</f>
        <v/>
      </c>
      <c r="G9" s="16"/>
      <c s="16"/>
      <c s="49"/>
    </row>
    <row ht="13.45" customHeight="1">
      <c s="44" t="s">
        <v>7</v>
      </c>
      <c s="3">
        <f>_xlfn.IFERROR(_xlfn.STDEV.P('Raw Data 1'!$C:$C),"")</f>
        <v>0.19839321379401401</v>
      </c>
      <c s="3">
        <f>_xlfn.IFERROR(_xlfn.STDEV.P('Raw Data 2'!$C:$C),"")</f>
        <v>0.20227636544709068</v>
      </c>
      <c s="3" t="str">
        <f>_xlfn.IFERROR(_xlfn.STDEV.P('Raw Data 3'!$C:$C),"")</f>
        <v/>
      </c>
      <c s="3" t="str">
        <f>_xlfn.IFERROR(_xlfn.STDEV.P('Raw Data 4'!$C:$C),"")</f>
        <v/>
      </c>
      <c r="G10" s="16"/>
      <c s="16"/>
      <c s="49"/>
    </row>
    <row ht="13.45" customHeight="1">
      <c r="G11" s="16"/>
      <c s="16"/>
      <c s="49"/>
    </row>
    <row ht="13.45" customHeight="1">
      <c r="G12" s="16"/>
      <c s="16"/>
      <c s="49"/>
    </row>
    <row ht="13.45" customHeight="1">
      <c r="G13" s="16"/>
      <c s="16"/>
      <c s="49"/>
    </row>
    <row ht="13.45" customHeight="1">
      <c r="G14" s="16"/>
      <c s="16"/>
      <c s="49"/>
    </row>
    <row ht="13.45" customHeight="1">
      <c r="G15" s="16"/>
      <c s="16"/>
      <c s="49"/>
    </row>
    <row ht="13.45" customHeight="1">
      <c r="G16" s="16"/>
      <c s="16"/>
      <c s="49"/>
    </row>
    <row ht="13.45" customHeight="1">
      <c r="G17" s="16"/>
      <c s="16"/>
      <c s="49"/>
    </row>
    <row ht="13.45" customHeight="1">
      <c r="G18" s="16"/>
      <c s="16"/>
      <c s="49"/>
    </row>
    <row ht="13.45" customHeight="1">
      <c r="G19" s="16"/>
      <c s="16"/>
      <c s="49"/>
    </row>
    <row>
      <c r="G20" s="15"/>
      <c s="15"/>
      <c s="53"/>
    </row>
    <row>
      <c r="G21" s="72">
        <v>4</v>
      </c>
      <c s="17" t="s">
        <v>253</v>
      </c>
      <c s="43"/>
    </row>
    <row>
      <c r="G22" s="16"/>
      <c s="16"/>
      <c s="49"/>
    </row>
    <row>
      <c r="G23" s="16"/>
      <c s="16"/>
      <c s="49"/>
    </row>
    <row>
      <c r="G24" s="16"/>
      <c s="16"/>
      <c s="49"/>
    </row>
    <row>
      <c r="G25" s="16"/>
      <c s="16"/>
      <c s="49"/>
    </row>
    <row>
      <c r="G26" s="16"/>
      <c s="16"/>
      <c s="49"/>
    </row>
    <row>
      <c r="G27" s="16"/>
      <c s="16"/>
      <c s="49"/>
    </row>
    <row>
      <c r="G28" s="16"/>
      <c s="16"/>
      <c s="49"/>
    </row>
    <row>
      <c r="G29" s="16"/>
      <c s="16"/>
      <c s="49"/>
    </row>
    <row>
      <c r="G30" s="16"/>
      <c s="16"/>
      <c s="49"/>
    </row>
    <row>
      <c r="G31" s="16"/>
      <c s="16"/>
      <c s="49"/>
    </row>
    <row>
      <c r="G32" s="16"/>
      <c s="16"/>
      <c s="49"/>
    </row>
    <row>
      <c r="G33" s="16"/>
      <c s="16"/>
      <c s="49"/>
    </row>
    <row>
      <c r="G34" s="16"/>
      <c s="16"/>
      <c s="49"/>
    </row>
    <row>
      <c r="G35" s="16"/>
      <c s="16"/>
      <c s="49"/>
    </row>
    <row>
      <c r="G36" s="16"/>
      <c s="16"/>
      <c s="49"/>
    </row>
    <row>
      <c r="G37" s="16"/>
      <c s="16"/>
      <c s="49"/>
    </row>
    <row>
      <c r="G38" s="15"/>
      <c s="15"/>
      <c s="53"/>
    </row>
    <row>
      <c r="G39" s="72">
        <v>3</v>
      </c>
      <c s="17" t="s">
        <v>274</v>
      </c>
      <c s="43"/>
    </row>
    <row>
      <c r="G40" s="16"/>
      <c s="16"/>
      <c s="49"/>
    </row>
    <row>
      <c r="G41" s="16"/>
      <c s="16"/>
      <c s="49"/>
    </row>
    <row>
      <c r="G42" s="16"/>
      <c s="16"/>
      <c s="49"/>
    </row>
    <row>
      <c r="G43" s="16"/>
      <c s="16"/>
      <c s="49"/>
    </row>
    <row>
      <c r="G44" s="16"/>
      <c s="16"/>
      <c s="49"/>
    </row>
    <row>
      <c r="G45" s="16"/>
      <c s="16"/>
      <c s="49"/>
    </row>
    <row>
      <c r="G46" s="16"/>
      <c s="16"/>
      <c s="49"/>
    </row>
    <row>
      <c r="G47" s="16"/>
      <c s="16"/>
      <c s="49"/>
    </row>
    <row>
      <c r="G48" s="16"/>
      <c s="16"/>
      <c s="49"/>
    </row>
    <row>
      <c r="G49" s="16"/>
      <c s="16"/>
      <c s="49"/>
    </row>
    <row>
      <c r="G50" s="16"/>
      <c s="16"/>
      <c s="49"/>
    </row>
    <row>
      <c r="G51" s="16"/>
      <c s="16"/>
      <c s="49"/>
    </row>
    <row>
      <c r="G52" s="16"/>
      <c s="16"/>
      <c s="49"/>
    </row>
    <row>
      <c r="G53" s="16"/>
      <c s="16"/>
      <c s="49"/>
    </row>
    <row>
      <c r="G54" s="16"/>
      <c s="16"/>
      <c s="49"/>
    </row>
    <row>
      <c r="G55" s="16"/>
      <c s="16"/>
      <c s="49"/>
    </row>
    <row>
      <c r="G56" s="15"/>
      <c s="15"/>
      <c s="53"/>
    </row>
    <row ht="13.45" customHeight="1">
      <c r="G57" s="72">
        <v>2</v>
      </c>
      <c s="17" t="s">
        <v>224</v>
      </c>
      <c s="43"/>
    </row>
    <row ht="13.45" customHeight="1">
      <c r="G58" s="16"/>
      <c s="16"/>
      <c s="49"/>
    </row>
    <row ht="13.45" customHeight="1">
      <c r="G59" s="16"/>
      <c s="16"/>
      <c s="49"/>
    </row>
    <row ht="13.45" customHeight="1">
      <c r="G60" s="16"/>
      <c s="16"/>
      <c s="49"/>
    </row>
    <row ht="13.45" customHeight="1">
      <c r="G61" s="16"/>
      <c s="16"/>
      <c s="49"/>
    </row>
    <row ht="13.45" customHeight="1">
      <c r="G62" s="16"/>
      <c s="16"/>
      <c s="49"/>
    </row>
    <row>
      <c r="G63" s="16"/>
      <c s="16"/>
      <c s="49"/>
    </row>
    <row>
      <c r="G64" s="16"/>
      <c s="16"/>
      <c s="49"/>
    </row>
    <row>
      <c r="G65" s="16"/>
      <c s="16"/>
      <c s="49"/>
    </row>
    <row>
      <c r="G66" s="16"/>
      <c s="16"/>
      <c s="49"/>
    </row>
    <row>
      <c r="G67" s="16"/>
      <c s="16"/>
      <c s="49"/>
    </row>
    <row>
      <c r="G68" s="16"/>
      <c s="16"/>
      <c s="49"/>
    </row>
    <row>
      <c r="G69" s="16"/>
      <c s="16"/>
      <c s="49"/>
    </row>
    <row>
      <c r="G70" s="16"/>
      <c s="16"/>
      <c s="49"/>
    </row>
    <row>
      <c r="G71" s="16"/>
      <c s="16"/>
      <c s="49"/>
    </row>
    <row>
      <c r="G72" s="16"/>
      <c s="16"/>
      <c s="49"/>
    </row>
    <row>
      <c r="G73" s="16"/>
      <c s="16"/>
      <c s="49"/>
    </row>
    <row>
      <c r="G74" s="15"/>
      <c s="15"/>
      <c s="53"/>
    </row>
    <row>
      <c r="G75" s="72">
        <v>1</v>
      </c>
      <c s="17" t="s">
        <v>391</v>
      </c>
      <c s="43"/>
    </row>
    <row>
      <c r="G76" s="78"/>
      <c s="78"/>
      <c s="78"/>
    </row>
    <row>
      <c r="G77" s="78"/>
      <c s="78"/>
      <c s="78"/>
    </row>
    <row>
      <c r="G78" s="78"/>
      <c s="78"/>
      <c s="78"/>
    </row>
    <row>
      <c r="G79" s="78"/>
      <c s="78"/>
      <c s="78"/>
    </row>
    <row>
      <c r="G80" s="78"/>
      <c s="78"/>
      <c s="78"/>
    </row>
    <row>
      <c r="G81" s="78"/>
      <c s="78"/>
      <c s="78"/>
    </row>
    <row>
      <c r="G82" s="78"/>
      <c s="78"/>
      <c s="78"/>
    </row>
    <row>
      <c r="G83" s="78"/>
      <c s="78"/>
      <c s="78"/>
    </row>
    <row>
      <c r="G84" s="78"/>
      <c s="78"/>
      <c s="78"/>
    </row>
    <row>
      <c r="G85" s="78"/>
      <c s="78"/>
      <c s="78"/>
    </row>
    <row>
      <c r="G86" s="78"/>
      <c s="78"/>
      <c s="78"/>
    </row>
    <row>
      <c r="G87" s="78"/>
      <c s="78"/>
      <c s="78"/>
    </row>
    <row>
      <c r="G88" s="78"/>
      <c s="78"/>
      <c s="78"/>
    </row>
    <row>
      <c r="G89" s="78"/>
      <c s="78"/>
      <c s="78"/>
    </row>
    <row>
      <c r="G90" s="78"/>
      <c s="78"/>
      <c s="78"/>
    </row>
    <row>
      <c r="G91" s="78"/>
      <c s="78"/>
      <c s="78"/>
    </row>
    <row>
      <c r="G92" s="94"/>
      <c s="94"/>
      <c s="94"/>
    </row>
    <row ht="14.95">
      <c r="H93"/>
    </row>
  </sheetData>
  <mergeCells count="18">
    <mergeCell ref="G1:I1"/>
    <mergeCell ref="A1:E4"/>
    <mergeCell ref="G3:G20"/>
    <mergeCell ref="H3:H20"/>
    <mergeCell ref="I3:I20"/>
    <mergeCell ref="A6:E6"/>
    <mergeCell ref="G21:G38"/>
    <mergeCell ref="H21:H38"/>
    <mergeCell ref="I21:I38"/>
    <mergeCell ref="G39:G56"/>
    <mergeCell ref="H39:H56"/>
    <mergeCell ref="I39:I56"/>
    <mergeCell ref="G57:G74"/>
    <mergeCell ref="H57:H74"/>
    <mergeCell ref="I57:I74"/>
    <mergeCell ref="G75:G92"/>
    <mergeCell ref="H75:H92"/>
    <mergeCell ref="I75:I92"/>
  </mergeCells>
  <pageMargins left="0.7" right="0.7" top="0.75" bottom="0.75" header="0.3" footer="0.3"/>
  <pageSetup orientation="portrait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dimension ref="A1:Q32"/>
  <sheetViews>
    <sheetView workbookViewId="0">
      <selection activeCell="A6" sqref="A6:E6"/>
    </sheetView>
  </sheetViews>
  <sheetFormatPr defaultRowHeight="14.95"/>
  <cols>
    <col min="1" max="1" width="35.5234375" customWidth="1"/>
    <col min="2" max="5" width="12.5234375" customWidth="1"/>
    <col min="7" max="7" width="8.5234375" bestFit="1" customWidth="1"/>
    <col min="8" max="8" width="23" bestFit="1" customWidth="1"/>
    <col min="9" max="9" width="15.26171875" style="211" bestFit="1" customWidth="1"/>
    <col min="10" max="10" width="25.5234375" customWidth="1"/>
    <col min="13" max="13" width="8.5234375" bestFit="1" customWidth="1"/>
    <col min="14" max="15" width="23" bestFit="1" customWidth="1"/>
    <col min="16" max="16" width="41.47265625" bestFit="1" customWidth="1"/>
  </cols>
  <sheetData>
    <row ht="13.45" customHeight="1">
      <c s="58" t="s">
        <v>392</v>
      </c>
      <c s="6"/>
      <c s="6"/>
      <c s="6"/>
      <c s="6"/>
      <c r="G1" s="127" t="s">
        <v>393</v>
      </c>
      <c s="67"/>
      <c s="67"/>
      <c s="67"/>
      <c r="M1" s="127" t="s">
        <v>119</v>
      </c>
      <c s="67"/>
      <c s="67"/>
      <c s="67"/>
    </row>
    <row ht="13.45" customHeight="1">
      <c s="6"/>
      <c s="6"/>
      <c s="6"/>
      <c s="6"/>
      <c s="6"/>
      <c r="G2" s="39" t="s">
        <v>201</v>
      </c>
      <c s="39" t="s">
        <v>267</v>
      </c>
      <c s="39" t="s">
        <v>275</v>
      </c>
      <c s="39" t="s">
        <v>424</v>
      </c>
      <c s="105"/>
      <c r="M2" s="39" t="s">
        <v>120</v>
      </c>
      <c s="39" t="s">
        <v>267</v>
      </c>
      <c s="39" t="s">
        <v>202</v>
      </c>
      <c s="39" t="s">
        <v>226</v>
      </c>
    </row>
    <row ht="13.45" customHeight="1">
      <c s="6"/>
      <c s="6"/>
      <c s="6"/>
      <c s="6"/>
      <c s="6"/>
      <c r="G3" s="17" t="s">
        <v>143</v>
      </c>
      <c s="17" t="s">
        <v>276</v>
      </c>
      <c s="45">
        <v>8.4600000000000009</v>
      </c>
      <c s="43"/>
      <c r="M3" s="17" t="s">
        <v>143</v>
      </c>
      <c s="17" t="s">
        <v>276</v>
      </c>
      <c s="45">
        <v>4.8700000000000001</v>
      </c>
      <c s="74" t="s">
        <v>394</v>
      </c>
    </row>
    <row ht="13.45" customHeight="1">
      <c s="11"/>
      <c s="11"/>
      <c s="11"/>
      <c s="11"/>
      <c s="11"/>
      <c r="G4" s="16"/>
      <c s="16"/>
      <c s="73"/>
      <c s="49"/>
      <c r="M4" s="16"/>
      <c s="16"/>
      <c s="76"/>
      <c s="75"/>
    </row>
    <row>
      <c s="40"/>
      <c s="28" t="str">
        <f>IF(ISBLANK('VIDEO KPIs'!$C$8),"",'VIDEO KPIs'!$C$8)</f>
        <v>Channel A</v>
      </c>
      <c s="28" t="str">
        <f>IF(ISBLANK('VIDEO KPIs'!$D$8),"",'VIDEO KPIs'!$D$8)</f>
        <v>Channel B</v>
      </c>
      <c s="28" t="str">
        <f>IF(ISBLANK('VIDEO KPIs'!$E$8),"",'VIDEO KPIs'!$E$8)</f>
        <v/>
      </c>
      <c s="28" t="str">
        <f>IF(ISBLANK('VIDEO KPIs'!$F$8),"",'VIDEO KPIs'!$F$8)</f>
        <v/>
      </c>
      <c r="G5" s="16"/>
      <c s="16"/>
      <c s="73"/>
      <c s="49"/>
      <c r="M5" s="16"/>
      <c s="16"/>
      <c s="76"/>
      <c s="75"/>
    </row>
    <row>
      <c s="95" t="s">
        <v>273</v>
      </c>
      <c s="29"/>
      <c s="29"/>
      <c s="29"/>
      <c s="29"/>
      <c r="G6" s="16"/>
      <c s="16"/>
      <c s="73"/>
      <c s="49"/>
      <c r="M6" s="16"/>
      <c s="16"/>
      <c s="76"/>
      <c s="75"/>
    </row>
    <row>
      <c s="44" t="s">
        <v>306</v>
      </c>
      <c s="3">
        <f>_xlfn.IFERROR(AVERAGE('Raw Data 1'!$D:$D),"")</f>
        <v>85.772861016949179</v>
      </c>
      <c s="3">
        <f>_xlfn.IFERROR(AVERAGE('Raw Data 2'!$D:$D),"")</f>
        <v>81.911874125874078</v>
      </c>
      <c s="3" t="str">
        <f>_xlfn.IFERROR(AVERAGE('Raw Data 3'!$D:$D),"")</f>
        <v/>
      </c>
      <c s="3" t="str">
        <f>_xlfn.IFERROR(AVERAGE('Raw Data 4'!$D:$D),"")</f>
        <v/>
      </c>
      <c r="G7" s="16"/>
      <c s="16"/>
      <c s="73"/>
      <c s="49"/>
      <c r="M7" s="16"/>
      <c s="16"/>
      <c s="76"/>
      <c s="75"/>
    </row>
    <row>
      <c s="44" t="s">
        <v>170</v>
      </c>
      <c s="3">
        <f>_xlfn.IFERROR(AVERAGE('Raw Data 1'!$E:$E),"")</f>
        <v>31.987450847457598</v>
      </c>
      <c s="3">
        <f>_xlfn.IFERROR(AVERAGE('Raw Data 2'!$E:$E),"")</f>
        <v>27.983458041958041</v>
      </c>
      <c s="3" t="str">
        <f>_xlfn.IFERROR(AVERAGE('Raw Data 3'!$E:$E),"")</f>
        <v/>
      </c>
      <c s="3" t="str">
        <f>_xlfn.IFERROR(AVERAGE('Raw Data 4'!$E:$E),"")</f>
        <v/>
      </c>
      <c r="G8" s="15"/>
      <c s="15"/>
      <c s="71"/>
      <c s="53"/>
      <c r="M8" s="15"/>
      <c s="15"/>
      <c s="69"/>
      <c s="75"/>
      <c s="180"/>
    </row>
    <row>
      <c r="G9" s="17" t="s">
        <v>172</v>
      </c>
      <c s="17" t="s">
        <v>307</v>
      </c>
      <c s="45">
        <v>19.41</v>
      </c>
      <c s="43"/>
      <c r="M9" s="17" t="s">
        <v>172</v>
      </c>
      <c s="17" t="s">
        <v>307</v>
      </c>
      <c s="45">
        <v>20.579999999999998</v>
      </c>
      <c s="74" t="s">
        <v>394</v>
      </c>
    </row>
    <row>
      <c r="G10" s="16"/>
      <c s="16"/>
      <c s="73"/>
      <c s="49"/>
      <c r="M10" s="16"/>
      <c s="16"/>
      <c s="76"/>
      <c s="75"/>
    </row>
    <row>
      <c r="G11" s="16"/>
      <c s="16"/>
      <c s="73"/>
      <c s="49"/>
      <c r="M11" s="16"/>
      <c s="16"/>
      <c s="76"/>
      <c s="75"/>
    </row>
    <row>
      <c r="G12" s="16"/>
      <c s="16"/>
      <c s="73"/>
      <c s="49"/>
      <c r="M12" s="16"/>
      <c s="16"/>
      <c s="76"/>
      <c s="75"/>
    </row>
    <row>
      <c r="G13" s="16"/>
      <c s="16"/>
      <c s="73"/>
      <c s="49"/>
      <c r="M13" s="16"/>
      <c s="16"/>
      <c s="76"/>
      <c s="75"/>
    </row>
    <row>
      <c r="G14" s="15"/>
      <c s="15"/>
      <c s="71"/>
      <c s="53"/>
      <c r="M14" s="15"/>
      <c s="15"/>
      <c s="69"/>
      <c s="75"/>
    </row>
    <row>
      <c r="G15" s="17" t="s">
        <v>277</v>
      </c>
      <c s="17" t="s">
        <v>89</v>
      </c>
      <c s="45">
        <v>35.039999999999999</v>
      </c>
      <c s="43"/>
      <c r="M15" s="17" t="s">
        <v>277</v>
      </c>
      <c s="17" t="s">
        <v>89</v>
      </c>
      <c s="45">
        <v>31.559999999999999</v>
      </c>
      <c s="74" t="s">
        <v>394</v>
      </c>
    </row>
    <row>
      <c r="G16" s="16"/>
      <c s="16"/>
      <c s="73"/>
      <c s="49"/>
      <c r="M16" s="16"/>
      <c s="16"/>
      <c s="76"/>
      <c s="75"/>
    </row>
    <row>
      <c r="G17" s="16"/>
      <c s="16"/>
      <c s="73"/>
      <c s="49"/>
      <c r="M17" s="16"/>
      <c s="16"/>
      <c s="76"/>
      <c s="75"/>
    </row>
    <row>
      <c r="G18" s="16"/>
      <c s="16"/>
      <c s="73"/>
      <c s="49"/>
      <c r="M18" s="16"/>
      <c s="16"/>
      <c s="76"/>
      <c s="75"/>
    </row>
    <row>
      <c r="G19" s="16"/>
      <c s="16"/>
      <c s="73"/>
      <c s="49"/>
      <c r="M19" s="16"/>
      <c s="16"/>
      <c s="76"/>
      <c s="75"/>
    </row>
    <row>
      <c r="G20" s="15"/>
      <c s="15"/>
      <c s="71"/>
      <c s="53"/>
      <c r="M20" s="15"/>
      <c s="15"/>
      <c s="69"/>
      <c s="75"/>
    </row>
    <row>
      <c r="G21" s="17" t="s">
        <v>203</v>
      </c>
      <c s="17" t="s">
        <v>173</v>
      </c>
      <c s="45">
        <v>50.100000000000001</v>
      </c>
      <c s="43"/>
      <c r="M21" s="17" t="s">
        <v>203</v>
      </c>
      <c s="17" t="s">
        <v>173</v>
      </c>
      <c s="45">
        <v>47.210000000000001</v>
      </c>
      <c s="74" t="s">
        <v>394</v>
      </c>
    </row>
    <row>
      <c r="G22" s="16"/>
      <c s="16"/>
      <c s="73"/>
      <c s="49"/>
      <c r="M22" s="16"/>
      <c s="16"/>
      <c s="76"/>
      <c s="75"/>
    </row>
    <row>
      <c r="G23" s="16"/>
      <c s="16"/>
      <c s="73"/>
      <c s="49"/>
      <c r="M23" s="16"/>
      <c s="16"/>
      <c s="76"/>
      <c s="75"/>
    </row>
    <row>
      <c r="G24" s="16"/>
      <c s="16"/>
      <c s="73"/>
      <c s="49"/>
      <c r="M24" s="16"/>
      <c s="16"/>
      <c s="76"/>
      <c s="75"/>
    </row>
    <row>
      <c r="G25" s="16"/>
      <c s="16"/>
      <c s="73"/>
      <c s="49"/>
      <c r="M25" s="16"/>
      <c s="16"/>
      <c s="76"/>
      <c s="75"/>
    </row>
    <row>
      <c r="G26" s="15"/>
      <c s="15"/>
      <c s="71"/>
      <c s="53"/>
      <c r="M26" s="15"/>
      <c s="15"/>
      <c s="69"/>
      <c s="75"/>
    </row>
    <row>
      <c r="G27" s="17" t="s">
        <v>167</v>
      </c>
      <c s="17" t="s">
        <v>278</v>
      </c>
      <c s="45">
        <v>69.689999999999998</v>
      </c>
      <c s="43"/>
      <c r="M27" s="17" t="s">
        <v>167</v>
      </c>
      <c s="17" t="s">
        <v>278</v>
      </c>
      <c s="45">
        <v>68.010000000000005</v>
      </c>
      <c s="74" t="s">
        <v>394</v>
      </c>
    </row>
    <row>
      <c r="G28" s="16"/>
      <c s="16"/>
      <c s="73"/>
      <c s="78"/>
      <c r="M28" s="16"/>
      <c s="16"/>
      <c s="76"/>
      <c s="75"/>
    </row>
    <row>
      <c r="G29" s="16"/>
      <c s="16"/>
      <c s="73"/>
      <c s="78"/>
      <c r="M29" s="16"/>
      <c s="16"/>
      <c s="76"/>
      <c s="75"/>
    </row>
    <row>
      <c r="G30" s="16"/>
      <c s="16"/>
      <c s="73"/>
      <c s="78"/>
      <c r="M30" s="16"/>
      <c s="16"/>
      <c s="76"/>
      <c s="75"/>
    </row>
    <row>
      <c r="G31" s="16"/>
      <c s="16"/>
      <c s="73"/>
      <c s="78"/>
      <c r="M31" s="16"/>
      <c s="16"/>
      <c s="76"/>
      <c s="75"/>
    </row>
    <row>
      <c r="G32" s="15"/>
      <c s="15"/>
      <c s="71"/>
      <c s="94"/>
      <c r="M32" s="15"/>
      <c s="15"/>
      <c s="69"/>
      <c s="75"/>
    </row>
  </sheetData>
  <mergeCells count="44">
    <mergeCell ref="G1:J1"/>
    <mergeCell ref="M1:P1"/>
    <mergeCell ref="A1:E4"/>
    <mergeCell ref="G3:G8"/>
    <mergeCell ref="H3:H8"/>
    <mergeCell ref="I3:I8"/>
    <mergeCell ref="J3:J8"/>
    <mergeCell ref="M3:M8"/>
    <mergeCell ref="N3:N8"/>
    <mergeCell ref="O3:O8"/>
    <mergeCell ref="P3:P8"/>
    <mergeCell ref="A6:E6"/>
    <mergeCell ref="G9:G14"/>
    <mergeCell ref="H9:H14"/>
    <mergeCell ref="I9:I14"/>
    <mergeCell ref="J9:J14"/>
    <mergeCell ref="M9:M14"/>
    <mergeCell ref="N9:N14"/>
    <mergeCell ref="O9:O14"/>
    <mergeCell ref="P9:P14"/>
    <mergeCell ref="G15:G20"/>
    <mergeCell ref="H15:H20"/>
    <mergeCell ref="I15:I20"/>
    <mergeCell ref="J15:J20"/>
    <mergeCell ref="M15:M20"/>
    <mergeCell ref="N15:N20"/>
    <mergeCell ref="O15:O20"/>
    <mergeCell ref="P15:P20"/>
    <mergeCell ref="G21:G26"/>
    <mergeCell ref="H21:H26"/>
    <mergeCell ref="I21:I26"/>
    <mergeCell ref="J21:J26"/>
    <mergeCell ref="M21:M26"/>
    <mergeCell ref="N21:N26"/>
    <mergeCell ref="O21:O26"/>
    <mergeCell ref="P21:P26"/>
    <mergeCell ref="G27:G32"/>
    <mergeCell ref="H27:H32"/>
    <mergeCell ref="I27:I32"/>
    <mergeCell ref="J27:J32"/>
    <mergeCell ref="M27:M32"/>
    <mergeCell ref="N27:N32"/>
    <mergeCell ref="O27:O32"/>
    <mergeCell ref="P27:P32"/>
  </mergeCells>
  <hyperlinks>
    <hyperlink ref="P3:P8" r:id="rId1" display="Click for sample"/>
    <hyperlink ref="P9:P14" r:id="rId2" display="Click for sample"/>
    <hyperlink ref="P15:P20" r:id="rId3" display="Click for sample"/>
    <hyperlink ref="P21:P26" r:id="rId4" display="Click for sample"/>
    <hyperlink ref="P27:P32" r:id="rId5" display="Click for sample"/>
  </hyperlinks>
  <pageMargins left="0.7" right="0.7" top="0.75" bottom="0.75" header="0.3" footer="0.3"/>
  <pageSetup orientation="portrait"/>
  <drawing r:id="rId6"/>
</worksheet>
</file>

<file path=xl/worksheets/sheet12.xml><?xml version="1.0" encoding="utf-8"?>
<worksheet xmlns:r="http://schemas.openxmlformats.org/officeDocument/2006/relationships" xmlns="http://schemas.openxmlformats.org/spreadsheetml/2006/main">
  <dimension ref="A1:H8"/>
  <sheetViews>
    <sheetView workbookViewId="0">
      <selection activeCell="A1" sqref="A1:E4"/>
    </sheetView>
  </sheetViews>
  <sheetFormatPr defaultRowHeight="14.95"/>
  <cols>
    <col min="1" max="1" width="35.5234375" customWidth="1"/>
    <col min="2" max="5" width="12.5234375" customWidth="1"/>
    <col min="6" max="6" width="3.26171875" customWidth="1"/>
  </cols>
  <sheetData>
    <row>
      <c s="58" t="s">
        <v>177</v>
      </c>
      <c s="6"/>
      <c s="6"/>
      <c s="6"/>
      <c s="6"/>
    </row>
    <row>
      <c s="6"/>
      <c s="6"/>
      <c s="6"/>
      <c s="6"/>
      <c s="6"/>
    </row>
    <row>
      <c s="6"/>
      <c s="6"/>
      <c s="6"/>
      <c s="6"/>
      <c s="6"/>
    </row>
    <row>
      <c s="11"/>
      <c s="11"/>
      <c s="11"/>
      <c s="11"/>
      <c s="11"/>
    </row>
    <row r="6">
      <c r="H6" s="196"/>
    </row>
    <row r="8">
      <c r="H8" s="25"/>
    </row>
  </sheetData>
  <mergeCells count="1">
    <mergeCell ref="A1:E4"/>
  </mergeCells>
  <pageMargins left="0.7" right="0.7" top="0.75" bottom="0.75" header="0.3" footer="0.3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4.4"/>
  <cols>
    <col min="1" max="1" width="7.52734375" style="25" bestFit="1" customWidth="1"/>
    <col min="2" max="2" width="8.16796875" style="55" bestFit="1" customWidth="1"/>
    <col min="3" max="3" width="11.84375" bestFit="1" customWidth="1"/>
    <col min="4" max="4" width="9.39453125" bestFit="1" customWidth="1"/>
    <col min="5" max="5" width="8.0546875" bestFit="1" customWidth="1"/>
  </cols>
  <sheetData>
    <row>
      <c s="25" t="s">
        <v>0</v>
      </c>
      <c s="55" t="s">
        <v>238</v>
      </c>
      <c t="s">
        <v>105</v>
      </c>
      <c t="s">
        <v>351</v>
      </c>
      <c t="s">
        <v>24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:r="http://schemas.openxmlformats.org/officeDocument/2006/relationships" xmlns="http://schemas.openxmlformats.org/spreadsheetml/2006/main">
  <dimension ref="A1:L13"/>
  <sheetViews>
    <sheetView topLeftCell="A2" workbookViewId="0">
      <selection activeCell="A6" sqref="A6:E6"/>
    </sheetView>
  </sheetViews>
  <sheetFormatPr defaultColWidth="9" defaultRowHeight="13"/>
  <cols>
    <col min="1" max="1" width="35.5234375" style="14" customWidth="1"/>
    <col min="2" max="5" width="12.5234375" style="14" customWidth="1"/>
    <col min="6" max="7" width="9" style="14"/>
    <col min="8" max="8" width="12.26171875" style="14" bestFit="1" customWidth="1"/>
    <col min="9" max="16384" width="9" style="14"/>
  </cols>
  <sheetData>
    <row ht="13.45" customHeight="1">
      <c s="58" t="s">
        <v>308</v>
      </c>
      <c s="6"/>
      <c s="6"/>
      <c s="6"/>
      <c s="6"/>
    </row>
    <row ht="13.45" customHeight="1">
      <c s="6"/>
      <c s="6"/>
      <c s="6"/>
      <c s="6"/>
      <c s="6"/>
      <c r="I2" s="30"/>
      <c s="30"/>
      <c s="30"/>
      <c s="30"/>
    </row>
    <row ht="13.45" customHeight="1">
      <c s="6"/>
      <c s="6"/>
      <c s="6"/>
      <c s="6"/>
      <c s="6"/>
    </row>
    <row ht="13.45" customHeight="1">
      <c s="11"/>
      <c s="11"/>
      <c s="11"/>
      <c s="11"/>
      <c s="11"/>
    </row>
    <row ht="13.45" customHeight="1">
      <c s="40"/>
      <c s="28" t="str">
        <f>IF(ISBLANK('VIDEO KPIs'!$C$8),"",'VIDEO KPIs'!$C$8)</f>
        <v>Channel A</v>
      </c>
      <c s="28" t="str">
        <f>IF(ISBLANK('VIDEO KPIs'!$D$8),"",'VIDEO KPIs'!$D$8)</f>
        <v>Channel B</v>
      </c>
      <c s="28" t="str">
        <f>IF(ISBLANK('VIDEO KPIs'!$E$8),"",'VIDEO KPIs'!$E$8)</f>
        <v/>
      </c>
      <c s="28" t="str">
        <f>IF(ISBLANK('VIDEO KPIs'!$F$8),"",'VIDEO KPIs'!$F$8)</f>
        <v/>
      </c>
    </row>
    <row ht="13.45" customHeight="1">
      <c s="95" t="s">
        <v>150</v>
      </c>
      <c s="29"/>
      <c s="29"/>
      <c s="29"/>
      <c s="29"/>
    </row>
    <row ht="13.45" customHeight="1">
      <c s="44" t="s">
        <v>413</v>
      </c>
      <c s="5">
        <f>IF(ISBLANK('VIDEO KPIs'!$C$19),"",'VIDEO KPIs'!$C$19)</f>
        <v>0</v>
      </c>
      <c s="5">
        <f>IF(ISBLANK('VIDEO KPIs'!$D$19),"",'VIDEO KPIs'!$D$19)</f>
        <v>0</v>
      </c>
      <c s="5" t="str">
        <f>IF(ISBLANK('VIDEO KPIs'!$E$19),"",'VIDEO KPIs'!$E$19)</f>
        <v/>
      </c>
      <c s="5" t="str">
        <f>IF(ISBLANK('VIDEO KPIs'!$F$19),"",'VIDEO KPIs'!$F$19)</f>
        <v/>
      </c>
    </row>
    <row ht="13.45" customHeight="1">
      <c s="44" t="s">
        <v>415</v>
      </c>
      <c s="51">
        <f>IF(ISBLANK('VIDEO KPIs'!$C$18),"",'VIDEO KPIs'!$C$18)</f>
        <v>0</v>
      </c>
      <c s="51">
        <f>IF(ISBLANK('VIDEO KPIs'!$D$18),"",'VIDEO KPIs'!$D$18)</f>
        <v>0</v>
      </c>
      <c s="51" t="str">
        <f>IF(ISBLANK('VIDEO KPIs'!$E$18),"",'VIDEO KPIs'!$E$18)</f>
        <v/>
      </c>
      <c s="51" t="str">
        <f>IF(ISBLANK('VIDEO KPIs'!$F$18),"",'VIDEO KPIs'!$F$18)</f>
        <v/>
      </c>
    </row>
    <row ht="13.45" customHeight="1">
      <c s="44" t="s">
        <v>76</v>
      </c>
      <c s="3">
        <f>IF(ISBLANK('VIDEO KPIs'!$C$20),"",'VIDEO KPIs'!$C$20)</f>
        <v>0</v>
      </c>
      <c s="3">
        <f>IF(ISBLANK('VIDEO KPIs'!$D$20),"",'VIDEO KPIs'!$D$20)</f>
        <v>0</v>
      </c>
      <c s="3" t="str">
        <f>IF(ISBLANK('VIDEO KPIs'!$E$20),"",'VIDEO KPIs'!$E$20)</f>
        <v/>
      </c>
      <c s="3" t="str">
        <f>IF(ISBLANK('VIDEO KPIs'!$F$20),"",'VIDEO KPIs'!$F$20)</f>
        <v/>
      </c>
    </row>
    <row ht="14.95">
      <c s="95" t="s">
        <v>117</v>
      </c>
      <c s="29"/>
      <c s="29"/>
      <c s="29"/>
      <c s="29"/>
    </row>
    <row>
      <c s="44" t="s">
        <v>107</v>
      </c>
      <c s="5">
        <f>IF(ISBLANK('VIDEO KPIs'!$C$16),"",'VIDEO KPIs'!$C$16)</f>
        <v>0</v>
      </c>
      <c s="5">
        <f>IF(ISBLANK('VIDEO KPIs'!$D$16),"",'VIDEO KPIs'!$D$16)</f>
        <v>0</v>
      </c>
      <c s="5" t="str">
        <f>IF(ISBLANK('VIDEO KPIs'!$E$16),"",'VIDEO KPIs'!$E$16)</f>
        <v/>
      </c>
      <c s="5" t="str">
        <f>IF(ISBLANK('VIDEO KPIs'!$F$16),"",'VIDEO KPIs'!$F$16)</f>
        <v/>
      </c>
    </row>
    <row>
      <c s="44" t="s">
        <v>388</v>
      </c>
      <c s="51">
        <f>IF(ISBLANK('VIDEO KPIs'!$C$15),"",'VIDEO KPIs'!$C$15)</f>
        <v>0</v>
      </c>
      <c s="51">
        <f>IF(ISBLANK('VIDEO KPIs'!$D$15),"",'VIDEO KPIs'!$D$15)</f>
        <v>0</v>
      </c>
      <c s="51" t="str">
        <f>IF(ISBLANK('VIDEO KPIs'!$E$15),"",'VIDEO KPIs'!$E$15)</f>
        <v/>
      </c>
      <c s="51" t="str">
        <f>IF(ISBLANK('VIDEO KPIs'!$F$15),"",'VIDEO KPIs'!$F$15)</f>
        <v/>
      </c>
    </row>
    <row>
      <c s="44" t="s">
        <v>165</v>
      </c>
      <c s="3">
        <f>IF(ISBLANK('VIDEO KPIs'!$C$17),"",'VIDEO KPIs'!$C$17)</f>
        <v>0</v>
      </c>
      <c s="3">
        <f>IF(ISBLANK('VIDEO KPIs'!$D$17),"",'VIDEO KPIs'!$D$17)</f>
        <v>0</v>
      </c>
      <c s="3" t="str">
        <f>IF(ISBLANK('VIDEO KPIs'!$E$17),"",'VIDEO KPIs'!$E$17)</f>
        <v/>
      </c>
      <c s="3" t="str">
        <f>IF(ISBLANK('VIDEO KPIs'!$F$17),"",'VIDEO KPIs'!$F$17)</f>
        <v/>
      </c>
    </row>
  </sheetData>
  <mergeCells count="3">
    <mergeCell ref="A1:E4"/>
    <mergeCell ref="A6:E6"/>
    <mergeCell ref="A10:E10"/>
  </mergeCells>
  <pageMargins left="0.7" right="0.7" top="0.75" bottom="0.75" header="0.3" footer="0.3"/>
  <pageSetup orientation="portrait"/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dimension ref="A1:L14"/>
  <sheetViews>
    <sheetView workbookViewId="0">
      <selection activeCell="A3" sqref="A3"/>
    </sheetView>
  </sheetViews>
  <sheetFormatPr defaultRowHeight="14.4"/>
  <cols>
    <col min="1" max="1" width="57.26171875" style="55" customWidth="1"/>
    <col min="2" max="2" width="14.5234375" style="61" customWidth="1"/>
    <col min="3" max="3" width="10" style="61" customWidth="1"/>
    <col min="4" max="4" width="58.26171875" style="55" customWidth="1"/>
    <col min="5" max="5" width="14.5234375" style="61" bestFit="1" customWidth="1"/>
    <col min="6" max="6" width="10" style="61" bestFit="1" customWidth="1"/>
    <col min="7" max="7" width="55" style="55" customWidth="1"/>
    <col min="8" max="8" width="14.5234375" style="61" bestFit="1" customWidth="1"/>
    <col min="9" max="9" width="10" style="61" bestFit="1" customWidth="1"/>
    <col min="10" max="10" width="53.26171875" style="55" customWidth="1"/>
    <col min="11" max="11" width="14.5234375" style="61" bestFit="1" customWidth="1"/>
    <col min="12" max="12" width="10" style="61" bestFit="1" customWidth="1"/>
  </cols>
  <sheetData>
    <row>
      <c s="35" t="s">
        <v>207</v>
      </c>
      <c s="35"/>
      <c s="35"/>
      <c s="35" t="s">
        <v>311</v>
      </c>
      <c s="35"/>
      <c s="35"/>
      <c s="35" t="s">
        <v>434</v>
      </c>
      <c s="35"/>
      <c s="35"/>
      <c s="35" t="s">
        <v>98</v>
      </c>
      <c s="35"/>
      <c s="35"/>
    </row>
    <row>
      <c s="55" t="s">
        <v>97</v>
      </c>
      <c s="61" t="s">
        <v>339</v>
      </c>
      <c s="61" t="s">
        <v>435</v>
      </c>
      <c s="55" t="s">
        <v>97</v>
      </c>
      <c s="61" t="s">
        <v>339</v>
      </c>
      <c s="61" t="s">
        <v>435</v>
      </c>
      <c s="55" t="s">
        <v>97</v>
      </c>
      <c s="61" t="s">
        <v>339</v>
      </c>
      <c s="61" t="s">
        <v>435</v>
      </c>
      <c s="55" t="s">
        <v>97</v>
      </c>
      <c s="61" t="s">
        <v>339</v>
      </c>
      <c s="61" t="s">
        <v>435</v>
      </c>
    </row>
    <row>
      <c s="55" t="s">
        <v>352</v>
      </c>
      <c s="61">
        <v>5</v>
      </c>
      <c s="61">
        <v>4.9005111613795016</v>
      </c>
      <c s="55" t="s">
        <v>352</v>
      </c>
      <c s="61">
        <v>5</v>
      </c>
      <c s="61">
        <v>4.9008225141823676</v>
      </c>
    </row>
    <row>
      <c s="55" t="s">
        <v>239</v>
      </c>
      <c s="61">
        <v>5</v>
      </c>
      <c s="61">
        <v>4.8963425625986625</v>
      </c>
      <c s="55" t="s">
        <v>239</v>
      </c>
      <c s="61">
        <v>5</v>
      </c>
      <c s="61">
        <v>4.8866682768146026</v>
      </c>
    </row>
    <row>
      <c s="55" t="s">
        <v>353</v>
      </c>
      <c s="61">
        <v>5</v>
      </c>
      <c s="61">
        <v>4.8950711632076329</v>
      </c>
      <c s="55" t="s">
        <v>353</v>
      </c>
      <c s="61">
        <v>5</v>
      </c>
      <c s="61">
        <v>4.8935254836982187</v>
      </c>
    </row>
    <row>
      <c s="55" t="s">
        <v>138</v>
      </c>
      <c s="61">
        <v>5</v>
      </c>
      <c s="61">
        <v>4.9062294463657068</v>
      </c>
      <c s="55" t="s">
        <v>138</v>
      </c>
      <c s="61">
        <v>5</v>
      </c>
      <c s="61">
        <v>4.8942269444699082</v>
      </c>
    </row>
    <row>
      <c s="55" t="s">
        <v>240</v>
      </c>
      <c s="61">
        <v>5</v>
      </c>
      <c s="61">
        <v>4.9002272095192003</v>
      </c>
      <c s="55" t="s">
        <v>240</v>
      </c>
      <c s="61">
        <v>5</v>
      </c>
      <c s="61">
        <v>4.8942269444699074</v>
      </c>
    </row>
    <row>
      <c s="55" t="s">
        <v>25</v>
      </c>
      <c s="61">
        <v>5</v>
      </c>
      <c s="61">
        <v>4.8950711632076329</v>
      </c>
      <c s="55" t="s">
        <v>25</v>
      </c>
      <c s="61">
        <v>5</v>
      </c>
      <c s="61">
        <v>4.8942269444699091</v>
      </c>
    </row>
    <row>
      <c s="55" t="s">
        <v>139</v>
      </c>
      <c s="61">
        <v>5</v>
      </c>
      <c s="61">
        <v>4.9010734000541394</v>
      </c>
      <c s="55" t="s">
        <v>139</v>
      </c>
      <c s="61">
        <v>5</v>
      </c>
      <c s="61">
        <v>4.89422694446991</v>
      </c>
    </row>
    <row>
      <c s="55" t="s">
        <v>354</v>
      </c>
      <c s="61">
        <v>5</v>
      </c>
      <c s="61">
        <v>4.900227209519203</v>
      </c>
      <c s="55" t="s">
        <v>354</v>
      </c>
      <c s="61">
        <v>5</v>
      </c>
      <c s="61">
        <v>4.89422694446991</v>
      </c>
    </row>
    <row>
      <c s="55" t="s">
        <v>36</v>
      </c>
      <c s="61">
        <v>5</v>
      </c>
      <c s="61">
        <v>4.8950711632076347</v>
      </c>
      <c s="55" t="s">
        <v>36</v>
      </c>
      <c s="61">
        <v>5</v>
      </c>
      <c s="61">
        <v>4.89422694446991</v>
      </c>
    </row>
    <row>
      <c s="55" t="s">
        <v>241</v>
      </c>
      <c s="61">
        <v>5</v>
      </c>
      <c s="61">
        <v>4.9010734000541394</v>
      </c>
      <c s="55" t="s">
        <v>241</v>
      </c>
      <c s="61">
        <v>5</v>
      </c>
      <c s="61">
        <v>4.89422694446991</v>
      </c>
    </row>
    <row>
      <c s="55" t="s">
        <v>384</v>
      </c>
      <c s="61">
        <v>5</v>
      </c>
      <c s="61">
        <v>4.900227209519203</v>
      </c>
      <c s="55" t="s">
        <v>384</v>
      </c>
      <c s="61">
        <v>5</v>
      </c>
      <c s="61">
        <v>4.89422694446991</v>
      </c>
    </row>
    <row>
      <c s="55" t="s">
        <v>140</v>
      </c>
      <c s="61">
        <v>5</v>
      </c>
      <c s="61">
        <v>4.8950711632076347</v>
      </c>
      <c s="55" t="s">
        <v>140</v>
      </c>
      <c s="61">
        <v>5</v>
      </c>
      <c s="61">
        <v>4.89422694446991</v>
      </c>
    </row>
  </sheetData>
  <mergeCells count="4">
    <mergeCell ref="A1:C1"/>
    <mergeCell ref="D1:F1"/>
    <mergeCell ref="G1:I1"/>
    <mergeCell ref="J1:L1"/>
  </mergeCells>
  <pageMargins left="0.7" right="0.7" top="0.75" bottom="0.75" header="0.3" footer="0.3"/>
  <pageSetup orientation="portrait" horizontalDpi="1200" verticalDpi="1200"/>
</worksheet>
</file>

<file path=xl/worksheets/sheet16.xml><?xml version="1.0" encoding="utf-8"?>
<worksheet xmlns:r="http://schemas.openxmlformats.org/officeDocument/2006/relationships" xmlns="http://schemas.openxmlformats.org/spreadsheetml/2006/main">
  <dimension ref="A1:N3"/>
  <sheetViews>
    <sheetView workbookViewId="0">
      <selection activeCell="A2" sqref="A2"/>
    </sheetView>
  </sheetViews>
  <sheetFormatPr defaultRowHeight="14.4"/>
  <cols>
    <col min="1" max="1" width="13" style="25" bestFit="1" customWidth="1"/>
    <col min="2" max="2" width="10" style="25" customWidth="1"/>
    <col min="3" max="3" width="12.5234375" customWidth="1"/>
    <col min="5" max="5" width="31" style="61" bestFit="1" customWidth="1"/>
    <col min="6" max="6" width="35.5234375" style="61" bestFit="1" customWidth="1"/>
    <col min="7" max="7" width="17.5234375" style="61" customWidth="1"/>
    <col min="8" max="8" width="13" style="25" bestFit="1" customWidth="1"/>
    <col min="9" max="9" width="10" style="25" customWidth="1"/>
    <col min="10" max="10" width="12.5234375" customWidth="1"/>
    <col min="12" max="12" width="31" style="61" bestFit="1" customWidth="1"/>
    <col min="13" max="13" width="35.5234375" style="61" bestFit="1" customWidth="1"/>
    <col min="14" max="14" width="14.47265625" style="61" bestFit="1" customWidth="1"/>
  </cols>
  <sheetData>
    <row>
      <c r="E1" s="88" t="s">
        <v>207</v>
      </c>
      <c s="88"/>
      <c s="146"/>
      <c r="L1" s="88" t="s">
        <v>311</v>
      </c>
      <c s="88"/>
      <c s="146"/>
    </row>
    <row>
      <c s="25" t="s">
        <v>42</v>
      </c>
      <c s="25" t="s">
        <v>373</v>
      </c>
      <c t="s">
        <v>371</v>
      </c>
      <c t="s">
        <v>232</v>
      </c>
      <c s="61" t="s">
        <v>67</v>
      </c>
      <c s="61" t="s">
        <v>18</v>
      </c>
      <c s="61" t="s">
        <v>41</v>
      </c>
      <c s="25" t="s">
        <v>42</v>
      </c>
      <c s="25" t="s">
        <v>373</v>
      </c>
      <c t="s">
        <v>371</v>
      </c>
      <c t="s">
        <v>232</v>
      </c>
      <c s="61" t="s">
        <v>67</v>
      </c>
      <c s="61" t="s">
        <v>18</v>
      </c>
      <c s="61" t="s">
        <v>41</v>
      </c>
    </row>
    <row>
      <c s="25">
        <v>1</v>
      </c>
      <c s="25">
        <v>0</v>
      </c>
      <c t="s">
        <v>210</v>
      </c>
      <c>
        <v>10</v>
      </c>
      <c s="61">
        <v>4.5285518377507756</v>
      </c>
      <c s="61">
        <v>3.840601101831556</v>
      </c>
      <c s="61">
        <v>3.3571139628406601</v>
      </c>
      <c s="25">
        <v>1</v>
      </c>
      <c s="25">
        <v>0</v>
      </c>
      <c t="s">
        <v>210</v>
      </c>
      <c>
        <v>10</v>
      </c>
      <c s="61">
        <v>4.607961913691903</v>
      </c>
      <c s="61">
        <v>4.6399999999999997</v>
      </c>
      <c s="61">
        <v>4.5161136131961532</v>
      </c>
    </row>
  </sheetData>
  <mergeCells count="2">
    <mergeCell ref="E1:F1"/>
    <mergeCell ref="L1:M1"/>
  </mergeCells>
  <pageMargins left="0.7" right="0.7" top="0.75" bottom="0.75" header="0.3" footer="0.3"/>
  <pageSetup orientation="portrait"/>
</worksheet>
</file>

<file path=xl/worksheets/sheet17.xml><?xml version="1.0" encoding="utf-8"?>
<worksheet xmlns:r="http://schemas.openxmlformats.org/officeDocument/2006/relationships" xmlns="http://schemas.openxmlformats.org/spreadsheetml/2006/main">
  <dimension ref="A1:Y2"/>
  <sheetViews>
    <sheetView workbookViewId="0">
      <selection activeCell="A2" sqref="A2"/>
    </sheetView>
  </sheetViews>
  <sheetFormatPr defaultRowHeight="14.4"/>
  <cols>
    <col min="1" max="1" width="13.5234375" bestFit="1" customWidth="1"/>
    <col min="2" max="2" width="16.47265625" bestFit="1" customWidth="1"/>
    <col min="3" max="3" width="6.5234375" style="25" bestFit="1" customWidth="1"/>
    <col min="4" max="4" width="14" style="25" bestFit="1" customWidth="1"/>
    <col min="5" max="5" width="18.5234375" bestFit="1" customWidth="1"/>
    <col min="6" max="6" width="11" style="25" bestFit="1" customWidth="1"/>
    <col min="7" max="7" width="14.5234375" bestFit="1" customWidth="1"/>
    <col min="8" max="8" width="14" bestFit="1" customWidth="1"/>
    <col min="9" max="9" width="11" bestFit="1" customWidth="1"/>
    <col min="10" max="10" width="8" bestFit="1" customWidth="1"/>
    <col min="11" max="11" width="16.26171875" bestFit="1" customWidth="1"/>
    <col min="12" max="13" width="20.5234375" bestFit="1" customWidth="1"/>
    <col min="14" max="14" width="8" bestFit="1" customWidth="1"/>
    <col min="15" max="15" width="8.26171875" bestFit="1" customWidth="1"/>
    <col min="16" max="16" width="10.47265625" bestFit="1" customWidth="1"/>
    <col min="17" max="17" width="10.5234375" bestFit="1" customWidth="1"/>
    <col min="18" max="18" width="18" bestFit="1" customWidth="1"/>
    <col min="19" max="19" width="14" bestFit="1" customWidth="1"/>
    <col min="20" max="20" width="18.5234375" bestFit="1" customWidth="1"/>
    <col min="21" max="21" width="16.26171875" customWidth="1"/>
    <col min="22" max="22" width="24.26171875" customWidth="1"/>
    <col min="23" max="23" width="32" style="25" customWidth="1"/>
    <col min="24" max="24" width="32.1015625" style="25" customWidth="1"/>
    <col min="25" max="25" width="32.47265625" customWidth="1"/>
  </cols>
  <sheetData>
    <row>
      <c t="s">
        <v>313</v>
      </c>
      <c t="s">
        <v>100</v>
      </c>
      <c s="25" t="s">
        <v>261</v>
      </c>
      <c s="25" t="s">
        <v>186</v>
      </c>
      <c t="s">
        <v>212</v>
      </c>
      <c s="25" t="s">
        <v>160</v>
      </c>
      <c s="54" t="s">
        <v>65</v>
      </c>
      <c s="54" t="s">
        <v>292</v>
      </c>
      <c s="54" t="s">
        <v>370</v>
      </c>
      <c t="s">
        <v>436</v>
      </c>
      <c s="54" t="s">
        <v>340</v>
      </c>
      <c s="90" t="s">
        <v>403</v>
      </c>
      <c s="90" t="s">
        <v>341</v>
      </c>
      <c t="s">
        <v>66</v>
      </c>
      <c t="s">
        <v>40</v>
      </c>
      <c t="s">
        <v>437</v>
      </c>
      <c t="s">
        <v>404</v>
      </c>
      <c t="s">
        <v>159</v>
      </c>
      <c t="s">
        <v>17</v>
      </c>
      <c t="s">
        <v>187</v>
      </c>
      <c t="s">
        <v>315</v>
      </c>
      <c s="6" t="s">
        <v>407</v>
      </c>
      <c s="6" t="s">
        <v>294</v>
      </c>
      <c s="6" t="s">
        <v>408</v>
      </c>
      <c s="6" t="s">
        <v>375</v>
      </c>
    </row>
    <row>
      <c t="s">
        <v>46</v>
      </c>
      <c t="s">
        <v>104</v>
      </c>
      <c s="25">
        <v>0</v>
      </c>
      <c s="25">
        <v>1</v>
      </c>
      <c t="s">
        <v>210</v>
      </c>
      <c s="25">
        <v>0</v>
      </c>
      <c t="s">
        <v>47</v>
      </c>
      <c t="s">
        <v>48</v>
      </c>
      <c t="s">
        <v>264</v>
      </c>
      <c s="55">
        <v>11</v>
      </c>
      <c>
        <v>0.46666666666666701</v>
      </c>
      <c>
        <v>49.622999999999998</v>
      </c>
      <c>
        <v>22.68</v>
      </c>
      <c>
        <v>1.5189999999999999</v>
      </c>
      <c>
        <v>0.65800000000000003</v>
      </c>
      <c>
        <v>1</v>
      </c>
      <c>
        <v>1</v>
      </c>
      <c t="s">
        <v>136</v>
      </c>
      <c t="s">
        <v>439</v>
      </c>
      <c t="s">
        <v>72</v>
      </c>
      <c>
        <v>0.17333333333333301</v>
      </c>
      <c>
        <v>0.64179658083152602</v>
      </c>
      <c s="25">
        <v>88398</v>
      </c>
      <c s="25">
        <v>74074734</v>
      </c>
      <c t="s">
        <v>137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:r="http://schemas.openxmlformats.org/officeDocument/2006/relationships" xmlns="http://schemas.openxmlformats.org/spreadsheetml/2006/main">
  <dimension ref="A1:Y2"/>
  <sheetViews>
    <sheetView workbookViewId="0">
      <selection activeCell="A2" sqref="A2"/>
    </sheetView>
  </sheetViews>
  <sheetFormatPr defaultRowHeight="14.4"/>
  <cols>
    <col min="1" max="1" width="13.5234375" bestFit="1" customWidth="1"/>
    <col min="2" max="2" width="16.47265625" bestFit="1" customWidth="1"/>
    <col min="3" max="3" width="6.5234375" style="25" bestFit="1" customWidth="1"/>
    <col min="4" max="4" width="14" style="25" bestFit="1" customWidth="1"/>
    <col min="5" max="5" width="18.5234375" bestFit="1" customWidth="1"/>
    <col min="6" max="6" width="11" style="25" bestFit="1" customWidth="1"/>
    <col min="7" max="7" width="14.5234375" bestFit="1" customWidth="1"/>
    <col min="8" max="8" width="14" bestFit="1" customWidth="1"/>
    <col min="9" max="9" width="11" bestFit="1" customWidth="1"/>
    <col min="10" max="10" width="8" bestFit="1" customWidth="1"/>
    <col min="11" max="11" width="16.26171875" bestFit="1" customWidth="1"/>
    <col min="12" max="13" width="20.5234375" bestFit="1" customWidth="1"/>
    <col min="14" max="14" width="8" bestFit="1" customWidth="1"/>
    <col min="15" max="15" width="8.26171875" bestFit="1" customWidth="1"/>
    <col min="16" max="16" width="10.47265625" bestFit="1" customWidth="1"/>
    <col min="17" max="17" width="10.5234375" bestFit="1" customWidth="1"/>
    <col min="18" max="18" width="18" bestFit="1" customWidth="1"/>
    <col min="19" max="19" width="14" bestFit="1" customWidth="1"/>
    <col min="20" max="20" width="18.5234375" bestFit="1" customWidth="1"/>
    <col min="21" max="21" width="16.26171875" customWidth="1"/>
    <col min="22" max="22" width="24.26171875" customWidth="1"/>
    <col min="23" max="23" width="32" style="25" customWidth="1"/>
    <col min="24" max="24" width="32.1015625" style="25" customWidth="1"/>
    <col min="25" max="25" width="32.47265625" customWidth="1"/>
  </cols>
  <sheetData>
    <row>
      <c t="s">
        <v>313</v>
      </c>
      <c t="s">
        <v>100</v>
      </c>
      <c s="25" t="s">
        <v>261</v>
      </c>
      <c s="25" t="s">
        <v>186</v>
      </c>
      <c t="s">
        <v>212</v>
      </c>
      <c s="25" t="s">
        <v>160</v>
      </c>
      <c s="54" t="s">
        <v>65</v>
      </c>
      <c s="54" t="s">
        <v>292</v>
      </c>
      <c s="54" t="s">
        <v>370</v>
      </c>
      <c t="s">
        <v>436</v>
      </c>
      <c s="54" t="s">
        <v>340</v>
      </c>
      <c s="90" t="s">
        <v>403</v>
      </c>
      <c s="90" t="s">
        <v>341</v>
      </c>
      <c t="s">
        <v>66</v>
      </c>
      <c t="s">
        <v>40</v>
      </c>
      <c t="s">
        <v>437</v>
      </c>
      <c t="s">
        <v>404</v>
      </c>
      <c t="s">
        <v>159</v>
      </c>
      <c t="s">
        <v>17</v>
      </c>
      <c t="s">
        <v>187</v>
      </c>
      <c t="s">
        <v>315</v>
      </c>
      <c s="6" t="s">
        <v>407</v>
      </c>
      <c s="6" t="s">
        <v>294</v>
      </c>
      <c s="6" t="s">
        <v>408</v>
      </c>
      <c s="6" t="s">
        <v>375</v>
      </c>
    </row>
    <row>
      <c t="s">
        <v>46</v>
      </c>
      <c t="s">
        <v>13</v>
      </c>
      <c s="25">
        <v>0</v>
      </c>
      <c s="25">
        <v>1</v>
      </c>
      <c t="s">
        <v>210</v>
      </c>
      <c s="25">
        <v>0</v>
      </c>
      <c t="s">
        <v>131</v>
      </c>
      <c t="s">
        <v>73</v>
      </c>
      <c t="s">
        <v>264</v>
      </c>
      <c s="55">
        <v>11</v>
      </c>
      <c>
        <v>0.040000000000000001</v>
      </c>
      <c>
        <v>8.4719999999999995</v>
      </c>
      <c>
        <v>8.5879999999999992</v>
      </c>
      <c>
        <v>0.44400000000000001</v>
      </c>
      <c>
        <v>0.11700000000000001</v>
      </c>
      <c>
        <v>1</v>
      </c>
      <c>
        <v>1</v>
      </c>
      <c t="s">
        <v>298</v>
      </c>
      <c t="s">
        <v>320</v>
      </c>
      <c t="s">
        <v>72</v>
      </c>
      <c>
        <v>0.040000000000000001</v>
      </c>
      <c>
        <v>0.070421748024278696</v>
      </c>
      <c s="25">
        <v>89398</v>
      </c>
      <c s="25">
        <v>74872736</v>
      </c>
      <c t="s">
        <v>137</v>
      </c>
    </row>
  </sheetData>
  <pageMargins left="0.7" right="0.7" top="0.75" bottom="0.75" header="0.3" footer="0.3"/>
</worksheet>
</file>

<file path=xl/worksheets/sheet19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4.4"/>
  <cols>
    <col min="1" max="1" width="16" style="25" customWidth="1"/>
    <col min="2" max="2" width="14.7890625" style="25" customWidth="1"/>
    <col min="3" max="3" width="47.7890625" customWidth="1"/>
    <col min="4" max="4" width="16.26171875" style="25" customWidth="1"/>
    <col min="5" max="5" width="20.62890625" customWidth="1"/>
    <col min="6" max="6" width="18.26171875" customWidth="1"/>
    <col min="7" max="7" width="21.7890625" bestFit="1" customWidth="1"/>
  </cols>
  <sheetData>
    <row>
      <c s="25" t="s">
        <v>42</v>
      </c>
      <c s="25" t="s">
        <v>373</v>
      </c>
      <c t="s">
        <v>70</v>
      </c>
      <c s="25" t="s">
        <v>160</v>
      </c>
      <c t="s">
        <v>102</v>
      </c>
      <c t="s">
        <v>161</v>
      </c>
      <c t="s">
        <v>234</v>
      </c>
    </row>
  </sheetData>
  <pageMargins left="0.7" right="0.7" top="0.75" bottom="0.75" header="0.3" footer="0.3"/>
  <pageSetup orientation="portrait"/>
</worksheet>
</file>

<file path=xl/worksheets/sheet20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4.4"/>
  <cols>
    <col min="1" max="1" width="16" style="25" customWidth="1"/>
    <col min="2" max="2" width="14.7890625" style="25" customWidth="1"/>
    <col min="3" max="3" width="47.7890625" customWidth="1"/>
    <col min="4" max="4" width="16.26171875" style="25" customWidth="1"/>
    <col min="5" max="5" width="20.62890625" customWidth="1"/>
    <col min="6" max="6" width="18.26171875" customWidth="1"/>
    <col min="7" max="7" width="21.7890625" bestFit="1" customWidth="1"/>
  </cols>
  <sheetData>
    <row>
      <c s="25" t="s">
        <v>42</v>
      </c>
      <c s="25" t="s">
        <v>373</v>
      </c>
      <c t="s">
        <v>70</v>
      </c>
      <c s="25" t="s">
        <v>160</v>
      </c>
      <c t="s">
        <v>102</v>
      </c>
      <c t="s">
        <v>161</v>
      </c>
      <c t="s">
        <v>234</v>
      </c>
    </row>
  </sheetData>
  <pageMargins left="0.7" right="0.7" top="0.75" bottom="0.75" header="0.3" footer="0.3"/>
</worksheet>
</file>

<file path=xl/worksheets/sheet21.xml><?xml version="1.0" encoding="utf-8"?>
<worksheet xmlns:r="http://schemas.openxmlformats.org/officeDocument/2006/relationships" xmlns="http://schemas.openxmlformats.org/spreadsheetml/2006/main">
  <dimension ref="A1:T257"/>
  <sheetViews>
    <sheetView workbookViewId="0">
      <selection activeCell="R25" sqref="R25"/>
    </sheetView>
  </sheetViews>
  <sheetFormatPr defaultRowHeight="14.4"/>
  <cols>
    <col min="1" max="1" width="10.47265625" customWidth="1"/>
    <col min="2" max="4" width="8" customWidth="1"/>
    <col min="5" max="5" width="8.26171875" customWidth="1"/>
    <col min="9" max="12" width="8.26171875" customWidth="1"/>
    <col min="16" max="16" width="8.26171875" customWidth="1"/>
    <col min="17" max="19" width="8" customWidth="1"/>
    <col min="23" max="23" width="10.47265625" customWidth="1"/>
    <col min="24" max="25" width="11" customWidth="1"/>
    <col min="26" max="26" width="10" customWidth="1"/>
    <col min="27" max="27" width="11" customWidth="1"/>
    <col min="28" max="28" width="10" customWidth="1"/>
    <col min="30" max="30" width="10.5234375" customWidth="1"/>
    <col min="31" max="31" width="10.26171875" customWidth="1"/>
  </cols>
  <sheetData>
    <row>
      <c s="24" t="s">
        <v>356</v>
      </c>
      <c s="24" t="s">
        <v>243</v>
      </c>
      <c s="24" t="s">
        <v>357</v>
      </c>
      <c s="24" t="s">
        <v>49</v>
      </c>
      <c s="24" t="s">
        <v>166</v>
      </c>
      <c s="24" t="s">
        <v>414</v>
      </c>
      <c r="H1" s="24" t="s">
        <v>356</v>
      </c>
      <c s="24" t="s">
        <v>243</v>
      </c>
      <c s="24" t="s">
        <v>357</v>
      </c>
      <c s="24" t="s">
        <v>49</v>
      </c>
      <c s="24" t="s">
        <v>166</v>
      </c>
      <c s="24" t="s">
        <v>190</v>
      </c>
      <c r="O1" s="24" t="s">
        <v>356</v>
      </c>
      <c s="24" t="s">
        <v>243</v>
      </c>
      <c s="24" t="s">
        <v>357</v>
      </c>
      <c s="24" t="s">
        <v>49</v>
      </c>
      <c s="24" t="s">
        <v>166</v>
      </c>
      <c s="24" t="s">
        <v>28</v>
      </c>
    </row>
    <row>
      <c s="24">
        <v>0.10000000000000001</v>
      </c>
      <c s="24">
        <f t="array" ref="B2:B51">FREQUENCY('Raw Data 1'!C:C,'Bin Data'!F2:F51)</f>
        <v>0</v>
      </c>
      <c s="24">
        <f t="array" ref="C2:C51">FREQUENCY('Raw Data 2'!C:C,'Bin Data'!F2:F51)</f>
        <v>0</v>
      </c>
      <c s="24">
        <f t="array" ref="D2:D51">FREQUENCY('Raw Data 3'!C:C,'Bin Data'!F2:F51)</f>
        <v>0</v>
      </c>
      <c s="24">
        <f t="array" ref="E2:E51">FREQUENCY('Raw Data 4'!C:C,'Bin Data'!F2:F51)</f>
        <v>0</v>
      </c>
      <c s="24">
        <v>0.10000000000000001</v>
      </c>
      <c r="H2" s="87">
        <v>1</v>
      </c>
      <c s="24">
        <f t="array" ref="I2:I121">FREQUENCY('Raw Data 1'!D:D,'Bin Data'!M2:M121)</f>
        <v>0</v>
      </c>
      <c s="24">
        <f t="array" ref="J2:J121">FREQUENCY('Raw Data 2'!D:D,'Bin Data'!M2:M121)</f>
        <v>0</v>
      </c>
      <c s="24">
        <f t="array" ref="K2:K121">FREQUENCY('Raw Data 3'!D:D,'Bin Data'!M2:M121)</f>
        <v>0</v>
      </c>
      <c s="24">
        <f t="array" ref="L2:L121">FREQUENCY('Raw Data 4'!D:D,'Bin Data'!M2:M121)</f>
        <v>0</v>
      </c>
      <c s="87">
        <v>1</v>
      </c>
      <c r="O2" s="87">
        <v>1</v>
      </c>
      <c s="24">
        <f t="array" ref="P2:P121">FREQUENCY('Raw Data 1'!E:E,'Bin Data'!T2:T121)</f>
        <v>13</v>
      </c>
      <c s="24">
        <f t="array" ref="Q2:Q121">FREQUENCY('Raw Data 2'!E:E,'Bin Data'!T2:T121)</f>
        <v>10</v>
      </c>
      <c s="24">
        <f t="array" ref="R2:R121">FREQUENCY('Raw Data 3'!E:E,'Bin Data'!T2:T121)</f>
        <v>0</v>
      </c>
      <c s="24">
        <f t="array" ref="S2:S121">FREQUENCY('Raw Data 4'!E:E,'Bin Data'!T2:T121)</f>
        <v>0</v>
      </c>
      <c s="87">
        <v>1</v>
      </c>
    </row>
    <row>
      <c s="24">
        <v>0.20000000000000001</v>
      </c>
      <c s="24">
        <v>0</v>
      </c>
      <c s="24">
        <v>0</v>
      </c>
      <c s="24">
        <v>0</v>
      </c>
      <c s="24">
        <v>0</v>
      </c>
      <c s="24">
        <v>0.20000000000000001</v>
      </c>
      <c r="H3" s="87">
        <v>2</v>
      </c>
      <c s="24">
        <v>0</v>
      </c>
      <c s="24">
        <v>0</v>
      </c>
      <c s="24">
        <v>0</v>
      </c>
      <c s="24">
        <v>0</v>
      </c>
      <c s="87">
        <v>2</v>
      </c>
      <c r="O3" s="87">
        <v>2</v>
      </c>
      <c s="24">
        <v>0</v>
      </c>
      <c s="24">
        <v>0</v>
      </c>
      <c s="24">
        <v>0</v>
      </c>
      <c s="24">
        <v>0</v>
      </c>
      <c s="87">
        <v>2</v>
      </c>
    </row>
    <row>
      <c s="24">
        <v>0.29999999999999999</v>
      </c>
      <c s="24">
        <v>0</v>
      </c>
      <c s="24">
        <v>0</v>
      </c>
      <c s="24">
        <v>0</v>
      </c>
      <c s="24">
        <v>0</v>
      </c>
      <c s="24">
        <v>0.29999999999999999</v>
      </c>
      <c r="H4" s="87">
        <v>3</v>
      </c>
      <c s="24">
        <v>0</v>
      </c>
      <c s="24">
        <v>0</v>
      </c>
      <c s="24">
        <v>0</v>
      </c>
      <c s="24">
        <v>0</v>
      </c>
      <c s="87">
        <v>3</v>
      </c>
      <c r="O4" s="87">
        <v>3</v>
      </c>
      <c s="24">
        <v>0</v>
      </c>
      <c s="24">
        <v>0</v>
      </c>
      <c s="24">
        <v>0</v>
      </c>
      <c s="24">
        <v>0</v>
      </c>
      <c s="87">
        <v>3</v>
      </c>
    </row>
    <row>
      <c s="24">
        <v>0.40000000000000002</v>
      </c>
      <c s="24">
        <v>0</v>
      </c>
      <c s="24">
        <v>0</v>
      </c>
      <c s="24">
        <v>0</v>
      </c>
      <c s="24">
        <v>0</v>
      </c>
      <c s="24">
        <v>0.40000000000000002</v>
      </c>
      <c r="H5" s="87">
        <v>4</v>
      </c>
      <c s="24">
        <v>0</v>
      </c>
      <c s="24">
        <v>0</v>
      </c>
      <c s="24">
        <v>0</v>
      </c>
      <c s="24">
        <v>0</v>
      </c>
      <c s="87">
        <v>4</v>
      </c>
      <c r="O5" s="87">
        <v>4</v>
      </c>
      <c s="24">
        <v>0</v>
      </c>
      <c s="24">
        <v>0</v>
      </c>
      <c s="24">
        <v>0</v>
      </c>
      <c s="24">
        <v>0</v>
      </c>
      <c s="87">
        <v>4</v>
      </c>
    </row>
    <row>
      <c s="24">
        <v>0.5</v>
      </c>
      <c s="24">
        <v>0</v>
      </c>
      <c s="24">
        <v>0</v>
      </c>
      <c s="24">
        <v>0</v>
      </c>
      <c s="24">
        <v>0</v>
      </c>
      <c s="24">
        <v>0.5</v>
      </c>
      <c r="H6" s="87">
        <v>5</v>
      </c>
      <c s="24">
        <v>0</v>
      </c>
      <c s="24">
        <v>0</v>
      </c>
      <c s="24">
        <v>0</v>
      </c>
      <c s="24">
        <v>0</v>
      </c>
      <c s="87">
        <v>5</v>
      </c>
      <c r="O6" s="87">
        <v>5</v>
      </c>
      <c s="24">
        <v>0</v>
      </c>
      <c s="24">
        <v>0</v>
      </c>
      <c s="24">
        <v>0</v>
      </c>
      <c s="24">
        <v>0</v>
      </c>
      <c s="87">
        <v>5</v>
      </c>
    </row>
    <row>
      <c s="24">
        <v>0.59999999999999998</v>
      </c>
      <c s="24">
        <v>0</v>
      </c>
      <c s="24">
        <v>0</v>
      </c>
      <c s="24">
        <v>0</v>
      </c>
      <c s="24">
        <v>0</v>
      </c>
      <c s="24">
        <v>0.59999999999999998</v>
      </c>
      <c r="H7" s="87">
        <v>6</v>
      </c>
      <c s="24">
        <v>0</v>
      </c>
      <c s="24">
        <v>0</v>
      </c>
      <c s="24">
        <v>0</v>
      </c>
      <c s="24">
        <v>0</v>
      </c>
      <c s="87">
        <v>6</v>
      </c>
      <c r="O7" s="87">
        <v>6</v>
      </c>
      <c s="24">
        <v>0</v>
      </c>
      <c s="24">
        <v>0</v>
      </c>
      <c s="24">
        <v>0</v>
      </c>
      <c s="24">
        <v>0</v>
      </c>
      <c s="87">
        <v>6</v>
      </c>
    </row>
    <row>
      <c s="24">
        <v>0.69999999999999996</v>
      </c>
      <c s="24">
        <v>0</v>
      </c>
      <c s="24">
        <v>0</v>
      </c>
      <c s="24">
        <v>0</v>
      </c>
      <c s="24">
        <v>0</v>
      </c>
      <c s="24">
        <v>0.69999999999999996</v>
      </c>
      <c r="H8" s="87">
        <v>7</v>
      </c>
      <c s="24">
        <v>0</v>
      </c>
      <c s="24">
        <v>0</v>
      </c>
      <c s="24">
        <v>0</v>
      </c>
      <c s="24">
        <v>0</v>
      </c>
      <c s="87">
        <v>7</v>
      </c>
      <c r="O8" s="87">
        <v>7</v>
      </c>
      <c s="24">
        <v>0</v>
      </c>
      <c s="24">
        <v>0</v>
      </c>
      <c s="24">
        <v>0</v>
      </c>
      <c s="24">
        <v>0</v>
      </c>
      <c s="87">
        <v>7</v>
      </c>
    </row>
    <row>
      <c s="24">
        <v>0.80000000000000004</v>
      </c>
      <c s="24">
        <v>0</v>
      </c>
      <c s="24">
        <v>0</v>
      </c>
      <c s="24">
        <v>0</v>
      </c>
      <c s="24">
        <v>0</v>
      </c>
      <c s="24">
        <v>0.80000000000000004</v>
      </c>
      <c r="H9" s="87">
        <v>8</v>
      </c>
      <c s="24">
        <v>0</v>
      </c>
      <c s="24">
        <v>0</v>
      </c>
      <c s="24">
        <v>0</v>
      </c>
      <c s="24">
        <v>0</v>
      </c>
      <c s="87">
        <v>8</v>
      </c>
      <c r="O9" s="87">
        <v>8</v>
      </c>
      <c s="24">
        <v>0</v>
      </c>
      <c s="24">
        <v>1</v>
      </c>
      <c s="24">
        <v>0</v>
      </c>
      <c s="24">
        <v>0</v>
      </c>
      <c s="87">
        <v>8</v>
      </c>
    </row>
    <row>
      <c s="24">
        <v>0.90000000000000002</v>
      </c>
      <c s="24">
        <v>0</v>
      </c>
      <c s="24">
        <v>0</v>
      </c>
      <c s="24">
        <v>0</v>
      </c>
      <c s="24">
        <v>0</v>
      </c>
      <c s="24">
        <v>0.90000000000000002</v>
      </c>
      <c r="H10" s="87">
        <v>9</v>
      </c>
      <c s="24">
        <v>0</v>
      </c>
      <c s="24">
        <v>0</v>
      </c>
      <c s="24">
        <v>0</v>
      </c>
      <c s="24">
        <v>0</v>
      </c>
      <c s="87">
        <v>9</v>
      </c>
      <c r="O10" s="87">
        <v>9</v>
      </c>
      <c s="24">
        <v>0</v>
      </c>
      <c s="24">
        <v>1</v>
      </c>
      <c s="24">
        <v>0</v>
      </c>
      <c s="24">
        <v>0</v>
      </c>
      <c s="87">
        <v>9</v>
      </c>
    </row>
    <row>
      <c s="24">
        <v>1</v>
      </c>
      <c s="24">
        <v>0</v>
      </c>
      <c s="24">
        <v>0</v>
      </c>
      <c s="24">
        <v>0</v>
      </c>
      <c s="24">
        <v>0</v>
      </c>
      <c s="24">
        <v>1</v>
      </c>
      <c r="H11" s="87">
        <v>10</v>
      </c>
      <c s="24">
        <v>0</v>
      </c>
      <c s="24">
        <v>0</v>
      </c>
      <c s="24">
        <v>0</v>
      </c>
      <c s="24">
        <v>0</v>
      </c>
      <c s="87">
        <v>10</v>
      </c>
      <c r="O11" s="87">
        <v>10</v>
      </c>
      <c s="24">
        <v>1</v>
      </c>
      <c s="24">
        <v>0</v>
      </c>
      <c s="24">
        <v>0</v>
      </c>
      <c s="24">
        <v>0</v>
      </c>
      <c s="87">
        <v>10</v>
      </c>
    </row>
    <row>
      <c s="24">
        <v>1.1000000000000001</v>
      </c>
      <c s="24">
        <v>0</v>
      </c>
      <c s="24">
        <v>0</v>
      </c>
      <c s="24">
        <v>0</v>
      </c>
      <c s="24">
        <v>0</v>
      </c>
      <c s="24">
        <v>1.1000000000000001</v>
      </c>
      <c r="H12" s="87">
        <v>11</v>
      </c>
      <c s="24">
        <v>0</v>
      </c>
      <c s="24">
        <v>0</v>
      </c>
      <c s="24">
        <v>0</v>
      </c>
      <c s="24">
        <v>0</v>
      </c>
      <c s="87">
        <v>11</v>
      </c>
      <c r="O12" s="87">
        <v>11</v>
      </c>
      <c s="24">
        <v>1</v>
      </c>
      <c s="24">
        <v>0</v>
      </c>
      <c s="24">
        <v>0</v>
      </c>
      <c s="24">
        <v>0</v>
      </c>
      <c s="87">
        <v>11</v>
      </c>
    </row>
    <row>
      <c s="24">
        <v>1.2</v>
      </c>
      <c s="24">
        <v>0</v>
      </c>
      <c s="24">
        <v>0</v>
      </c>
      <c s="24">
        <v>0</v>
      </c>
      <c s="24">
        <v>0</v>
      </c>
      <c s="24">
        <v>1.2</v>
      </c>
      <c r="H13" s="87">
        <v>12</v>
      </c>
      <c s="24">
        <v>0</v>
      </c>
      <c s="24">
        <v>0</v>
      </c>
      <c s="24">
        <v>0</v>
      </c>
      <c s="24">
        <v>0</v>
      </c>
      <c s="87">
        <v>12</v>
      </c>
      <c r="O13" s="87">
        <v>12</v>
      </c>
      <c s="24">
        <v>1</v>
      </c>
      <c s="24">
        <v>2</v>
      </c>
      <c s="24">
        <v>0</v>
      </c>
      <c s="24">
        <v>0</v>
      </c>
      <c s="87">
        <v>12</v>
      </c>
    </row>
    <row>
      <c s="24">
        <v>1.3</v>
      </c>
      <c s="24">
        <v>0</v>
      </c>
      <c s="24">
        <v>0</v>
      </c>
      <c s="24">
        <v>0</v>
      </c>
      <c s="24">
        <v>0</v>
      </c>
      <c s="24">
        <v>1.3</v>
      </c>
      <c r="H14" s="87">
        <v>13</v>
      </c>
      <c s="24">
        <v>0</v>
      </c>
      <c s="24">
        <v>0</v>
      </c>
      <c s="24">
        <v>0</v>
      </c>
      <c s="24">
        <v>0</v>
      </c>
      <c s="87">
        <v>13</v>
      </c>
      <c r="O14" s="87">
        <v>13</v>
      </c>
      <c s="24">
        <v>0</v>
      </c>
      <c s="24">
        <v>1</v>
      </c>
      <c s="24">
        <v>0</v>
      </c>
      <c s="24">
        <v>0</v>
      </c>
      <c s="87">
        <v>13</v>
      </c>
    </row>
    <row>
      <c s="24">
        <v>1.3999999999999999</v>
      </c>
      <c s="24">
        <v>0</v>
      </c>
      <c s="24">
        <v>0</v>
      </c>
      <c s="24">
        <v>0</v>
      </c>
      <c s="24">
        <v>0</v>
      </c>
      <c s="24">
        <v>1.3999999999999999</v>
      </c>
      <c r="H15" s="87">
        <v>14</v>
      </c>
      <c s="24">
        <v>0</v>
      </c>
      <c s="24">
        <v>0</v>
      </c>
      <c s="24">
        <v>0</v>
      </c>
      <c s="24">
        <v>0</v>
      </c>
      <c s="87">
        <v>14</v>
      </c>
      <c r="O15" s="87">
        <v>14</v>
      </c>
      <c s="24">
        <v>2</v>
      </c>
      <c s="24">
        <v>0</v>
      </c>
      <c s="24">
        <v>0</v>
      </c>
      <c s="24">
        <v>0</v>
      </c>
      <c s="87">
        <v>14</v>
      </c>
    </row>
    <row>
      <c s="24">
        <v>1.5</v>
      </c>
      <c s="24">
        <v>0</v>
      </c>
      <c s="24">
        <v>0</v>
      </c>
      <c s="24">
        <v>0</v>
      </c>
      <c s="24">
        <v>0</v>
      </c>
      <c s="24">
        <v>1.5</v>
      </c>
      <c r="H16" s="87">
        <v>15</v>
      </c>
      <c s="24">
        <v>0</v>
      </c>
      <c s="24">
        <v>0</v>
      </c>
      <c s="24">
        <v>0</v>
      </c>
      <c s="24">
        <v>0</v>
      </c>
      <c s="87">
        <v>15</v>
      </c>
      <c r="O16" s="87">
        <v>15</v>
      </c>
      <c s="24">
        <v>0</v>
      </c>
      <c s="24">
        <v>1</v>
      </c>
      <c s="24">
        <v>0</v>
      </c>
      <c s="24">
        <v>0</v>
      </c>
      <c s="87">
        <v>15</v>
      </c>
    </row>
    <row>
      <c s="24">
        <v>1.6000000000000001</v>
      </c>
      <c s="24">
        <v>0</v>
      </c>
      <c s="24">
        <v>0</v>
      </c>
      <c s="24">
        <v>0</v>
      </c>
      <c s="24">
        <v>0</v>
      </c>
      <c s="24">
        <v>1.6000000000000001</v>
      </c>
      <c r="H17" s="87">
        <v>16</v>
      </c>
      <c s="24">
        <v>0</v>
      </c>
      <c s="24">
        <v>0</v>
      </c>
      <c s="24">
        <v>0</v>
      </c>
      <c s="24">
        <v>0</v>
      </c>
      <c s="87">
        <v>16</v>
      </c>
      <c r="O17" s="87">
        <v>16</v>
      </c>
      <c s="24">
        <v>1</v>
      </c>
      <c s="24">
        <v>4</v>
      </c>
      <c s="24">
        <v>0</v>
      </c>
      <c s="24">
        <v>0</v>
      </c>
      <c s="87">
        <v>16</v>
      </c>
    </row>
    <row>
      <c s="24">
        <v>1.7</v>
      </c>
      <c s="24">
        <v>0</v>
      </c>
      <c s="24">
        <v>0</v>
      </c>
      <c s="24">
        <v>0</v>
      </c>
      <c s="24">
        <v>0</v>
      </c>
      <c s="24">
        <v>1.7</v>
      </c>
      <c r="H18" s="87">
        <v>17</v>
      </c>
      <c s="24">
        <v>0</v>
      </c>
      <c s="24">
        <v>0</v>
      </c>
      <c s="24">
        <v>0</v>
      </c>
      <c s="24">
        <v>0</v>
      </c>
      <c s="87">
        <v>17</v>
      </c>
      <c r="O18" s="87">
        <v>17</v>
      </c>
      <c s="24">
        <v>0</v>
      </c>
      <c s="24">
        <v>2</v>
      </c>
      <c s="24">
        <v>0</v>
      </c>
      <c s="24">
        <v>0</v>
      </c>
      <c s="87">
        <v>17</v>
      </c>
    </row>
    <row>
      <c s="24">
        <v>1.8</v>
      </c>
      <c s="24">
        <v>0</v>
      </c>
      <c s="24">
        <v>0</v>
      </c>
      <c s="24">
        <v>0</v>
      </c>
      <c s="24">
        <v>0</v>
      </c>
      <c s="24">
        <v>1.8</v>
      </c>
      <c r="H19" s="87">
        <v>18</v>
      </c>
      <c s="24">
        <v>0</v>
      </c>
      <c s="24">
        <v>0</v>
      </c>
      <c s="24">
        <v>0</v>
      </c>
      <c s="24">
        <v>0</v>
      </c>
      <c s="87">
        <v>18</v>
      </c>
      <c r="O19" s="87">
        <v>18</v>
      </c>
      <c s="24">
        <v>0</v>
      </c>
      <c s="24">
        <v>1</v>
      </c>
      <c s="24">
        <v>0</v>
      </c>
      <c s="24">
        <v>0</v>
      </c>
      <c s="87">
        <v>18</v>
      </c>
    </row>
    <row>
      <c s="24">
        <v>1.8999999999999999</v>
      </c>
      <c s="24">
        <v>0</v>
      </c>
      <c s="24">
        <v>0</v>
      </c>
      <c s="24">
        <v>0</v>
      </c>
      <c s="24">
        <v>0</v>
      </c>
      <c s="24">
        <v>1.8999999999999999</v>
      </c>
      <c r="H20" s="87">
        <v>19</v>
      </c>
      <c s="24">
        <v>0</v>
      </c>
      <c s="24">
        <v>0</v>
      </c>
      <c s="24">
        <v>0</v>
      </c>
      <c s="24">
        <v>0</v>
      </c>
      <c s="87">
        <v>19</v>
      </c>
      <c r="O20" s="87">
        <v>19</v>
      </c>
      <c s="24">
        <v>2</v>
      </c>
      <c s="24">
        <v>2</v>
      </c>
      <c s="24">
        <v>0</v>
      </c>
      <c s="24">
        <v>0</v>
      </c>
      <c s="87">
        <v>19</v>
      </c>
    </row>
    <row>
      <c s="24">
        <v>2</v>
      </c>
      <c s="24">
        <v>0</v>
      </c>
      <c s="24">
        <v>0</v>
      </c>
      <c s="24">
        <v>0</v>
      </c>
      <c s="24">
        <v>0</v>
      </c>
      <c s="24">
        <v>2</v>
      </c>
      <c r="H21" s="87">
        <v>20</v>
      </c>
      <c s="24">
        <v>0</v>
      </c>
      <c s="24">
        <v>0</v>
      </c>
      <c s="24">
        <v>0</v>
      </c>
      <c s="24">
        <v>0</v>
      </c>
      <c s="87">
        <v>20</v>
      </c>
      <c r="O21" s="87">
        <v>20</v>
      </c>
      <c s="24">
        <v>1</v>
      </c>
      <c s="24">
        <v>10</v>
      </c>
      <c s="24">
        <v>0</v>
      </c>
      <c s="24">
        <v>0</v>
      </c>
      <c s="87">
        <v>20</v>
      </c>
    </row>
    <row>
      <c s="24">
        <v>2.1000000000000001</v>
      </c>
      <c s="24">
        <v>0</v>
      </c>
      <c s="24">
        <v>0</v>
      </c>
      <c s="24">
        <v>0</v>
      </c>
      <c s="24">
        <v>0</v>
      </c>
      <c s="24">
        <v>2.1000000000000001</v>
      </c>
      <c r="H22" s="87">
        <v>21</v>
      </c>
      <c s="24">
        <v>0</v>
      </c>
      <c s="24">
        <v>0</v>
      </c>
      <c s="24">
        <v>0</v>
      </c>
      <c s="24">
        <v>0</v>
      </c>
      <c s="87">
        <v>21</v>
      </c>
      <c r="O22" s="87">
        <v>21</v>
      </c>
      <c s="24">
        <v>2</v>
      </c>
      <c s="24">
        <v>7</v>
      </c>
      <c s="24">
        <v>0</v>
      </c>
      <c s="24">
        <v>0</v>
      </c>
      <c s="87">
        <v>21</v>
      </c>
    </row>
    <row>
      <c s="24">
        <v>2.2000000000000002</v>
      </c>
      <c s="24">
        <v>0</v>
      </c>
      <c s="24">
        <v>0</v>
      </c>
      <c s="24">
        <v>0</v>
      </c>
      <c s="24">
        <v>0</v>
      </c>
      <c s="24">
        <v>2.2000000000000002</v>
      </c>
      <c r="H23" s="87">
        <v>22</v>
      </c>
      <c s="24">
        <v>0</v>
      </c>
      <c s="24">
        <v>0</v>
      </c>
      <c s="24">
        <v>0</v>
      </c>
      <c s="24">
        <v>0</v>
      </c>
      <c s="87">
        <v>22</v>
      </c>
      <c r="O23" s="87">
        <v>22</v>
      </c>
      <c s="24">
        <v>1</v>
      </c>
      <c s="24">
        <v>10</v>
      </c>
      <c s="24">
        <v>0</v>
      </c>
      <c s="24">
        <v>0</v>
      </c>
      <c s="87">
        <v>22</v>
      </c>
    </row>
    <row>
      <c s="24">
        <v>2.2999999999999998</v>
      </c>
      <c s="24">
        <v>0</v>
      </c>
      <c s="24">
        <v>0</v>
      </c>
      <c s="24">
        <v>0</v>
      </c>
      <c s="24">
        <v>0</v>
      </c>
      <c s="24">
        <v>2.2999999999999998</v>
      </c>
      <c r="H24" s="87">
        <v>23</v>
      </c>
      <c s="24">
        <v>0</v>
      </c>
      <c s="24">
        <v>0</v>
      </c>
      <c s="24">
        <v>0</v>
      </c>
      <c s="24">
        <v>0</v>
      </c>
      <c s="87">
        <v>23</v>
      </c>
      <c r="O24" s="87">
        <v>23</v>
      </c>
      <c s="24">
        <v>4</v>
      </c>
      <c s="24">
        <v>10</v>
      </c>
      <c s="24">
        <v>0</v>
      </c>
      <c s="24">
        <v>0</v>
      </c>
      <c s="87">
        <v>23</v>
      </c>
    </row>
    <row>
      <c s="24">
        <v>2.3999999999999999</v>
      </c>
      <c s="24">
        <v>0</v>
      </c>
      <c s="24">
        <v>0</v>
      </c>
      <c s="24">
        <v>0</v>
      </c>
      <c s="24">
        <v>0</v>
      </c>
      <c s="24">
        <v>2.3999999999999999</v>
      </c>
      <c r="H25" s="87">
        <v>24</v>
      </c>
      <c s="24">
        <v>0</v>
      </c>
      <c s="24">
        <v>0</v>
      </c>
      <c s="24">
        <v>0</v>
      </c>
      <c s="24">
        <v>0</v>
      </c>
      <c s="87">
        <v>24</v>
      </c>
      <c r="O25" s="87">
        <v>24</v>
      </c>
      <c s="24">
        <v>6</v>
      </c>
      <c s="24">
        <v>13</v>
      </c>
      <c s="24">
        <v>0</v>
      </c>
      <c s="24">
        <v>0</v>
      </c>
      <c s="87">
        <v>24</v>
      </c>
    </row>
    <row>
      <c s="24">
        <v>2.5</v>
      </c>
      <c s="24">
        <v>0</v>
      </c>
      <c s="24">
        <v>0</v>
      </c>
      <c s="24">
        <v>0</v>
      </c>
      <c s="24">
        <v>0</v>
      </c>
      <c s="24">
        <v>2.5</v>
      </c>
      <c r="H26" s="87">
        <v>25</v>
      </c>
      <c s="24">
        <v>0</v>
      </c>
      <c s="24">
        <v>0</v>
      </c>
      <c s="24">
        <v>0</v>
      </c>
      <c s="24">
        <v>0</v>
      </c>
      <c s="87">
        <v>25</v>
      </c>
      <c r="O26" s="87">
        <v>25</v>
      </c>
      <c s="24">
        <v>9</v>
      </c>
      <c s="24">
        <v>6</v>
      </c>
      <c s="24">
        <v>0</v>
      </c>
      <c s="24">
        <v>0</v>
      </c>
      <c s="87">
        <v>25</v>
      </c>
    </row>
    <row>
      <c s="24">
        <v>2.6000000000000001</v>
      </c>
      <c s="24">
        <v>0</v>
      </c>
      <c s="24">
        <v>0</v>
      </c>
      <c s="24">
        <v>0</v>
      </c>
      <c s="24">
        <v>0</v>
      </c>
      <c s="24">
        <v>2.6000000000000001</v>
      </c>
      <c r="H27" s="87">
        <v>26</v>
      </c>
      <c s="24">
        <v>0</v>
      </c>
      <c s="24">
        <v>0</v>
      </c>
      <c s="24">
        <v>0</v>
      </c>
      <c s="24">
        <v>0</v>
      </c>
      <c s="87">
        <v>26</v>
      </c>
      <c r="O27" s="87">
        <v>26</v>
      </c>
      <c s="24">
        <v>8</v>
      </c>
      <c s="24">
        <v>17</v>
      </c>
      <c s="24">
        <v>0</v>
      </c>
      <c s="24">
        <v>0</v>
      </c>
      <c s="87">
        <v>26</v>
      </c>
    </row>
    <row>
      <c s="24">
        <v>2.7000000000000002</v>
      </c>
      <c s="24">
        <v>0</v>
      </c>
      <c s="24">
        <v>0</v>
      </c>
      <c s="24">
        <v>0</v>
      </c>
      <c s="24">
        <v>0</v>
      </c>
      <c s="24">
        <v>2.7000000000000002</v>
      </c>
      <c r="H28" s="87">
        <v>27</v>
      </c>
      <c s="24">
        <v>0</v>
      </c>
      <c s="24">
        <v>0</v>
      </c>
      <c s="24">
        <v>0</v>
      </c>
      <c s="24">
        <v>0</v>
      </c>
      <c s="87">
        <v>27</v>
      </c>
      <c r="O28" s="87">
        <v>27</v>
      </c>
      <c s="24">
        <v>6</v>
      </c>
      <c s="24">
        <v>12</v>
      </c>
      <c s="24">
        <v>0</v>
      </c>
      <c s="24">
        <v>0</v>
      </c>
      <c s="87">
        <v>27</v>
      </c>
    </row>
    <row>
      <c s="24">
        <v>2.7999999999999998</v>
      </c>
      <c s="24">
        <v>0</v>
      </c>
      <c s="24">
        <v>0</v>
      </c>
      <c s="24">
        <v>0</v>
      </c>
      <c s="24">
        <v>0</v>
      </c>
      <c s="24">
        <v>2.7999999999999998</v>
      </c>
      <c r="H29" s="87">
        <v>28</v>
      </c>
      <c s="24">
        <v>0</v>
      </c>
      <c s="24">
        <v>0</v>
      </c>
      <c s="24">
        <v>0</v>
      </c>
      <c s="24">
        <v>0</v>
      </c>
      <c s="87">
        <v>28</v>
      </c>
      <c r="O29" s="87">
        <v>28</v>
      </c>
      <c s="24">
        <v>18</v>
      </c>
      <c s="24">
        <v>14</v>
      </c>
      <c s="24">
        <v>0</v>
      </c>
      <c s="24">
        <v>0</v>
      </c>
      <c s="87">
        <v>28</v>
      </c>
    </row>
    <row>
      <c s="24">
        <v>2.8999999999999999</v>
      </c>
      <c s="24">
        <v>0</v>
      </c>
      <c s="24">
        <v>0</v>
      </c>
      <c s="24">
        <v>0</v>
      </c>
      <c s="24">
        <v>0</v>
      </c>
      <c s="24">
        <v>2.8999999999999999</v>
      </c>
      <c r="H30" s="87">
        <v>29</v>
      </c>
      <c s="24">
        <v>0</v>
      </c>
      <c s="24">
        <v>0</v>
      </c>
      <c s="24">
        <v>0</v>
      </c>
      <c s="24">
        <v>0</v>
      </c>
      <c s="87">
        <v>29</v>
      </c>
      <c r="O30" s="87">
        <v>29</v>
      </c>
      <c s="24">
        <v>14</v>
      </c>
      <c s="24">
        <v>22</v>
      </c>
      <c s="24">
        <v>0</v>
      </c>
      <c s="24">
        <v>0</v>
      </c>
      <c s="87">
        <v>29</v>
      </c>
    </row>
    <row>
      <c s="24">
        <v>3</v>
      </c>
      <c s="24">
        <v>0</v>
      </c>
      <c s="24">
        <v>0</v>
      </c>
      <c s="24">
        <v>0</v>
      </c>
      <c s="24">
        <v>0</v>
      </c>
      <c s="24">
        <v>3</v>
      </c>
      <c r="H31" s="87">
        <v>30</v>
      </c>
      <c s="24">
        <v>0</v>
      </c>
      <c s="24">
        <v>0</v>
      </c>
      <c s="24">
        <v>0</v>
      </c>
      <c s="24">
        <v>0</v>
      </c>
      <c s="87">
        <v>30</v>
      </c>
      <c r="O31" s="87">
        <v>30</v>
      </c>
      <c s="24">
        <v>15</v>
      </c>
      <c s="24">
        <v>21</v>
      </c>
      <c s="24">
        <v>0</v>
      </c>
      <c s="24">
        <v>0</v>
      </c>
      <c s="87">
        <v>30</v>
      </c>
    </row>
    <row>
      <c s="24">
        <v>3.1000000000000001</v>
      </c>
      <c s="24">
        <v>0</v>
      </c>
      <c s="24">
        <v>0</v>
      </c>
      <c s="24">
        <v>0</v>
      </c>
      <c s="24">
        <v>0</v>
      </c>
      <c s="24">
        <v>3.1000000000000001</v>
      </c>
      <c r="H32" s="87">
        <v>31</v>
      </c>
      <c s="24">
        <v>0</v>
      </c>
      <c s="24">
        <v>0</v>
      </c>
      <c s="24">
        <v>0</v>
      </c>
      <c s="24">
        <v>0</v>
      </c>
      <c s="87">
        <v>31</v>
      </c>
      <c r="O32" s="87">
        <v>31</v>
      </c>
      <c s="24">
        <v>19</v>
      </c>
      <c s="24">
        <v>20</v>
      </c>
      <c s="24">
        <v>0</v>
      </c>
      <c s="24">
        <v>0</v>
      </c>
      <c s="87">
        <v>31</v>
      </c>
    </row>
    <row>
      <c s="24">
        <v>3.2000000000000002</v>
      </c>
      <c s="24">
        <v>0</v>
      </c>
      <c s="24">
        <v>0</v>
      </c>
      <c s="24">
        <v>0</v>
      </c>
      <c s="24">
        <v>0</v>
      </c>
      <c s="24">
        <v>3.2000000000000002</v>
      </c>
      <c r="H33" s="87">
        <v>32</v>
      </c>
      <c s="24">
        <v>0</v>
      </c>
      <c s="24">
        <v>0</v>
      </c>
      <c s="24">
        <v>0</v>
      </c>
      <c s="24">
        <v>0</v>
      </c>
      <c s="87">
        <v>32</v>
      </c>
      <c r="O33" s="87">
        <v>32</v>
      </c>
      <c s="24">
        <v>13</v>
      </c>
      <c s="24">
        <v>14</v>
      </c>
      <c s="24">
        <v>0</v>
      </c>
      <c s="24">
        <v>0</v>
      </c>
      <c s="87">
        <v>32</v>
      </c>
    </row>
    <row>
      <c s="24">
        <v>3.2999999999999998</v>
      </c>
      <c s="24">
        <v>0</v>
      </c>
      <c s="24">
        <v>0</v>
      </c>
      <c s="24">
        <v>0</v>
      </c>
      <c s="24">
        <v>0</v>
      </c>
      <c s="24">
        <v>3.2999999999999998</v>
      </c>
      <c r="H34" s="87">
        <v>33</v>
      </c>
      <c s="24">
        <v>0</v>
      </c>
      <c s="24">
        <v>0</v>
      </c>
      <c s="24">
        <v>0</v>
      </c>
      <c s="24">
        <v>0</v>
      </c>
      <c s="87">
        <v>33</v>
      </c>
      <c r="O34" s="87">
        <v>33</v>
      </c>
      <c s="24">
        <v>23</v>
      </c>
      <c s="24">
        <v>14</v>
      </c>
      <c s="24">
        <v>0</v>
      </c>
      <c s="24">
        <v>0</v>
      </c>
      <c s="87">
        <v>33</v>
      </c>
    </row>
    <row>
      <c s="24">
        <v>3.3999999999999999</v>
      </c>
      <c s="24">
        <v>0</v>
      </c>
      <c s="24">
        <v>0</v>
      </c>
      <c s="24">
        <v>0</v>
      </c>
      <c s="24">
        <v>0</v>
      </c>
      <c s="24">
        <v>3.3999999999999999</v>
      </c>
      <c r="H35" s="87">
        <v>34</v>
      </c>
      <c s="24">
        <v>0</v>
      </c>
      <c s="24">
        <v>0</v>
      </c>
      <c s="24">
        <v>0</v>
      </c>
      <c s="24">
        <v>0</v>
      </c>
      <c s="87">
        <v>34</v>
      </c>
      <c r="O35" s="87">
        <v>34</v>
      </c>
      <c s="24">
        <v>14</v>
      </c>
      <c s="24">
        <v>11</v>
      </c>
      <c s="24">
        <v>0</v>
      </c>
      <c s="24">
        <v>0</v>
      </c>
      <c s="87">
        <v>34</v>
      </c>
    </row>
    <row>
      <c s="24">
        <v>3.5</v>
      </c>
      <c s="24">
        <v>0</v>
      </c>
      <c s="24">
        <v>0</v>
      </c>
      <c s="24">
        <v>0</v>
      </c>
      <c s="24">
        <v>0</v>
      </c>
      <c s="24">
        <v>3.5</v>
      </c>
      <c r="H36" s="87">
        <v>35</v>
      </c>
      <c s="24">
        <v>0</v>
      </c>
      <c s="24">
        <v>0</v>
      </c>
      <c s="24">
        <v>0</v>
      </c>
      <c s="24">
        <v>0</v>
      </c>
      <c s="87">
        <v>35</v>
      </c>
      <c r="O36" s="87">
        <v>35</v>
      </c>
      <c s="24">
        <v>20</v>
      </c>
      <c s="24">
        <v>7</v>
      </c>
      <c s="24">
        <v>0</v>
      </c>
      <c s="24">
        <v>0</v>
      </c>
      <c s="87">
        <v>35</v>
      </c>
    </row>
    <row>
      <c s="24">
        <v>3.6000000000000001</v>
      </c>
      <c s="24">
        <v>0</v>
      </c>
      <c s="24">
        <v>0</v>
      </c>
      <c s="24">
        <v>0</v>
      </c>
      <c s="24">
        <v>0</v>
      </c>
      <c s="24">
        <v>3.6000000000000001</v>
      </c>
      <c r="H37" s="87">
        <v>36</v>
      </c>
      <c s="24">
        <v>0</v>
      </c>
      <c s="24">
        <v>0</v>
      </c>
      <c s="24">
        <v>0</v>
      </c>
      <c s="24">
        <v>0</v>
      </c>
      <c s="87">
        <v>36</v>
      </c>
      <c r="O37" s="87">
        <v>36</v>
      </c>
      <c s="24">
        <v>9</v>
      </c>
      <c s="24">
        <v>11</v>
      </c>
      <c s="24">
        <v>0</v>
      </c>
      <c s="24">
        <v>0</v>
      </c>
      <c s="87">
        <v>36</v>
      </c>
    </row>
    <row>
      <c s="24">
        <v>3.7000000000000002</v>
      </c>
      <c s="24">
        <v>2</v>
      </c>
      <c s="24">
        <v>1</v>
      </c>
      <c s="24">
        <v>0</v>
      </c>
      <c s="24">
        <v>0</v>
      </c>
      <c s="24">
        <v>3.7000000000000002</v>
      </c>
      <c r="H38" s="87">
        <v>37</v>
      </c>
      <c s="24">
        <v>0</v>
      </c>
      <c s="24">
        <v>0</v>
      </c>
      <c s="24">
        <v>0</v>
      </c>
      <c s="24">
        <v>0</v>
      </c>
      <c s="87">
        <v>37</v>
      </c>
      <c r="O38" s="87">
        <v>37</v>
      </c>
      <c s="24">
        <v>10</v>
      </c>
      <c s="24">
        <v>8</v>
      </c>
      <c s="24">
        <v>0</v>
      </c>
      <c s="24">
        <v>0</v>
      </c>
      <c s="87">
        <v>37</v>
      </c>
    </row>
    <row>
      <c s="24">
        <v>3.7999999999999998</v>
      </c>
      <c s="24">
        <v>0</v>
      </c>
      <c s="24">
        <v>1</v>
      </c>
      <c s="24">
        <v>0</v>
      </c>
      <c s="24">
        <v>0</v>
      </c>
      <c s="24">
        <v>3.7999999999999998</v>
      </c>
      <c r="H39" s="87">
        <v>38</v>
      </c>
      <c s="24">
        <v>0</v>
      </c>
      <c s="24">
        <v>0</v>
      </c>
      <c s="24">
        <v>0</v>
      </c>
      <c s="24">
        <v>0</v>
      </c>
      <c s="87">
        <v>38</v>
      </c>
      <c r="O39" s="87">
        <v>38</v>
      </c>
      <c s="24">
        <v>10</v>
      </c>
      <c s="24">
        <v>7</v>
      </c>
      <c s="24">
        <v>0</v>
      </c>
      <c s="24">
        <v>0</v>
      </c>
      <c s="87">
        <v>38</v>
      </c>
    </row>
    <row>
      <c s="24">
        <v>3.8999999999999999</v>
      </c>
      <c s="24">
        <v>3</v>
      </c>
      <c s="24">
        <v>1</v>
      </c>
      <c s="24">
        <v>0</v>
      </c>
      <c s="24">
        <v>0</v>
      </c>
      <c s="24">
        <v>3.8999999999999999</v>
      </c>
      <c r="H40" s="87">
        <v>39</v>
      </c>
      <c s="24">
        <v>0</v>
      </c>
      <c s="24">
        <v>0</v>
      </c>
      <c s="24">
        <v>0</v>
      </c>
      <c s="24">
        <v>0</v>
      </c>
      <c s="87">
        <v>39</v>
      </c>
      <c r="O40" s="87">
        <v>39</v>
      </c>
      <c s="24">
        <v>13</v>
      </c>
      <c s="24">
        <v>10</v>
      </c>
      <c s="24">
        <v>0</v>
      </c>
      <c s="24">
        <v>0</v>
      </c>
      <c s="87">
        <v>39</v>
      </c>
    </row>
    <row>
      <c s="24">
        <v>4</v>
      </c>
      <c s="24">
        <v>4</v>
      </c>
      <c s="24">
        <v>16</v>
      </c>
      <c s="24">
        <v>0</v>
      </c>
      <c s="24">
        <v>0</v>
      </c>
      <c s="24">
        <v>4</v>
      </c>
      <c r="H41" s="87">
        <v>40</v>
      </c>
      <c s="24">
        <v>0</v>
      </c>
      <c s="24">
        <v>0</v>
      </c>
      <c s="24">
        <v>0</v>
      </c>
      <c s="24">
        <v>0</v>
      </c>
      <c s="87">
        <v>40</v>
      </c>
      <c r="O41" s="87">
        <v>40</v>
      </c>
      <c s="24">
        <v>5</v>
      </c>
      <c s="24">
        <v>2</v>
      </c>
      <c s="24">
        <v>0</v>
      </c>
      <c s="24">
        <v>0</v>
      </c>
      <c s="87">
        <v>40</v>
      </c>
    </row>
    <row>
      <c s="24">
        <v>4.0999999999999996</v>
      </c>
      <c s="24">
        <v>9</v>
      </c>
      <c s="24">
        <v>11</v>
      </c>
      <c s="24">
        <v>0</v>
      </c>
      <c s="24">
        <v>0</v>
      </c>
      <c s="24">
        <v>4.0999999999999996</v>
      </c>
      <c r="H42" s="87">
        <v>41</v>
      </c>
      <c s="24">
        <v>0</v>
      </c>
      <c s="24">
        <v>0</v>
      </c>
      <c s="24">
        <v>0</v>
      </c>
      <c s="24">
        <v>0</v>
      </c>
      <c s="87">
        <v>41</v>
      </c>
      <c r="O42" s="87">
        <v>41</v>
      </c>
      <c s="24">
        <v>5</v>
      </c>
      <c s="24">
        <v>4</v>
      </c>
      <c s="24">
        <v>0</v>
      </c>
      <c s="24">
        <v>0</v>
      </c>
      <c s="87">
        <v>41</v>
      </c>
    </row>
    <row>
      <c s="24">
        <v>4.2000000000000002</v>
      </c>
      <c s="24">
        <v>18</v>
      </c>
      <c s="24">
        <v>19</v>
      </c>
      <c s="24">
        <v>0</v>
      </c>
      <c s="24">
        <v>0</v>
      </c>
      <c s="24">
        <v>4.2000000000000002</v>
      </c>
      <c r="H43" s="87">
        <v>42</v>
      </c>
      <c s="24">
        <v>0</v>
      </c>
      <c s="24">
        <v>0</v>
      </c>
      <c s="24">
        <v>0</v>
      </c>
      <c s="24">
        <v>0</v>
      </c>
      <c s="87">
        <v>42</v>
      </c>
      <c r="O43" s="87">
        <v>42</v>
      </c>
      <c s="24">
        <v>7</v>
      </c>
      <c s="24">
        <v>3</v>
      </c>
      <c s="24">
        <v>0</v>
      </c>
      <c s="24">
        <v>0</v>
      </c>
      <c s="87">
        <v>42</v>
      </c>
    </row>
    <row>
      <c s="24">
        <v>4.2999999999999998</v>
      </c>
      <c s="24">
        <v>19</v>
      </c>
      <c s="24">
        <v>19</v>
      </c>
      <c s="24">
        <v>0</v>
      </c>
      <c s="24">
        <v>0</v>
      </c>
      <c s="24">
        <v>4.2999999999999998</v>
      </c>
      <c r="H44" s="87">
        <v>43</v>
      </c>
      <c s="24">
        <v>0</v>
      </c>
      <c s="24">
        <v>0</v>
      </c>
      <c s="24">
        <v>0</v>
      </c>
      <c s="24">
        <v>0</v>
      </c>
      <c s="87">
        <v>43</v>
      </c>
      <c r="O44" s="87">
        <v>43</v>
      </c>
      <c s="24">
        <v>9</v>
      </c>
      <c s="24">
        <v>2</v>
      </c>
      <c s="24">
        <v>0</v>
      </c>
      <c s="24">
        <v>0</v>
      </c>
      <c s="87">
        <v>43</v>
      </c>
    </row>
    <row>
      <c s="24">
        <v>4.4000000000000004</v>
      </c>
      <c s="24">
        <v>33</v>
      </c>
      <c s="24">
        <v>58</v>
      </c>
      <c s="24">
        <v>0</v>
      </c>
      <c s="24">
        <v>0</v>
      </c>
      <c s="24">
        <v>4.4000000000000004</v>
      </c>
      <c r="H45" s="87">
        <v>44</v>
      </c>
      <c s="24">
        <v>0</v>
      </c>
      <c s="24">
        <v>0</v>
      </c>
      <c s="24">
        <v>0</v>
      </c>
      <c s="24">
        <v>0</v>
      </c>
      <c s="87">
        <v>44</v>
      </c>
      <c r="O45" s="87">
        <v>44</v>
      </c>
      <c s="24">
        <v>2</v>
      </c>
      <c s="24">
        <v>0</v>
      </c>
      <c s="24">
        <v>0</v>
      </c>
      <c s="24">
        <v>0</v>
      </c>
      <c s="87">
        <v>44</v>
      </c>
    </row>
    <row>
      <c s="24">
        <v>4.5</v>
      </c>
      <c s="24">
        <v>79</v>
      </c>
      <c s="24">
        <v>63</v>
      </c>
      <c s="24">
        <v>0</v>
      </c>
      <c s="24">
        <v>0</v>
      </c>
      <c s="24">
        <v>4.5</v>
      </c>
      <c r="H46" s="87">
        <v>45</v>
      </c>
      <c s="24">
        <v>0</v>
      </c>
      <c s="24">
        <v>0</v>
      </c>
      <c s="24">
        <v>0</v>
      </c>
      <c s="24">
        <v>0</v>
      </c>
      <c s="87">
        <v>45</v>
      </c>
      <c r="O46" s="87">
        <v>45</v>
      </c>
      <c s="24">
        <v>7</v>
      </c>
      <c s="24">
        <v>2</v>
      </c>
      <c s="24">
        <v>0</v>
      </c>
      <c s="24">
        <v>0</v>
      </c>
      <c s="87">
        <v>45</v>
      </c>
    </row>
    <row>
      <c s="24">
        <v>4.5999999999999996</v>
      </c>
      <c s="24">
        <v>64</v>
      </c>
      <c s="24">
        <v>57</v>
      </c>
      <c s="24">
        <v>0</v>
      </c>
      <c s="24">
        <v>0</v>
      </c>
      <c s="24">
        <v>4.5999999999999996</v>
      </c>
      <c r="H47" s="87">
        <v>46</v>
      </c>
      <c s="24">
        <v>0</v>
      </c>
      <c s="24">
        <v>0</v>
      </c>
      <c s="24">
        <v>0</v>
      </c>
      <c s="24">
        <v>0</v>
      </c>
      <c s="87">
        <v>46</v>
      </c>
      <c r="O47" s="87">
        <v>46</v>
      </c>
      <c s="24">
        <v>5</v>
      </c>
      <c s="24">
        <v>2</v>
      </c>
      <c s="24">
        <v>0</v>
      </c>
      <c s="24">
        <v>0</v>
      </c>
      <c s="87">
        <v>46</v>
      </c>
    </row>
    <row>
      <c s="24">
        <v>4.7000000000000002</v>
      </c>
      <c s="24">
        <v>42</v>
      </c>
      <c s="24">
        <v>35</v>
      </c>
      <c s="24">
        <v>0</v>
      </c>
      <c s="24">
        <v>0</v>
      </c>
      <c s="24">
        <v>4.7000000000000002</v>
      </c>
      <c r="H48" s="87">
        <v>47</v>
      </c>
      <c s="24">
        <v>0</v>
      </c>
      <c s="24">
        <v>0</v>
      </c>
      <c s="24">
        <v>0</v>
      </c>
      <c s="24">
        <v>0</v>
      </c>
      <c s="87">
        <v>47</v>
      </c>
      <c r="O48" s="87">
        <v>47</v>
      </c>
      <c s="24">
        <v>2</v>
      </c>
      <c s="24">
        <v>0</v>
      </c>
      <c s="24">
        <v>0</v>
      </c>
      <c s="24">
        <v>0</v>
      </c>
      <c s="87">
        <v>47</v>
      </c>
    </row>
    <row>
      <c s="24">
        <v>4.7999999999999998</v>
      </c>
      <c s="24">
        <v>22</v>
      </c>
      <c s="24">
        <v>4</v>
      </c>
      <c s="24">
        <v>0</v>
      </c>
      <c s="24">
        <v>0</v>
      </c>
      <c s="24">
        <v>4.7999999999999998</v>
      </c>
      <c r="H49" s="87">
        <v>48</v>
      </c>
      <c s="24">
        <v>0</v>
      </c>
      <c s="24">
        <v>0</v>
      </c>
      <c s="24">
        <v>0</v>
      </c>
      <c s="24">
        <v>0</v>
      </c>
      <c s="87">
        <v>48</v>
      </c>
      <c r="O49" s="87">
        <v>48</v>
      </c>
      <c s="24">
        <v>5</v>
      </c>
      <c s="24">
        <v>1</v>
      </c>
      <c s="24">
        <v>0</v>
      </c>
      <c s="24">
        <v>0</v>
      </c>
      <c s="87">
        <v>48</v>
      </c>
    </row>
    <row>
      <c s="24">
        <v>4.9000000000000004</v>
      </c>
      <c s="24">
        <v>0</v>
      </c>
      <c s="24">
        <v>1</v>
      </c>
      <c s="24">
        <v>0</v>
      </c>
      <c s="24">
        <v>0</v>
      </c>
      <c s="24">
        <v>4.9000000000000004</v>
      </c>
      <c r="H50" s="87">
        <v>49</v>
      </c>
      <c s="24">
        <v>0</v>
      </c>
      <c s="24">
        <v>0</v>
      </c>
      <c s="24">
        <v>0</v>
      </c>
      <c s="24">
        <v>0</v>
      </c>
      <c s="87">
        <v>49</v>
      </c>
      <c r="O50" s="87">
        <v>49</v>
      </c>
      <c s="24">
        <v>2</v>
      </c>
      <c s="24">
        <v>1</v>
      </c>
      <c s="24">
        <v>0</v>
      </c>
      <c s="24">
        <v>0</v>
      </c>
      <c s="87">
        <v>49</v>
      </c>
    </row>
    <row>
      <c s="24">
        <v>5</v>
      </c>
      <c s="24">
        <v>0</v>
      </c>
      <c s="24">
        <v>0</v>
      </c>
      <c s="24">
        <v>0</v>
      </c>
      <c s="24">
        <v>0</v>
      </c>
      <c s="24">
        <v>5</v>
      </c>
      <c r="H51" s="87">
        <v>50</v>
      </c>
      <c s="24">
        <v>0</v>
      </c>
      <c s="24">
        <v>0</v>
      </c>
      <c s="24">
        <v>0</v>
      </c>
      <c s="24">
        <v>0</v>
      </c>
      <c s="87">
        <v>50</v>
      </c>
      <c r="O51" s="87">
        <v>50</v>
      </c>
      <c s="24">
        <v>1</v>
      </c>
      <c s="24">
        <v>0</v>
      </c>
      <c s="24">
        <v>0</v>
      </c>
      <c s="24">
        <v>0</v>
      </c>
      <c s="87">
        <v>50</v>
      </c>
    </row>
    <row>
      <c r="H52" s="87">
        <v>51</v>
      </c>
      <c s="24">
        <v>0</v>
      </c>
      <c s="24">
        <v>0</v>
      </c>
      <c s="24">
        <v>0</v>
      </c>
      <c s="24">
        <v>0</v>
      </c>
      <c s="87">
        <v>51</v>
      </c>
      <c r="O52" s="87">
        <v>51</v>
      </c>
      <c s="24">
        <v>2</v>
      </c>
      <c s="24">
        <v>0</v>
      </c>
      <c s="24">
        <v>0</v>
      </c>
      <c s="24">
        <v>0</v>
      </c>
      <c s="87">
        <v>51</v>
      </c>
    </row>
    <row>
      <c r="H53" s="87">
        <v>52</v>
      </c>
      <c s="24">
        <v>0</v>
      </c>
      <c s="24">
        <v>0</v>
      </c>
      <c s="24">
        <v>0</v>
      </c>
      <c s="24">
        <v>0</v>
      </c>
      <c s="87">
        <v>52</v>
      </c>
      <c r="O53" s="87">
        <v>52</v>
      </c>
      <c s="24">
        <v>2</v>
      </c>
      <c s="24">
        <v>0</v>
      </c>
      <c s="24">
        <v>0</v>
      </c>
      <c s="24">
        <v>0</v>
      </c>
      <c s="87">
        <v>52</v>
      </c>
    </row>
    <row>
      <c r="H54" s="87">
        <v>53</v>
      </c>
      <c s="24">
        <v>0</v>
      </c>
      <c s="24">
        <v>0</v>
      </c>
      <c s="24">
        <v>0</v>
      </c>
      <c s="24">
        <v>0</v>
      </c>
      <c s="87">
        <v>53</v>
      </c>
      <c r="O54" s="87">
        <v>53</v>
      </c>
      <c s="24">
        <v>1</v>
      </c>
      <c s="24">
        <v>0</v>
      </c>
      <c s="24">
        <v>0</v>
      </c>
      <c s="24">
        <v>0</v>
      </c>
      <c s="87">
        <v>53</v>
      </c>
    </row>
    <row>
      <c r="H55" s="87">
        <v>54</v>
      </c>
      <c s="24">
        <v>0</v>
      </c>
      <c s="24">
        <v>0</v>
      </c>
      <c s="24">
        <v>0</v>
      </c>
      <c s="24">
        <v>0</v>
      </c>
      <c s="87">
        <v>54</v>
      </c>
      <c r="O55" s="87">
        <v>54</v>
      </c>
      <c s="24">
        <v>2</v>
      </c>
      <c s="24">
        <v>0</v>
      </c>
      <c s="24">
        <v>0</v>
      </c>
      <c s="24">
        <v>0</v>
      </c>
      <c s="87">
        <v>54</v>
      </c>
    </row>
    <row>
      <c r="H56" s="87">
        <v>55</v>
      </c>
      <c s="24">
        <v>0</v>
      </c>
      <c s="24">
        <v>0</v>
      </c>
      <c s="24">
        <v>0</v>
      </c>
      <c s="24">
        <v>0</v>
      </c>
      <c s="87">
        <v>55</v>
      </c>
      <c r="O56" s="87">
        <v>55</v>
      </c>
      <c s="24">
        <v>1</v>
      </c>
      <c s="24">
        <v>0</v>
      </c>
      <c s="24">
        <v>0</v>
      </c>
      <c s="24">
        <v>0</v>
      </c>
      <c s="87">
        <v>55</v>
      </c>
    </row>
    <row>
      <c r="H57" s="87">
        <v>56</v>
      </c>
      <c s="24">
        <v>0</v>
      </c>
      <c s="24">
        <v>0</v>
      </c>
      <c s="24">
        <v>0</v>
      </c>
      <c s="24">
        <v>0</v>
      </c>
      <c s="87">
        <v>56</v>
      </c>
      <c r="O57" s="87">
        <v>56</v>
      </c>
      <c s="24">
        <v>1</v>
      </c>
      <c s="24">
        <v>0</v>
      </c>
      <c s="24">
        <v>0</v>
      </c>
      <c s="24">
        <v>0</v>
      </c>
      <c s="87">
        <v>56</v>
      </c>
    </row>
    <row>
      <c r="H58" s="87">
        <v>57</v>
      </c>
      <c s="24">
        <v>0</v>
      </c>
      <c s="24">
        <v>0</v>
      </c>
      <c s="24">
        <v>0</v>
      </c>
      <c s="24">
        <v>0</v>
      </c>
      <c s="87">
        <v>57</v>
      </c>
      <c r="O58" s="87">
        <v>57</v>
      </c>
      <c s="24">
        <v>0</v>
      </c>
      <c s="24">
        <v>0</v>
      </c>
      <c s="24">
        <v>0</v>
      </c>
      <c s="24">
        <v>0</v>
      </c>
      <c s="87">
        <v>57</v>
      </c>
    </row>
    <row>
      <c r="H59" s="87">
        <v>58</v>
      </c>
      <c s="24">
        <v>0</v>
      </c>
      <c s="24">
        <v>0</v>
      </c>
      <c s="24">
        <v>0</v>
      </c>
      <c s="24">
        <v>0</v>
      </c>
      <c s="87">
        <v>58</v>
      </c>
      <c r="O59" s="87">
        <v>58</v>
      </c>
      <c s="24">
        <v>0</v>
      </c>
      <c s="24">
        <v>0</v>
      </c>
      <c s="24">
        <v>0</v>
      </c>
      <c s="24">
        <v>0</v>
      </c>
      <c s="87">
        <v>58</v>
      </c>
    </row>
    <row>
      <c r="H60" s="87">
        <v>59</v>
      </c>
      <c s="24">
        <v>0</v>
      </c>
      <c s="24">
        <v>0</v>
      </c>
      <c s="24">
        <v>0</v>
      </c>
      <c s="24">
        <v>0</v>
      </c>
      <c s="87">
        <v>59</v>
      </c>
      <c r="O60" s="87">
        <v>59</v>
      </c>
      <c s="24">
        <v>0</v>
      </c>
      <c s="24">
        <v>0</v>
      </c>
      <c s="24">
        <v>0</v>
      </c>
      <c s="24">
        <v>0</v>
      </c>
      <c s="87">
        <v>59</v>
      </c>
    </row>
    <row>
      <c r="H61" s="87">
        <v>60</v>
      </c>
      <c s="24">
        <v>0</v>
      </c>
      <c s="24">
        <v>0</v>
      </c>
      <c s="24">
        <v>0</v>
      </c>
      <c s="24">
        <v>0</v>
      </c>
      <c s="87">
        <v>60</v>
      </c>
      <c r="O61" s="87">
        <v>60</v>
      </c>
      <c s="24">
        <v>0</v>
      </c>
      <c s="24">
        <v>0</v>
      </c>
      <c s="24">
        <v>0</v>
      </c>
      <c s="24">
        <v>0</v>
      </c>
      <c s="87">
        <v>60</v>
      </c>
    </row>
    <row>
      <c r="H62" s="87">
        <v>61</v>
      </c>
      <c s="24">
        <v>0</v>
      </c>
      <c s="24">
        <v>0</v>
      </c>
      <c s="24">
        <v>0</v>
      </c>
      <c s="24">
        <v>0</v>
      </c>
      <c s="87">
        <v>61</v>
      </c>
      <c r="O62" s="87">
        <v>61</v>
      </c>
      <c s="24">
        <v>0</v>
      </c>
      <c s="24">
        <v>0</v>
      </c>
      <c s="24">
        <v>0</v>
      </c>
      <c s="24">
        <v>0</v>
      </c>
      <c s="87">
        <v>61</v>
      </c>
    </row>
    <row>
      <c r="H63" s="87">
        <v>62</v>
      </c>
      <c s="24">
        <v>0</v>
      </c>
      <c s="24">
        <v>0</v>
      </c>
      <c s="24">
        <v>0</v>
      </c>
      <c s="24">
        <v>0</v>
      </c>
      <c s="87">
        <v>62</v>
      </c>
      <c r="O63" s="87">
        <v>62</v>
      </c>
      <c s="24">
        <v>0</v>
      </c>
      <c s="24">
        <v>0</v>
      </c>
      <c s="24">
        <v>0</v>
      </c>
      <c s="24">
        <v>0</v>
      </c>
      <c s="87">
        <v>62</v>
      </c>
    </row>
    <row>
      <c r="H64" s="87">
        <v>63</v>
      </c>
      <c s="24">
        <v>0</v>
      </c>
      <c s="24">
        <v>0</v>
      </c>
      <c s="24">
        <v>0</v>
      </c>
      <c s="24">
        <v>0</v>
      </c>
      <c s="87">
        <v>63</v>
      </c>
      <c r="O64" s="87">
        <v>63</v>
      </c>
      <c s="24">
        <v>0</v>
      </c>
      <c s="24">
        <v>0</v>
      </c>
      <c s="24">
        <v>0</v>
      </c>
      <c s="24">
        <v>0</v>
      </c>
      <c s="87">
        <v>63</v>
      </c>
    </row>
    <row>
      <c r="H65" s="87">
        <v>64</v>
      </c>
      <c s="24">
        <v>0</v>
      </c>
      <c s="24">
        <v>0</v>
      </c>
      <c s="24">
        <v>0</v>
      </c>
      <c s="24">
        <v>0</v>
      </c>
      <c s="87">
        <v>64</v>
      </c>
      <c r="O65" s="87">
        <v>64</v>
      </c>
      <c s="24">
        <v>0</v>
      </c>
      <c s="24">
        <v>0</v>
      </c>
      <c s="24">
        <v>0</v>
      </c>
      <c s="24">
        <v>0</v>
      </c>
      <c s="87">
        <v>64</v>
      </c>
    </row>
    <row>
      <c r="H66" s="87">
        <v>65</v>
      </c>
      <c s="24">
        <v>0</v>
      </c>
      <c s="24">
        <v>0</v>
      </c>
      <c s="24">
        <v>0</v>
      </c>
      <c s="24">
        <v>0</v>
      </c>
      <c s="87">
        <v>65</v>
      </c>
      <c r="O66" s="87">
        <v>65</v>
      </c>
      <c s="24">
        <v>0</v>
      </c>
      <c s="24">
        <v>0</v>
      </c>
      <c s="24">
        <v>0</v>
      </c>
      <c s="24">
        <v>0</v>
      </c>
      <c s="87">
        <v>65</v>
      </c>
    </row>
    <row>
      <c r="H67" s="87">
        <v>66</v>
      </c>
      <c s="24">
        <v>0</v>
      </c>
      <c s="24">
        <v>0</v>
      </c>
      <c s="24">
        <v>0</v>
      </c>
      <c s="24">
        <v>0</v>
      </c>
      <c s="87">
        <v>66</v>
      </c>
      <c r="O67" s="87">
        <v>66</v>
      </c>
      <c s="24">
        <v>0</v>
      </c>
      <c s="24">
        <v>0</v>
      </c>
      <c s="24">
        <v>0</v>
      </c>
      <c s="24">
        <v>0</v>
      </c>
      <c s="87">
        <v>66</v>
      </c>
    </row>
    <row>
      <c r="H68" s="87">
        <v>67</v>
      </c>
      <c s="24">
        <v>0</v>
      </c>
      <c s="24">
        <v>0</v>
      </c>
      <c s="24">
        <v>0</v>
      </c>
      <c s="24">
        <v>0</v>
      </c>
      <c s="87">
        <v>67</v>
      </c>
      <c r="O68" s="87">
        <v>67</v>
      </c>
      <c s="24">
        <v>0</v>
      </c>
      <c s="24">
        <v>0</v>
      </c>
      <c s="24">
        <v>0</v>
      </c>
      <c s="24">
        <v>0</v>
      </c>
      <c s="87">
        <v>67</v>
      </c>
    </row>
    <row>
      <c r="H69" s="87">
        <v>68</v>
      </c>
      <c s="24">
        <v>0</v>
      </c>
      <c s="24">
        <v>0</v>
      </c>
      <c s="24">
        <v>0</v>
      </c>
      <c s="24">
        <v>0</v>
      </c>
      <c s="87">
        <v>68</v>
      </c>
      <c r="O69" s="87">
        <v>68</v>
      </c>
      <c s="24">
        <v>0</v>
      </c>
      <c s="24">
        <v>0</v>
      </c>
      <c s="24">
        <v>0</v>
      </c>
      <c s="24">
        <v>0</v>
      </c>
      <c s="87">
        <v>68</v>
      </c>
    </row>
    <row>
      <c r="H70" s="87">
        <v>69</v>
      </c>
      <c s="24">
        <v>0</v>
      </c>
      <c s="24">
        <v>0</v>
      </c>
      <c s="24">
        <v>0</v>
      </c>
      <c s="24">
        <v>0</v>
      </c>
      <c s="87">
        <v>69</v>
      </c>
      <c r="O70" s="87">
        <v>69</v>
      </c>
      <c s="24">
        <v>0</v>
      </c>
      <c s="24">
        <v>0</v>
      </c>
      <c s="24">
        <v>0</v>
      </c>
      <c s="24">
        <v>0</v>
      </c>
      <c s="87">
        <v>69</v>
      </c>
    </row>
    <row>
      <c r="H71" s="87">
        <v>70</v>
      </c>
      <c s="24">
        <v>0</v>
      </c>
      <c s="24">
        <v>0</v>
      </c>
      <c s="24">
        <v>0</v>
      </c>
      <c s="24">
        <v>0</v>
      </c>
      <c s="87">
        <v>70</v>
      </c>
      <c r="O71" s="87">
        <v>70</v>
      </c>
      <c s="24">
        <v>0</v>
      </c>
      <c s="24">
        <v>0</v>
      </c>
      <c s="24">
        <v>0</v>
      </c>
      <c s="24">
        <v>0</v>
      </c>
      <c s="87">
        <v>70</v>
      </c>
    </row>
    <row>
      <c r="H72" s="87">
        <v>71</v>
      </c>
      <c s="24">
        <v>0</v>
      </c>
      <c s="24">
        <v>0</v>
      </c>
      <c s="24">
        <v>0</v>
      </c>
      <c s="24">
        <v>0</v>
      </c>
      <c s="87">
        <v>71</v>
      </c>
      <c r="O72" s="87">
        <v>71</v>
      </c>
      <c s="24">
        <v>0</v>
      </c>
      <c s="24">
        <v>0</v>
      </c>
      <c s="24">
        <v>0</v>
      </c>
      <c s="24">
        <v>0</v>
      </c>
      <c s="87">
        <v>71</v>
      </c>
    </row>
    <row>
      <c r="H73" s="87">
        <v>72</v>
      </c>
      <c s="24">
        <v>0</v>
      </c>
      <c s="24">
        <v>0</v>
      </c>
      <c s="24">
        <v>0</v>
      </c>
      <c s="24">
        <v>0</v>
      </c>
      <c s="87">
        <v>72</v>
      </c>
      <c r="O73" s="87">
        <v>72</v>
      </c>
      <c s="24">
        <v>0</v>
      </c>
      <c s="24">
        <v>0</v>
      </c>
      <c s="24">
        <v>0</v>
      </c>
      <c s="24">
        <v>0</v>
      </c>
      <c s="87">
        <v>72</v>
      </c>
    </row>
    <row>
      <c r="H74" s="87">
        <v>73</v>
      </c>
      <c s="24">
        <v>0</v>
      </c>
      <c s="24">
        <v>0</v>
      </c>
      <c s="24">
        <v>0</v>
      </c>
      <c s="24">
        <v>0</v>
      </c>
      <c s="87">
        <v>73</v>
      </c>
      <c r="O74" s="87">
        <v>73</v>
      </c>
      <c s="24">
        <v>0</v>
      </c>
      <c s="24">
        <v>0</v>
      </c>
      <c s="24">
        <v>0</v>
      </c>
      <c s="24">
        <v>0</v>
      </c>
      <c s="87">
        <v>73</v>
      </c>
    </row>
    <row>
      <c r="H75" s="87">
        <v>74</v>
      </c>
      <c s="24">
        <v>0</v>
      </c>
      <c s="24">
        <v>0</v>
      </c>
      <c s="24">
        <v>0</v>
      </c>
      <c s="24">
        <v>0</v>
      </c>
      <c s="87">
        <v>74</v>
      </c>
      <c r="O75" s="87">
        <v>74</v>
      </c>
      <c s="24">
        <v>0</v>
      </c>
      <c s="24">
        <v>0</v>
      </c>
      <c s="24">
        <v>0</v>
      </c>
      <c s="24">
        <v>0</v>
      </c>
      <c s="87">
        <v>74</v>
      </c>
    </row>
    <row>
      <c r="H76" s="87">
        <v>75</v>
      </c>
      <c s="24">
        <v>0</v>
      </c>
      <c s="24">
        <v>0</v>
      </c>
      <c s="24">
        <v>0</v>
      </c>
      <c s="24">
        <v>0</v>
      </c>
      <c s="87">
        <v>75</v>
      </c>
      <c r="O76" s="87">
        <v>75</v>
      </c>
      <c s="24">
        <v>0</v>
      </c>
      <c s="24">
        <v>0</v>
      </c>
      <c s="24">
        <v>0</v>
      </c>
      <c s="24">
        <v>0</v>
      </c>
      <c s="87">
        <v>75</v>
      </c>
    </row>
    <row>
      <c r="H77" s="87">
        <v>76</v>
      </c>
      <c s="24">
        <v>0</v>
      </c>
      <c s="24">
        <v>0</v>
      </c>
      <c s="24">
        <v>0</v>
      </c>
      <c s="24">
        <v>0</v>
      </c>
      <c s="87">
        <v>76</v>
      </c>
      <c r="O77" s="87">
        <v>76</v>
      </c>
      <c s="24">
        <v>0</v>
      </c>
      <c s="24">
        <v>0</v>
      </c>
      <c s="24">
        <v>0</v>
      </c>
      <c s="24">
        <v>0</v>
      </c>
      <c s="87">
        <v>76</v>
      </c>
    </row>
    <row>
      <c r="H78" s="87">
        <v>77</v>
      </c>
      <c s="24">
        <v>0</v>
      </c>
      <c s="24">
        <v>0</v>
      </c>
      <c s="24">
        <v>0</v>
      </c>
      <c s="24">
        <v>0</v>
      </c>
      <c s="87">
        <v>77</v>
      </c>
      <c r="O78" s="87">
        <v>77</v>
      </c>
      <c s="24">
        <v>0</v>
      </c>
      <c s="24">
        <v>0</v>
      </c>
      <c s="24">
        <v>0</v>
      </c>
      <c s="24">
        <v>0</v>
      </c>
      <c s="87">
        <v>77</v>
      </c>
    </row>
    <row>
      <c r="H79" s="87">
        <v>78</v>
      </c>
      <c s="24">
        <v>0</v>
      </c>
      <c s="24">
        <v>0</v>
      </c>
      <c s="24">
        <v>0</v>
      </c>
      <c s="24">
        <v>0</v>
      </c>
      <c s="87">
        <v>78</v>
      </c>
      <c r="O79" s="87">
        <v>78</v>
      </c>
      <c s="24">
        <v>0</v>
      </c>
      <c s="24">
        <v>0</v>
      </c>
      <c s="24">
        <v>0</v>
      </c>
      <c s="24">
        <v>0</v>
      </c>
      <c s="87">
        <v>78</v>
      </c>
    </row>
    <row>
      <c r="H80" s="87">
        <v>79</v>
      </c>
      <c s="24">
        <v>0</v>
      </c>
      <c s="24">
        <v>8</v>
      </c>
      <c s="24">
        <v>0</v>
      </c>
      <c s="24">
        <v>0</v>
      </c>
      <c s="87">
        <v>79</v>
      </c>
      <c r="O80" s="87">
        <v>79</v>
      </c>
      <c s="24">
        <v>0</v>
      </c>
      <c s="24">
        <v>0</v>
      </c>
      <c s="24">
        <v>0</v>
      </c>
      <c s="24">
        <v>0</v>
      </c>
      <c s="87">
        <v>79</v>
      </c>
    </row>
    <row>
      <c r="H81" s="87">
        <v>80</v>
      </c>
      <c s="24">
        <v>0</v>
      </c>
      <c s="24">
        <v>32</v>
      </c>
      <c s="24">
        <v>0</v>
      </c>
      <c s="24">
        <v>0</v>
      </c>
      <c s="87">
        <v>80</v>
      </c>
      <c r="O81" s="87">
        <v>80</v>
      </c>
      <c s="24">
        <v>0</v>
      </c>
      <c s="24">
        <v>0</v>
      </c>
      <c s="24">
        <v>0</v>
      </c>
      <c s="24">
        <v>0</v>
      </c>
      <c s="87">
        <v>80</v>
      </c>
    </row>
    <row>
      <c r="H82" s="87">
        <v>81</v>
      </c>
      <c s="24">
        <v>0</v>
      </c>
      <c s="24">
        <v>55</v>
      </c>
      <c s="24">
        <v>0</v>
      </c>
      <c s="24">
        <v>0</v>
      </c>
      <c s="87">
        <v>81</v>
      </c>
      <c r="O82" s="87">
        <v>81</v>
      </c>
      <c s="24">
        <v>0</v>
      </c>
      <c s="24">
        <v>0</v>
      </c>
      <c s="24">
        <v>0</v>
      </c>
      <c s="24">
        <v>0</v>
      </c>
      <c s="87">
        <v>81</v>
      </c>
    </row>
    <row>
      <c r="H83" s="87">
        <v>82</v>
      </c>
      <c s="24">
        <v>10</v>
      </c>
      <c s="24">
        <v>69</v>
      </c>
      <c s="24">
        <v>0</v>
      </c>
      <c s="24">
        <v>0</v>
      </c>
      <c s="87">
        <v>82</v>
      </c>
      <c r="O83" s="87">
        <v>82</v>
      </c>
      <c s="24">
        <v>0</v>
      </c>
      <c s="24">
        <v>0</v>
      </c>
      <c s="24">
        <v>0</v>
      </c>
      <c s="24">
        <v>0</v>
      </c>
      <c s="87">
        <v>82</v>
      </c>
    </row>
    <row>
      <c r="H84" s="87">
        <v>83</v>
      </c>
      <c s="24">
        <v>24</v>
      </c>
      <c s="24">
        <v>40</v>
      </c>
      <c s="24">
        <v>0</v>
      </c>
      <c s="24">
        <v>0</v>
      </c>
      <c s="87">
        <v>83</v>
      </c>
      <c r="O84" s="87">
        <v>83</v>
      </c>
      <c s="24">
        <v>0</v>
      </c>
      <c s="24">
        <v>0</v>
      </c>
      <c s="24">
        <v>0</v>
      </c>
      <c s="24">
        <v>0</v>
      </c>
      <c s="87">
        <v>83</v>
      </c>
    </row>
    <row>
      <c r="H85" s="87">
        <v>84</v>
      </c>
      <c s="24">
        <v>40</v>
      </c>
      <c s="24">
        <v>36</v>
      </c>
      <c s="24">
        <v>0</v>
      </c>
      <c s="24">
        <v>0</v>
      </c>
      <c s="87">
        <v>84</v>
      </c>
      <c r="O85" s="87">
        <v>84</v>
      </c>
      <c s="24">
        <v>0</v>
      </c>
      <c s="24">
        <v>0</v>
      </c>
      <c s="24">
        <v>0</v>
      </c>
      <c s="24">
        <v>0</v>
      </c>
      <c s="87">
        <v>84</v>
      </c>
    </row>
    <row>
      <c r="H86" s="87">
        <v>85</v>
      </c>
      <c s="24">
        <v>47</v>
      </c>
      <c s="24">
        <v>31</v>
      </c>
      <c s="24">
        <v>0</v>
      </c>
      <c s="24">
        <v>0</v>
      </c>
      <c s="87">
        <v>85</v>
      </c>
      <c r="O86" s="87">
        <v>85</v>
      </c>
      <c s="24">
        <v>0</v>
      </c>
      <c s="24">
        <v>0</v>
      </c>
      <c s="24">
        <v>0</v>
      </c>
      <c s="24">
        <v>0</v>
      </c>
      <c s="87">
        <v>85</v>
      </c>
    </row>
    <row>
      <c r="H87" s="87">
        <v>86</v>
      </c>
      <c s="24">
        <v>56</v>
      </c>
      <c s="24">
        <v>10</v>
      </c>
      <c s="24">
        <v>0</v>
      </c>
      <c s="24">
        <v>0</v>
      </c>
      <c s="87">
        <v>86</v>
      </c>
      <c r="O87" s="87">
        <v>86</v>
      </c>
      <c s="24">
        <v>0</v>
      </c>
      <c s="24">
        <v>0</v>
      </c>
      <c s="24">
        <v>0</v>
      </c>
      <c s="24">
        <v>0</v>
      </c>
      <c s="87">
        <v>86</v>
      </c>
    </row>
    <row>
      <c r="H88" s="87">
        <v>87</v>
      </c>
      <c s="24">
        <v>26</v>
      </c>
      <c s="24">
        <v>3</v>
      </c>
      <c s="24">
        <v>0</v>
      </c>
      <c s="24">
        <v>0</v>
      </c>
      <c s="87">
        <v>87</v>
      </c>
      <c r="O88" s="87">
        <v>87</v>
      </c>
      <c s="24">
        <v>0</v>
      </c>
      <c s="24">
        <v>0</v>
      </c>
      <c s="24">
        <v>0</v>
      </c>
      <c s="24">
        <v>0</v>
      </c>
      <c s="87">
        <v>87</v>
      </c>
    </row>
    <row>
      <c r="H89" s="87">
        <v>88</v>
      </c>
      <c s="24">
        <v>39</v>
      </c>
      <c s="24">
        <v>2</v>
      </c>
      <c s="24">
        <v>0</v>
      </c>
      <c s="24">
        <v>0</v>
      </c>
      <c s="87">
        <v>88</v>
      </c>
      <c r="O89" s="87">
        <v>88</v>
      </c>
      <c s="24">
        <v>0</v>
      </c>
      <c s="24">
        <v>0</v>
      </c>
      <c s="24">
        <v>0</v>
      </c>
      <c s="24">
        <v>0</v>
      </c>
      <c s="87">
        <v>88</v>
      </c>
    </row>
    <row>
      <c r="H90" s="87">
        <v>89</v>
      </c>
      <c s="24">
        <v>23</v>
      </c>
      <c s="24">
        <v>0</v>
      </c>
      <c s="24">
        <v>0</v>
      </c>
      <c s="24">
        <v>0</v>
      </c>
      <c s="87">
        <v>89</v>
      </c>
      <c r="O90" s="87">
        <v>89</v>
      </c>
      <c s="24">
        <v>0</v>
      </c>
      <c s="24">
        <v>0</v>
      </c>
      <c s="24">
        <v>0</v>
      </c>
      <c s="24">
        <v>0</v>
      </c>
      <c s="87">
        <v>89</v>
      </c>
    </row>
    <row>
      <c r="H91" s="87">
        <v>90</v>
      </c>
      <c s="24">
        <v>16</v>
      </c>
      <c s="24">
        <v>0</v>
      </c>
      <c s="24">
        <v>0</v>
      </c>
      <c s="24">
        <v>0</v>
      </c>
      <c s="87">
        <v>90</v>
      </c>
      <c r="O91" s="87">
        <v>90</v>
      </c>
      <c s="24">
        <v>0</v>
      </c>
      <c s="24">
        <v>0</v>
      </c>
      <c s="24">
        <v>0</v>
      </c>
      <c s="24">
        <v>0</v>
      </c>
      <c s="87">
        <v>90</v>
      </c>
    </row>
    <row>
      <c r="H92" s="87">
        <v>91</v>
      </c>
      <c s="24">
        <v>6</v>
      </c>
      <c s="24">
        <v>0</v>
      </c>
      <c s="24">
        <v>0</v>
      </c>
      <c s="24">
        <v>0</v>
      </c>
      <c s="87">
        <v>91</v>
      </c>
      <c r="O92" s="87">
        <v>91</v>
      </c>
      <c s="24">
        <v>0</v>
      </c>
      <c s="24">
        <v>0</v>
      </c>
      <c s="24">
        <v>0</v>
      </c>
      <c s="24">
        <v>0</v>
      </c>
      <c s="87">
        <v>91</v>
      </c>
    </row>
    <row>
      <c r="H93" s="87">
        <v>92</v>
      </c>
      <c s="24">
        <v>4</v>
      </c>
      <c s="24">
        <v>0</v>
      </c>
      <c s="24">
        <v>0</v>
      </c>
      <c s="24">
        <v>0</v>
      </c>
      <c s="87">
        <v>92</v>
      </c>
      <c r="O93" s="87">
        <v>92</v>
      </c>
      <c s="24">
        <v>0</v>
      </c>
      <c s="24">
        <v>0</v>
      </c>
      <c s="24">
        <v>0</v>
      </c>
      <c s="24">
        <v>0</v>
      </c>
      <c s="87">
        <v>92</v>
      </c>
    </row>
    <row>
      <c r="H94" s="87">
        <v>93</v>
      </c>
      <c s="24">
        <v>2</v>
      </c>
      <c s="24">
        <v>0</v>
      </c>
      <c s="24">
        <v>0</v>
      </c>
      <c s="24">
        <v>0</v>
      </c>
      <c s="87">
        <v>93</v>
      </c>
      <c r="O94" s="87">
        <v>93</v>
      </c>
      <c s="24">
        <v>0</v>
      </c>
      <c s="24">
        <v>0</v>
      </c>
      <c s="24">
        <v>0</v>
      </c>
      <c s="24">
        <v>0</v>
      </c>
      <c s="87">
        <v>93</v>
      </c>
    </row>
    <row>
      <c r="H95" s="87">
        <v>94</v>
      </c>
      <c s="24">
        <v>1</v>
      </c>
      <c s="24">
        <v>0</v>
      </c>
      <c s="24">
        <v>0</v>
      </c>
      <c s="24">
        <v>0</v>
      </c>
      <c s="87">
        <v>94</v>
      </c>
      <c r="O95" s="87">
        <v>94</v>
      </c>
      <c s="24">
        <v>0</v>
      </c>
      <c s="24">
        <v>0</v>
      </c>
      <c s="24">
        <v>0</v>
      </c>
      <c s="24">
        <v>0</v>
      </c>
      <c s="87">
        <v>94</v>
      </c>
    </row>
    <row>
      <c r="H96" s="87">
        <v>95</v>
      </c>
      <c s="24">
        <v>1</v>
      </c>
      <c s="24">
        <v>0</v>
      </c>
      <c s="24">
        <v>0</v>
      </c>
      <c s="24">
        <v>0</v>
      </c>
      <c s="87">
        <v>95</v>
      </c>
      <c r="O96" s="87">
        <v>95</v>
      </c>
      <c s="24">
        <v>0</v>
      </c>
      <c s="24">
        <v>0</v>
      </c>
      <c s="24">
        <v>0</v>
      </c>
      <c s="24">
        <v>0</v>
      </c>
      <c s="87">
        <v>95</v>
      </c>
    </row>
    <row>
      <c r="H97" s="87">
        <v>96</v>
      </c>
      <c s="24">
        <v>0</v>
      </c>
      <c s="24">
        <v>0</v>
      </c>
      <c s="24">
        <v>0</v>
      </c>
      <c s="24">
        <v>0</v>
      </c>
      <c s="87">
        <v>96</v>
      </c>
      <c r="O97" s="87">
        <v>96</v>
      </c>
      <c s="24">
        <v>0</v>
      </c>
      <c s="24">
        <v>0</v>
      </c>
      <c s="24">
        <v>0</v>
      </c>
      <c s="24">
        <v>0</v>
      </c>
      <c s="87">
        <v>96</v>
      </c>
    </row>
    <row>
      <c r="H98" s="87">
        <v>97</v>
      </c>
      <c s="24">
        <v>0</v>
      </c>
      <c s="24">
        <v>0</v>
      </c>
      <c s="24">
        <v>0</v>
      </c>
      <c s="24">
        <v>0</v>
      </c>
      <c s="87">
        <v>97</v>
      </c>
      <c r="O98" s="87">
        <v>97</v>
      </c>
      <c s="24">
        <v>0</v>
      </c>
      <c s="24">
        <v>0</v>
      </c>
      <c s="24">
        <v>0</v>
      </c>
      <c s="24">
        <v>0</v>
      </c>
      <c s="87">
        <v>97</v>
      </c>
    </row>
    <row>
      <c r="H99" s="87">
        <v>98</v>
      </c>
      <c s="24">
        <v>0</v>
      </c>
      <c s="24">
        <v>0</v>
      </c>
      <c s="24">
        <v>0</v>
      </c>
      <c s="24">
        <v>0</v>
      </c>
      <c s="87">
        <v>98</v>
      </c>
      <c r="O99" s="87">
        <v>98</v>
      </c>
      <c s="24">
        <v>0</v>
      </c>
      <c s="24">
        <v>0</v>
      </c>
      <c s="24">
        <v>0</v>
      </c>
      <c s="24">
        <v>0</v>
      </c>
      <c s="87">
        <v>98</v>
      </c>
    </row>
    <row>
      <c r="H100" s="87">
        <v>99</v>
      </c>
      <c s="24">
        <v>0</v>
      </c>
      <c s="24">
        <v>0</v>
      </c>
      <c s="24">
        <v>0</v>
      </c>
      <c s="24">
        <v>0</v>
      </c>
      <c s="87">
        <v>99</v>
      </c>
      <c r="O100" s="87">
        <v>99</v>
      </c>
      <c s="24">
        <v>0</v>
      </c>
      <c s="24">
        <v>0</v>
      </c>
      <c s="24">
        <v>0</v>
      </c>
      <c s="24">
        <v>0</v>
      </c>
      <c s="87">
        <v>99</v>
      </c>
    </row>
    <row>
      <c r="H101" s="87">
        <v>100</v>
      </c>
      <c s="24">
        <v>0</v>
      </c>
      <c s="24">
        <v>0</v>
      </c>
      <c s="24">
        <v>0</v>
      </c>
      <c s="24">
        <v>0</v>
      </c>
      <c s="87">
        <v>100</v>
      </c>
      <c r="O101" s="87">
        <v>100</v>
      </c>
      <c s="24">
        <v>0</v>
      </c>
      <c s="24">
        <v>0</v>
      </c>
      <c s="24">
        <v>0</v>
      </c>
      <c s="24">
        <v>0</v>
      </c>
      <c s="87">
        <v>100</v>
      </c>
    </row>
    <row>
      <c r="H102" s="87">
        <v>101</v>
      </c>
      <c s="24">
        <v>0</v>
      </c>
      <c s="24">
        <v>0</v>
      </c>
      <c s="24">
        <v>0</v>
      </c>
      <c s="24">
        <v>0</v>
      </c>
      <c s="87">
        <v>101</v>
      </c>
      <c r="O102" s="87">
        <v>101</v>
      </c>
      <c s="24">
        <v>0</v>
      </c>
      <c s="24">
        <v>0</v>
      </c>
      <c s="24">
        <v>0</v>
      </c>
      <c s="24">
        <v>0</v>
      </c>
      <c s="87">
        <v>101</v>
      </c>
    </row>
    <row>
      <c r="H103" s="87">
        <v>102</v>
      </c>
      <c s="24">
        <v>0</v>
      </c>
      <c s="24">
        <v>0</v>
      </c>
      <c s="24">
        <v>0</v>
      </c>
      <c s="24">
        <v>0</v>
      </c>
      <c s="87">
        <v>102</v>
      </c>
      <c r="O103" s="87">
        <v>102</v>
      </c>
      <c s="24">
        <v>0</v>
      </c>
      <c s="24">
        <v>0</v>
      </c>
      <c s="24">
        <v>0</v>
      </c>
      <c s="24">
        <v>0</v>
      </c>
      <c s="87">
        <v>102</v>
      </c>
    </row>
    <row>
      <c r="H104" s="87">
        <v>103</v>
      </c>
      <c s="24">
        <v>0</v>
      </c>
      <c s="24">
        <v>0</v>
      </c>
      <c s="24">
        <v>0</v>
      </c>
      <c s="24">
        <v>0</v>
      </c>
      <c s="87">
        <v>103</v>
      </c>
      <c r="O104" s="87">
        <v>103</v>
      </c>
      <c s="24">
        <v>0</v>
      </c>
      <c s="24">
        <v>0</v>
      </c>
      <c s="24">
        <v>0</v>
      </c>
      <c s="24">
        <v>0</v>
      </c>
      <c s="87">
        <v>103</v>
      </c>
    </row>
    <row>
      <c r="H105" s="87">
        <v>104</v>
      </c>
      <c s="24">
        <v>0</v>
      </c>
      <c s="24">
        <v>0</v>
      </c>
      <c s="24">
        <v>0</v>
      </c>
      <c s="24">
        <v>0</v>
      </c>
      <c s="87">
        <v>104</v>
      </c>
      <c r="O105" s="87">
        <v>104</v>
      </c>
      <c s="24">
        <v>0</v>
      </c>
      <c s="24">
        <v>0</v>
      </c>
      <c s="24">
        <v>0</v>
      </c>
      <c s="24">
        <v>0</v>
      </c>
      <c s="87">
        <v>104</v>
      </c>
    </row>
    <row>
      <c r="H106" s="87">
        <v>105</v>
      </c>
      <c s="24">
        <v>0</v>
      </c>
      <c s="24">
        <v>0</v>
      </c>
      <c s="24">
        <v>0</v>
      </c>
      <c s="24">
        <v>0</v>
      </c>
      <c s="87">
        <v>105</v>
      </c>
      <c r="O106" s="87">
        <v>105</v>
      </c>
      <c s="24">
        <v>0</v>
      </c>
      <c s="24">
        <v>0</v>
      </c>
      <c s="24">
        <v>0</v>
      </c>
      <c s="24">
        <v>0</v>
      </c>
      <c s="87">
        <v>105</v>
      </c>
    </row>
    <row>
      <c r="H107" s="87">
        <v>106</v>
      </c>
      <c s="24">
        <v>0</v>
      </c>
      <c s="24">
        <v>0</v>
      </c>
      <c s="24">
        <v>0</v>
      </c>
      <c s="24">
        <v>0</v>
      </c>
      <c s="87">
        <v>106</v>
      </c>
      <c r="O107" s="87">
        <v>106</v>
      </c>
      <c s="24">
        <v>0</v>
      </c>
      <c s="24">
        <v>0</v>
      </c>
      <c s="24">
        <v>0</v>
      </c>
      <c s="24">
        <v>0</v>
      </c>
      <c s="87">
        <v>106</v>
      </c>
    </row>
    <row>
      <c r="H108" s="87">
        <v>107</v>
      </c>
      <c s="24">
        <v>0</v>
      </c>
      <c s="24">
        <v>0</v>
      </c>
      <c s="24">
        <v>0</v>
      </c>
      <c s="24">
        <v>0</v>
      </c>
      <c s="87">
        <v>107</v>
      </c>
      <c r="O108" s="87">
        <v>107</v>
      </c>
      <c s="24">
        <v>0</v>
      </c>
      <c s="24">
        <v>0</v>
      </c>
      <c s="24">
        <v>0</v>
      </c>
      <c s="24">
        <v>0</v>
      </c>
      <c s="87">
        <v>107</v>
      </c>
    </row>
    <row>
      <c r="H109" s="87">
        <v>108</v>
      </c>
      <c s="24">
        <v>0</v>
      </c>
      <c s="24">
        <v>0</v>
      </c>
      <c s="24">
        <v>0</v>
      </c>
      <c s="24">
        <v>0</v>
      </c>
      <c s="87">
        <v>108</v>
      </c>
      <c r="O109" s="87">
        <v>108</v>
      </c>
      <c s="24">
        <v>0</v>
      </c>
      <c s="24">
        <v>0</v>
      </c>
      <c s="24">
        <v>0</v>
      </c>
      <c s="24">
        <v>0</v>
      </c>
      <c s="87">
        <v>108</v>
      </c>
    </row>
    <row>
      <c r="H110" s="87">
        <v>109</v>
      </c>
      <c s="24">
        <v>0</v>
      </c>
      <c s="24">
        <v>0</v>
      </c>
      <c s="24">
        <v>0</v>
      </c>
      <c s="24">
        <v>0</v>
      </c>
      <c s="87">
        <v>109</v>
      </c>
      <c r="O110" s="87">
        <v>109</v>
      </c>
      <c s="24">
        <v>0</v>
      </c>
      <c s="24">
        <v>0</v>
      </c>
      <c s="24">
        <v>0</v>
      </c>
      <c s="24">
        <v>0</v>
      </c>
      <c s="87">
        <v>109</v>
      </c>
    </row>
    <row>
      <c r="H111" s="87">
        <v>110</v>
      </c>
      <c s="24">
        <v>0</v>
      </c>
      <c s="24">
        <v>0</v>
      </c>
      <c s="24">
        <v>0</v>
      </c>
      <c s="24">
        <v>0</v>
      </c>
      <c s="87">
        <v>110</v>
      </c>
      <c r="O111" s="87">
        <v>110</v>
      </c>
      <c s="24">
        <v>0</v>
      </c>
      <c s="24">
        <v>0</v>
      </c>
      <c s="24">
        <v>0</v>
      </c>
      <c s="24">
        <v>0</v>
      </c>
      <c s="87">
        <v>110</v>
      </c>
    </row>
    <row>
      <c r="H112" s="87">
        <v>111</v>
      </c>
      <c s="24">
        <v>0</v>
      </c>
      <c s="24">
        <v>0</v>
      </c>
      <c s="24">
        <v>0</v>
      </c>
      <c s="24">
        <v>0</v>
      </c>
      <c s="87">
        <v>111</v>
      </c>
      <c r="O112" s="87">
        <v>111</v>
      </c>
      <c s="24">
        <v>0</v>
      </c>
      <c s="24">
        <v>0</v>
      </c>
      <c s="24">
        <v>0</v>
      </c>
      <c s="24">
        <v>0</v>
      </c>
      <c s="87">
        <v>111</v>
      </c>
    </row>
    <row>
      <c r="H113" s="87">
        <v>112</v>
      </c>
      <c s="24">
        <v>0</v>
      </c>
      <c s="24">
        <v>0</v>
      </c>
      <c s="24">
        <v>0</v>
      </c>
      <c s="24">
        <v>0</v>
      </c>
      <c s="87">
        <v>112</v>
      </c>
      <c r="O113" s="87">
        <v>112</v>
      </c>
      <c s="24">
        <v>0</v>
      </c>
      <c s="24">
        <v>0</v>
      </c>
      <c s="24">
        <v>0</v>
      </c>
      <c s="24">
        <v>0</v>
      </c>
      <c s="87">
        <v>112</v>
      </c>
    </row>
    <row>
      <c r="H114" s="87">
        <v>113</v>
      </c>
      <c s="24">
        <v>0</v>
      </c>
      <c s="24">
        <v>0</v>
      </c>
      <c s="24">
        <v>0</v>
      </c>
      <c s="24">
        <v>0</v>
      </c>
      <c s="87">
        <v>113</v>
      </c>
      <c r="O114" s="87">
        <v>113</v>
      </c>
      <c s="24">
        <v>0</v>
      </c>
      <c s="24">
        <v>0</v>
      </c>
      <c s="24">
        <v>0</v>
      </c>
      <c s="24">
        <v>0</v>
      </c>
      <c s="87">
        <v>113</v>
      </c>
    </row>
    <row>
      <c r="H115" s="87">
        <v>114</v>
      </c>
      <c s="24">
        <v>0</v>
      </c>
      <c s="24">
        <v>0</v>
      </c>
      <c s="24">
        <v>0</v>
      </c>
      <c s="24">
        <v>0</v>
      </c>
      <c s="87">
        <v>114</v>
      </c>
      <c r="O115" s="87">
        <v>114</v>
      </c>
      <c s="24">
        <v>0</v>
      </c>
      <c s="24">
        <v>0</v>
      </c>
      <c s="24">
        <v>0</v>
      </c>
      <c s="24">
        <v>0</v>
      </c>
      <c s="87">
        <v>114</v>
      </c>
    </row>
    <row>
      <c r="H116" s="87">
        <v>115</v>
      </c>
      <c s="24">
        <v>0</v>
      </c>
      <c s="24">
        <v>0</v>
      </c>
      <c s="24">
        <v>0</v>
      </c>
      <c s="24">
        <v>0</v>
      </c>
      <c s="87">
        <v>115</v>
      </c>
      <c r="O116" s="87">
        <v>115</v>
      </c>
      <c s="24">
        <v>0</v>
      </c>
      <c s="24">
        <v>0</v>
      </c>
      <c s="24">
        <v>0</v>
      </c>
      <c s="24">
        <v>0</v>
      </c>
      <c s="87">
        <v>115</v>
      </c>
    </row>
    <row>
      <c r="H117" s="87">
        <v>116</v>
      </c>
      <c s="24">
        <v>0</v>
      </c>
      <c s="24">
        <v>0</v>
      </c>
      <c s="24">
        <v>0</v>
      </c>
      <c s="24">
        <v>0</v>
      </c>
      <c s="87">
        <v>116</v>
      </c>
      <c r="O117" s="87">
        <v>116</v>
      </c>
      <c s="24">
        <v>0</v>
      </c>
      <c s="24">
        <v>0</v>
      </c>
      <c s="24">
        <v>0</v>
      </c>
      <c s="24">
        <v>0</v>
      </c>
      <c s="87">
        <v>116</v>
      </c>
    </row>
    <row>
      <c r="H118" s="87">
        <v>117</v>
      </c>
      <c s="24">
        <v>0</v>
      </c>
      <c s="24">
        <v>0</v>
      </c>
      <c s="24">
        <v>0</v>
      </c>
      <c s="24">
        <v>0</v>
      </c>
      <c s="87">
        <v>117</v>
      </c>
      <c r="O118" s="87">
        <v>117</v>
      </c>
      <c s="24">
        <v>0</v>
      </c>
      <c s="24">
        <v>0</v>
      </c>
      <c s="24">
        <v>0</v>
      </c>
      <c s="24">
        <v>0</v>
      </c>
      <c s="87">
        <v>117</v>
      </c>
    </row>
    <row>
      <c r="H119" s="87">
        <v>118</v>
      </c>
      <c s="24">
        <v>0</v>
      </c>
      <c s="24">
        <v>0</v>
      </c>
      <c s="24">
        <v>0</v>
      </c>
      <c s="24">
        <v>0</v>
      </c>
      <c s="87">
        <v>118</v>
      </c>
      <c r="O119" s="87">
        <v>118</v>
      </c>
      <c s="24">
        <v>0</v>
      </c>
      <c s="24">
        <v>0</v>
      </c>
      <c s="24">
        <v>0</v>
      </c>
      <c s="24">
        <v>0</v>
      </c>
      <c s="87">
        <v>118</v>
      </c>
    </row>
    <row>
      <c r="H120" s="87">
        <v>119</v>
      </c>
      <c s="24">
        <v>0</v>
      </c>
      <c s="24">
        <v>0</v>
      </c>
      <c s="24">
        <v>0</v>
      </c>
      <c s="24">
        <v>0</v>
      </c>
      <c s="87">
        <v>119</v>
      </c>
      <c r="O120" s="87">
        <v>119</v>
      </c>
      <c s="24">
        <v>0</v>
      </c>
      <c s="24">
        <v>0</v>
      </c>
      <c s="24">
        <v>0</v>
      </c>
      <c s="24">
        <v>0</v>
      </c>
      <c s="87">
        <v>119</v>
      </c>
    </row>
    <row>
      <c r="H121" s="87">
        <v>120</v>
      </c>
      <c s="24">
        <v>0</v>
      </c>
      <c s="24">
        <v>0</v>
      </c>
      <c s="24">
        <v>0</v>
      </c>
      <c s="24">
        <v>0</v>
      </c>
      <c s="87">
        <v>120</v>
      </c>
      <c r="O121" s="87">
        <v>120</v>
      </c>
      <c s="24">
        <v>0</v>
      </c>
      <c s="24">
        <v>0</v>
      </c>
      <c s="24">
        <v>0</v>
      </c>
      <c s="24">
        <v>0</v>
      </c>
      <c s="87">
        <v>120</v>
      </c>
    </row>
    <row>
      <c r="H122" s="87" t="s">
        <v>29</v>
      </c>
      <c s="24"/>
      <c s="24"/>
      <c s="24"/>
      <c s="24"/>
      <c s="87"/>
      <c r="O122" s="87" t="s">
        <v>29</v>
      </c>
      <c s="24"/>
      <c s="24"/>
      <c s="24"/>
      <c s="24"/>
      <c s="87"/>
    </row>
    <row>
      <c r="H123" s="25"/>
      <c r="M123" s="25"/>
      <c r="O123" s="25"/>
      <c r="T123" s="25"/>
    </row>
    <row>
      <c r="H124" s="25"/>
      <c r="M124" s="25"/>
      <c r="O124" s="25"/>
      <c r="T124" s="25"/>
    </row>
    <row>
      <c r="H125" s="25"/>
      <c r="M125" s="25"/>
      <c r="O125" s="25"/>
      <c r="T125" s="25"/>
    </row>
    <row>
      <c r="H126" s="25"/>
      <c r="M126" s="25"/>
      <c r="O126" s="25"/>
      <c r="T126" s="25"/>
    </row>
    <row>
      <c r="H127" s="25"/>
      <c r="M127" s="25"/>
      <c r="O127" s="25"/>
      <c r="T127" s="25"/>
    </row>
    <row>
      <c r="H128" s="25"/>
      <c r="M128" s="25"/>
      <c r="O128" s="25"/>
      <c r="T128" s="25"/>
    </row>
    <row>
      <c r="H129" s="25"/>
      <c r="M129" s="25"/>
      <c r="O129" s="25"/>
      <c r="T129" s="25"/>
    </row>
    <row>
      <c r="H130" s="25"/>
      <c r="M130" s="25"/>
      <c r="O130" s="25"/>
      <c r="T130" s="25"/>
    </row>
    <row>
      <c r="H131" s="25"/>
      <c r="M131" s="25"/>
      <c r="O131" s="25"/>
      <c r="T131" s="25"/>
    </row>
    <row>
      <c r="H132" s="25"/>
      <c r="M132" s="25"/>
      <c r="O132" s="25"/>
      <c r="T132" s="25"/>
    </row>
    <row>
      <c r="H133" s="25"/>
      <c r="M133" s="25"/>
      <c r="O133" s="25"/>
      <c r="T133" s="25"/>
    </row>
    <row>
      <c r="H134" s="25"/>
      <c r="M134" s="25"/>
      <c r="O134" s="25"/>
      <c r="T134" s="25"/>
    </row>
    <row>
      <c r="H135" s="25"/>
      <c r="M135" s="25"/>
      <c r="O135" s="25"/>
      <c r="T135" s="25"/>
    </row>
    <row>
      <c r="H136" s="25"/>
      <c r="M136" s="25"/>
      <c r="O136" s="25"/>
      <c r="T136" s="25"/>
    </row>
    <row>
      <c r="H137" s="25"/>
      <c r="M137" s="25"/>
      <c r="O137" s="25"/>
      <c r="T137" s="25"/>
    </row>
    <row>
      <c r="H138" s="25"/>
      <c r="M138" s="25"/>
      <c r="O138" s="25"/>
      <c r="T138" s="25"/>
    </row>
    <row>
      <c r="H139" s="25"/>
      <c r="M139" s="25"/>
      <c r="O139" s="25"/>
      <c r="T139" s="25"/>
    </row>
    <row>
      <c r="H140" s="25"/>
      <c r="M140" s="25"/>
      <c r="O140" s="25"/>
      <c r="T140" s="25"/>
    </row>
    <row>
      <c r="H141" s="25"/>
      <c r="M141" s="25"/>
      <c r="O141" s="25"/>
      <c r="T141" s="25"/>
    </row>
    <row>
      <c r="H142" s="25"/>
      <c r="M142" s="25"/>
      <c r="O142" s="25"/>
      <c r="T142" s="25"/>
    </row>
    <row>
      <c r="H143" s="25"/>
      <c r="M143" s="25"/>
      <c r="O143" s="25"/>
      <c r="T143" s="25"/>
    </row>
    <row>
      <c r="H144" s="25"/>
      <c r="M144" s="25"/>
      <c r="O144" s="25"/>
      <c r="T144" s="25"/>
    </row>
    <row>
      <c r="H145" s="25"/>
      <c r="M145" s="25"/>
      <c r="O145" s="25"/>
      <c r="T145" s="25"/>
    </row>
    <row>
      <c r="H146" s="25"/>
      <c r="M146" s="25"/>
      <c r="O146" s="25"/>
      <c r="T146" s="25"/>
    </row>
    <row>
      <c r="H147" s="25"/>
      <c r="M147" s="25"/>
      <c r="O147" s="25"/>
      <c r="T147" s="25"/>
    </row>
    <row>
      <c r="H148" s="25"/>
      <c r="M148" s="25"/>
      <c r="O148" s="25"/>
      <c r="T148" s="25"/>
    </row>
    <row>
      <c r="H149" s="25"/>
      <c r="M149" s="25"/>
      <c r="O149" s="25"/>
      <c r="T149" s="25"/>
    </row>
    <row>
      <c r="H150" s="25"/>
      <c r="M150" s="25"/>
      <c r="O150" s="25"/>
      <c r="T150" s="25"/>
    </row>
    <row>
      <c r="H151" s="25"/>
      <c r="M151" s="25"/>
      <c r="O151" s="25"/>
      <c r="T151" s="25"/>
    </row>
    <row>
      <c r="H152" s="25"/>
      <c r="M152" s="25"/>
      <c r="O152" s="25"/>
      <c r="T152" s="25"/>
    </row>
    <row>
      <c r="H153" s="25"/>
      <c r="M153" s="25"/>
      <c r="O153" s="25"/>
      <c r="T153" s="25"/>
    </row>
    <row>
      <c r="H154" s="25"/>
      <c r="M154" s="25"/>
      <c r="O154" s="25"/>
      <c r="T154" s="25"/>
    </row>
    <row>
      <c r="H155" s="25"/>
      <c r="M155" s="25"/>
      <c r="O155" s="25"/>
      <c r="T155" s="25"/>
    </row>
    <row>
      <c r="H156" s="25"/>
      <c r="M156" s="25"/>
      <c r="O156" s="25"/>
      <c r="T156" s="25"/>
    </row>
    <row>
      <c r="H157" s="25"/>
      <c r="M157" s="25"/>
      <c r="O157" s="25"/>
      <c r="T157" s="25"/>
    </row>
    <row>
      <c r="H158" s="25"/>
      <c r="M158" s="25"/>
      <c r="O158" s="25"/>
      <c r="T158" s="25"/>
    </row>
    <row>
      <c r="H159" s="25"/>
      <c r="M159" s="25"/>
      <c r="O159" s="25"/>
      <c r="T159" s="25"/>
    </row>
    <row>
      <c r="H160" s="25"/>
      <c r="M160" s="25"/>
      <c r="O160" s="25"/>
      <c r="T160" s="25"/>
    </row>
    <row>
      <c r="H161" s="25"/>
      <c r="M161" s="25"/>
      <c r="O161" s="25"/>
      <c r="T161" s="25"/>
    </row>
    <row>
      <c r="H162" s="25"/>
      <c r="M162" s="25"/>
      <c r="O162" s="25"/>
      <c r="T162" s="25"/>
    </row>
    <row>
      <c r="H163" s="25"/>
      <c r="M163" s="25"/>
      <c r="O163" s="25"/>
      <c r="T163" s="25"/>
    </row>
    <row>
      <c r="H164" s="25"/>
      <c r="M164" s="25"/>
      <c r="O164" s="25"/>
      <c r="T164" s="25"/>
    </row>
    <row>
      <c r="H165" s="25"/>
      <c r="M165" s="25"/>
      <c r="O165" s="25"/>
      <c r="T165" s="25"/>
    </row>
    <row>
      <c r="H166" s="25"/>
      <c r="M166" s="25"/>
      <c r="O166" s="25"/>
      <c r="T166" s="25"/>
    </row>
    <row>
      <c r="H167" s="25"/>
      <c r="M167" s="25"/>
      <c r="O167" s="25"/>
      <c r="T167" s="25"/>
    </row>
    <row>
      <c r="H168" s="25"/>
      <c r="M168" s="25"/>
      <c r="O168" s="25"/>
      <c r="T168" s="25"/>
    </row>
    <row>
      <c r="H169" s="25"/>
      <c r="M169" s="25"/>
      <c r="O169" s="25"/>
      <c r="T169" s="25"/>
    </row>
    <row>
      <c r="H170" s="25"/>
      <c r="M170" s="25"/>
      <c r="O170" s="25"/>
      <c r="T170" s="25"/>
    </row>
    <row>
      <c r="H171" s="25"/>
      <c r="M171" s="25"/>
      <c r="O171" s="25"/>
      <c r="T171" s="25"/>
    </row>
    <row>
      <c r="H172" s="25"/>
      <c r="M172" s="25"/>
      <c r="O172" s="25"/>
      <c r="T172" s="25"/>
    </row>
    <row>
      <c r="H173" s="25"/>
      <c r="M173" s="25"/>
      <c r="O173" s="25"/>
      <c r="T173" s="25"/>
    </row>
    <row>
      <c r="H174" s="25"/>
      <c r="M174" s="25"/>
      <c r="O174" s="25"/>
      <c r="T174" s="25"/>
    </row>
    <row>
      <c r="H175" s="25"/>
      <c r="M175" s="25"/>
      <c r="O175" s="25"/>
      <c r="T175" s="25"/>
    </row>
    <row>
      <c r="H176" s="25"/>
      <c r="M176" s="25"/>
      <c r="O176" s="25"/>
      <c r="T176" s="25"/>
    </row>
    <row>
      <c r="H177" s="25"/>
      <c r="M177" s="25"/>
      <c r="O177" s="25"/>
      <c r="T177" s="25"/>
    </row>
    <row>
      <c r="H178" s="25"/>
      <c r="M178" s="25"/>
      <c r="O178" s="25"/>
      <c r="T178" s="25"/>
    </row>
    <row>
      <c r="H179" s="25"/>
      <c r="M179" s="25"/>
      <c r="O179" s="25"/>
      <c r="T179" s="25"/>
    </row>
    <row>
      <c r="H180" s="25"/>
      <c r="M180" s="25"/>
      <c r="O180" s="25"/>
      <c r="T180" s="25"/>
    </row>
    <row>
      <c r="H181" s="25"/>
      <c r="M181" s="25"/>
      <c r="O181" s="25"/>
      <c r="T181" s="25"/>
    </row>
    <row>
      <c r="H182" s="25"/>
      <c r="M182" s="25"/>
      <c r="O182" s="25"/>
      <c r="T182" s="25"/>
    </row>
    <row>
      <c r="H183" s="25"/>
      <c r="M183" s="25"/>
      <c r="O183" s="25"/>
      <c r="T183" s="25"/>
    </row>
    <row>
      <c r="H184" s="25"/>
      <c r="M184" s="25"/>
      <c r="O184" s="25"/>
      <c r="T184" s="25"/>
    </row>
    <row>
      <c r="H185" s="25"/>
      <c r="M185" s="25"/>
      <c r="O185" s="25"/>
      <c r="T185" s="25"/>
    </row>
    <row>
      <c r="H186" s="25"/>
      <c r="M186" s="25"/>
      <c r="O186" s="25"/>
      <c r="T186" s="25"/>
    </row>
    <row>
      <c r="H187" s="25"/>
      <c r="M187" s="25"/>
      <c r="O187" s="25"/>
      <c r="T187" s="25"/>
    </row>
    <row>
      <c r="H188" s="25"/>
      <c r="M188" s="25"/>
      <c r="O188" s="25"/>
      <c r="T188" s="25"/>
    </row>
    <row>
      <c r="H189" s="25"/>
      <c r="M189" s="25"/>
      <c r="O189" s="25"/>
      <c r="T189" s="25"/>
    </row>
    <row>
      <c r="H190" s="25"/>
      <c r="M190" s="25"/>
      <c r="O190" s="25"/>
      <c r="T190" s="25"/>
    </row>
    <row>
      <c r="H191" s="25"/>
      <c r="M191" s="25"/>
      <c r="O191" s="25"/>
      <c r="T191" s="25"/>
    </row>
    <row>
      <c r="H192" s="25"/>
      <c r="M192" s="25"/>
      <c r="O192" s="25"/>
      <c r="T192" s="25"/>
    </row>
    <row>
      <c r="H193" s="25"/>
      <c r="M193" s="25"/>
      <c r="O193" s="25"/>
      <c r="T193" s="25"/>
    </row>
    <row>
      <c r="H194" s="25"/>
      <c r="M194" s="25"/>
      <c r="O194" s="25"/>
      <c r="T194" s="25"/>
    </row>
    <row>
      <c r="H195" s="25"/>
      <c r="M195" s="25"/>
      <c r="O195" s="25"/>
      <c r="T195" s="25"/>
    </row>
    <row>
      <c r="H196" s="25"/>
      <c r="M196" s="25"/>
      <c r="O196" s="25"/>
      <c r="T196" s="25"/>
    </row>
    <row>
      <c r="H197" s="25"/>
      <c r="M197" s="25"/>
      <c r="O197" s="25"/>
      <c r="T197" s="25"/>
    </row>
    <row>
      <c r="H198" s="25"/>
      <c r="M198" s="25"/>
      <c r="O198" s="25"/>
      <c r="T198" s="25"/>
    </row>
    <row>
      <c r="H199" s="25"/>
      <c r="M199" s="25"/>
      <c r="O199" s="25"/>
      <c r="T199" s="25"/>
    </row>
    <row>
      <c r="H200" s="25"/>
      <c r="M200" s="25"/>
      <c r="O200" s="25"/>
      <c r="T200" s="25"/>
    </row>
    <row>
      <c r="H201" s="25"/>
      <c r="M201" s="25"/>
      <c r="O201" s="25"/>
      <c r="T201" s="25"/>
    </row>
    <row>
      <c r="H202" s="25"/>
      <c r="M202" s="25"/>
      <c r="O202" s="25"/>
      <c r="T202" s="25"/>
    </row>
    <row>
      <c r="H203" s="25"/>
      <c r="M203" s="25"/>
      <c r="O203" s="25"/>
      <c r="T203" s="25"/>
    </row>
    <row>
      <c r="H204" s="25"/>
      <c r="M204" s="25"/>
      <c r="O204" s="25"/>
      <c r="T204" s="25"/>
    </row>
    <row>
      <c r="H205" s="25"/>
      <c r="M205" s="25"/>
      <c r="O205" s="25"/>
      <c r="T205" s="25"/>
    </row>
    <row>
      <c r="H206" s="25"/>
      <c r="M206" s="25"/>
      <c r="O206" s="25"/>
      <c r="T206" s="25"/>
    </row>
    <row>
      <c r="H207" s="25"/>
      <c r="M207" s="25"/>
      <c r="O207" s="25"/>
      <c r="T207" s="25"/>
    </row>
    <row>
      <c r="H208" s="25"/>
      <c r="M208" s="25"/>
      <c r="O208" s="25"/>
      <c r="T208" s="25"/>
    </row>
    <row>
      <c r="H209" s="25"/>
      <c r="M209" s="25"/>
      <c r="O209" s="25"/>
      <c r="T209" s="25"/>
    </row>
    <row>
      <c r="H210" s="25"/>
      <c r="M210" s="25"/>
      <c r="O210" s="25"/>
      <c r="T210" s="25"/>
    </row>
    <row>
      <c r="H211" s="25"/>
      <c r="M211" s="25"/>
      <c r="O211" s="25"/>
      <c r="T211" s="25"/>
    </row>
    <row>
      <c r="H212" s="25"/>
      <c r="M212" s="25"/>
      <c r="O212" s="25"/>
      <c r="T212" s="25"/>
    </row>
    <row>
      <c r="H213" s="25"/>
      <c r="M213" s="25"/>
      <c r="O213" s="25"/>
      <c r="T213" s="25"/>
    </row>
    <row>
      <c r="H214" s="25"/>
      <c r="M214" s="25"/>
      <c r="O214" s="25"/>
      <c r="T214" s="25"/>
    </row>
    <row>
      <c r="H215" s="25"/>
      <c r="M215" s="25"/>
      <c r="O215" s="25"/>
      <c r="T215" s="25"/>
    </row>
    <row>
      <c r="H216" s="25"/>
      <c r="M216" s="25"/>
      <c r="O216" s="25"/>
      <c r="T216" s="25"/>
    </row>
    <row>
      <c r="H217" s="25"/>
      <c r="M217" s="25"/>
      <c r="O217" s="25"/>
      <c r="T217" s="25"/>
    </row>
    <row>
      <c r="H218" s="25"/>
      <c r="M218" s="25"/>
      <c r="O218" s="25"/>
      <c r="T218" s="25"/>
    </row>
    <row>
      <c r="H219" s="25"/>
      <c r="M219" s="25"/>
      <c r="O219" s="25"/>
      <c r="T219" s="25"/>
    </row>
    <row>
      <c r="H220" s="25"/>
      <c r="M220" s="25"/>
      <c r="O220" s="25"/>
      <c r="T220" s="25"/>
    </row>
    <row>
      <c r="H221" s="25"/>
      <c r="M221" s="25"/>
      <c r="O221" s="25"/>
      <c r="T221" s="25"/>
    </row>
    <row>
      <c r="H222" s="25"/>
      <c r="M222" s="25"/>
      <c r="O222" s="25"/>
      <c r="T222" s="25"/>
    </row>
    <row>
      <c r="H223" s="25"/>
      <c r="M223" s="25"/>
      <c r="O223" s="25"/>
      <c r="T223" s="25"/>
    </row>
    <row>
      <c r="H224" s="25"/>
      <c r="M224" s="25"/>
      <c r="O224" s="25"/>
      <c r="T224" s="25"/>
    </row>
    <row>
      <c r="H225" s="25"/>
      <c r="M225" s="25"/>
      <c r="O225" s="25"/>
      <c r="T225" s="25"/>
    </row>
    <row>
      <c r="H226" s="25"/>
      <c r="M226" s="25"/>
      <c r="O226" s="25"/>
      <c r="T226" s="25"/>
    </row>
    <row>
      <c r="H227" s="25"/>
      <c r="M227" s="25"/>
      <c r="O227" s="25"/>
      <c r="T227" s="25"/>
    </row>
    <row>
      <c r="H228" s="25"/>
      <c r="M228" s="25"/>
      <c r="O228" s="25"/>
      <c r="T228" s="25"/>
    </row>
    <row>
      <c r="H229" s="25"/>
      <c r="M229" s="25"/>
      <c r="O229" s="25"/>
      <c r="T229" s="25"/>
    </row>
    <row>
      <c r="H230" s="25"/>
      <c r="M230" s="25"/>
      <c r="O230" s="25"/>
      <c r="T230" s="25"/>
    </row>
    <row>
      <c r="H231" s="25"/>
      <c r="M231" s="25"/>
      <c r="O231" s="25"/>
      <c r="T231" s="25"/>
    </row>
    <row>
      <c r="H232" s="25"/>
      <c r="M232" s="25"/>
      <c r="O232" s="25"/>
      <c r="T232" s="25"/>
    </row>
    <row>
      <c r="H233" s="25"/>
      <c r="M233" s="25"/>
      <c r="O233" s="25"/>
      <c r="T233" s="25"/>
    </row>
    <row>
      <c r="H234" s="25"/>
      <c r="M234" s="25"/>
      <c r="O234" s="25"/>
      <c r="T234" s="25"/>
    </row>
    <row>
      <c r="H235" s="25"/>
      <c r="M235" s="25"/>
      <c r="O235" s="25"/>
      <c r="T235" s="25"/>
    </row>
    <row>
      <c r="H236" s="25"/>
      <c r="M236" s="25"/>
      <c r="O236" s="25"/>
      <c r="T236" s="25"/>
    </row>
    <row>
      <c r="H237" s="25"/>
      <c r="M237" s="25"/>
      <c r="O237" s="25"/>
      <c r="T237" s="25"/>
    </row>
    <row>
      <c r="H238" s="25"/>
      <c r="M238" s="25"/>
      <c r="O238" s="25"/>
      <c r="T238" s="25"/>
    </row>
    <row>
      <c r="H239" s="25"/>
      <c r="M239" s="25"/>
      <c r="O239" s="25"/>
      <c r="T239" s="25"/>
    </row>
    <row>
      <c r="H240" s="25"/>
      <c r="M240" s="25"/>
      <c r="O240" s="25"/>
      <c r="T240" s="25"/>
    </row>
    <row>
      <c r="H241" s="25"/>
      <c r="M241" s="25"/>
      <c r="O241" s="25"/>
      <c r="T241" s="25"/>
    </row>
    <row>
      <c r="H242" s="25"/>
      <c r="M242" s="25"/>
      <c r="O242" s="25"/>
      <c r="T242" s="25"/>
    </row>
    <row>
      <c r="H243" s="25"/>
      <c r="M243" s="25"/>
      <c r="O243" s="25"/>
      <c r="T243" s="25"/>
    </row>
    <row>
      <c r="H244" s="25"/>
      <c r="M244" s="25"/>
      <c r="O244" s="25"/>
      <c r="T244" s="25"/>
    </row>
    <row>
      <c r="H245" s="25"/>
      <c r="M245" s="25"/>
      <c r="O245" s="25"/>
      <c r="T245" s="25"/>
    </row>
    <row>
      <c r="H246" s="25"/>
      <c r="M246" s="25"/>
      <c r="O246" s="25"/>
      <c r="T246" s="25"/>
    </row>
    <row>
      <c r="H247" s="25"/>
      <c r="M247" s="25"/>
      <c r="O247" s="25"/>
      <c r="T247" s="25"/>
    </row>
    <row>
      <c r="H248" s="25"/>
      <c r="M248" s="25"/>
      <c r="O248" s="25"/>
      <c r="T248" s="25"/>
    </row>
    <row>
      <c r="H249" s="25"/>
      <c r="M249" s="25"/>
      <c r="O249" s="25"/>
      <c r="T249" s="25"/>
    </row>
    <row>
      <c r="H250" s="25"/>
      <c r="M250" s="25"/>
      <c r="O250" s="25"/>
      <c r="T250" s="25"/>
    </row>
    <row>
      <c r="H251" s="25"/>
      <c r="M251" s="25"/>
      <c r="O251" s="25"/>
      <c r="T251" s="25"/>
    </row>
    <row>
      <c r="H252" s="25"/>
      <c r="M252" s="25"/>
      <c r="O252" s="25"/>
      <c r="T252" s="25"/>
    </row>
    <row>
      <c r="H253" s="25"/>
      <c r="M253" s="25"/>
      <c r="O253" s="25"/>
      <c r="T253" s="25"/>
    </row>
    <row>
      <c r="H254" s="25"/>
      <c r="M254" s="25"/>
      <c r="O254" s="25"/>
      <c r="T254" s="25"/>
    </row>
    <row>
      <c r="H255" s="25"/>
      <c r="M255" s="25"/>
      <c r="O255" s="25"/>
      <c r="T255" s="25"/>
    </row>
    <row>
      <c r="H256" s="25"/>
      <c r="M256" s="25"/>
      <c r="O256" s="25"/>
      <c r="T256" s="25"/>
    </row>
    <row>
      <c r="H257" s="25"/>
      <c r="M257" s="25"/>
      <c r="O257" s="25"/>
      <c r="T257" s="25"/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683FB32D30F54282F53E9F340B8A84" ma:contentTypeVersion="19" ma:contentTypeDescription="Create a new document." ma:contentTypeScope="" ma:versionID="ec32568746a6fa3464f0744fc2a1ab72">
  <xsd:schema xmlns:xsd="http://www.w3.org/2001/XMLSchema" xmlns:xs="http://www.w3.org/2001/XMLSchema" xmlns:p="http://schemas.microsoft.com/office/2006/metadata/properties" xmlns:ns2="a413b839-e4ad-47c3-8c1b-401179c59e65" xmlns:ns3="0b1b00fa-d123-46c4-9f21-72b5da4cfab8" targetNamespace="http://schemas.microsoft.com/office/2006/metadata/properties" ma:root="true" ma:fieldsID="2b95555e3fea91b30d173d0a4f8830f9" ns2:_="" ns3:_="">
    <xsd:import namespace="a413b839-e4ad-47c3-8c1b-401179c59e65"/>
    <xsd:import namespace="0b1b00fa-d123-46c4-9f21-72b5da4cfa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ime" minOccurs="0"/>
                <xsd:element ref="ns2:L4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13b839-e4ad-47c3-8c1b-401179c59e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74191f8-41f6-4416-89b6-a38029911b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ime" ma:index="25" nillable="true" ma:displayName="Time" ma:default="[today]" ma:format="DateTime" ma:internalName="Time">
      <xsd:simpleType>
        <xsd:restriction base="dms:DateTime"/>
      </xsd:simpleType>
    </xsd:element>
    <xsd:element name="L4S" ma:index="26" nillable="true" ma:displayName="L4S" ma:format="DateTime" ma:internalName="L4S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b00fa-d123-46c4-9f21-72b5da4cfab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ddf7a3a-22a4-480a-bb40-00f2bdcd2afd}" ma:internalName="TaxCatchAll" ma:showField="CatchAllData" ma:web="0b1b00fa-d123-46c4-9f21-72b5da4cfa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9C4B02-6867-4183-B926-E1EE935A2627}"/>
</file>

<file path=customXml/itemProps2.xml><?xml version="1.0" encoding="utf-8"?>
<ds:datastoreItem xmlns:ds="http://schemas.openxmlformats.org/officeDocument/2006/customXml" ds:itemID="{A82FFC4B-41F1-4714-9336-A288881B00C2}"/>
</file>