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<sst xmlns="http://schemas.openxmlformats.org/spreadsheetml/2006/main" uniqueCount="441">
  <si>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</si>
  <si>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</si>
  <si>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</si>
  <si>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</si>
  <si>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</si>
  <si>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</si>
  <si>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</si>
  <si>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</si>
  <si>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</si>
  <si>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</si>
  <si>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</si>
  <si>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</si>
  <si>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</si>
  <si>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2024-08-05T00:39:47.1460000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</si>
  <si>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</si>
  <si>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</si>
  <si>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</si>
  <si>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</si>
  <si>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</si>
  <si>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</si>
  <si>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</si>
  <si>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</si>
  <si>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</si>
  <si>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</si>
  <si>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Message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</si>
  <si>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</si>
  <si>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</si>
  <si>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</si>
  <si>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</si>
  <si>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</si>
  <si>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</si>
  <si>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</si>
  <si>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</si>
  <si>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</si>
  <si>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</si>
  <si>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</si>
  <si>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</si>
  <si>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</si>
  <si>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d7845037-c352-ef11-9143-3cecef3de2e7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</si>
  <si>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</si>
  <si>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</si>
  <si>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</si>
  <si>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</si>
  <si>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</si>
  <si>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</si>
  <si>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</si>
  <si>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</si>
  <si>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</si>
  <si>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</si>
  <si>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</si>
  <si>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</si>
  <si>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</si>
  <si>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</si>
  <si>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</si>
  <si>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</si>
  <si>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</si>
  <si>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</si>
  <si>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</si>
  <si>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</si>
  <si>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</si>
  <si>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</si>
  <si>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</si>
  <si>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</si>
  <si>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</si>
  <si>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</si>
  <si>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</si>
  <si>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</si>
  <si>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</si>
  <si>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</si>
  <si>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</si>
  <si>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</si>
  <si>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2024-08-05T00:38:42.3460000</t>
  </si>
  <si>
    <t>2024-08-05T00:39:46.3460000</t>
  </si>
  <si>
    <t>2024-08-05T00:38:45.3200000</t>
  </si>
  <si>
    <t>1970-01-01T00:00:00.0000000</t>
  </si>
  <si>
    <t>2024-08-05T00:38:46.1460000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</si>
  <si>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</si>
  <si>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</si>
  <si>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</si>
  <si>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</si>
  <si>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</si>
  <si>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</si>
  <si>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</si>
  <si>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</si>
  <si>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</si>
  <si>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</si>
  <si>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</si>
  <si>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</si>
  <si>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</si>
  <si>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</si>
  <si>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</si>
  <si>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</si>
  <si>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</si>
  <si>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</si>
  <si>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</si>
  <si>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</si>
  <si>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</si>
  <si>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</si>
  <si>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</si>
  <si>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</si>
  <si>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</si>
  <si>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</si>
  <si>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</si>
  <si>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</si>
  <si>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</si>
  <si>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</si>
  <si>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</si>
  <si>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</si>
  <si>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</si>
  <si>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</si>
  <si>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</si>
  <si>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</si>
  <si>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</si>
  <si>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</si>
  <si>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</si>
  <si>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</si>
  <si>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</si>
  <si>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</si>
  <si>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</si>
  <si>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</si>
  <si>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</si>
  <si>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</si>
  <si>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</si>
  <si>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</si>
  <si>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</si>
  <si>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</si>
  <si>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</si>
  <si>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</si>
  <si>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</si>
  <si>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</si>
  <si>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</si>
  <si>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</si>
  <si>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1-20</t>
  </si>
  <si>
    <t>VideoPlaybackFailures</t>
  </si>
  <si>
    <t xml:space="preserve">One-way latency UL </t>
  </si>
  <si>
    <t>Frame</t>
  </si>
  <si>
    <t>WIFI</t>
  </si>
  <si>
    <t>UDP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</si>
  <si>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</si>
  <si>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</si>
  <si>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</si>
  <si>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</si>
  <si>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</si>
  <si>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</si>
  <si>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</si>
  <si>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</si>
  <si>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</si>
  <si>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</si>
  <si>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</si>
  <si>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</si>
  <si>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</si>
  <si>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</si>
  <si>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</si>
  <si>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Ethernet</t>
  </si>
  <si>
    <t>Qoe</t>
  </si>
  <si>
    <t>2024-08-05T00:38:47.2680000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</si>
  <si>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</si>
  <si>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</si>
  <si>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</si>
  <si>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</si>
  <si>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</si>
  <si>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</si>
  <si>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</si>
  <si>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d6845037-c352-ef11-9143-3cecef3de2e7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</si>
  <si>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</si>
  <si>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</si>
  <si>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</si>
  <si>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</si>
  <si>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</si>
  <si>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</si>
  <si>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</si>
  <si>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</si>
  <si>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</si>
  <si>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</si>
  <si>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</si>
  <si>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</si>
  <si>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</si>
  <si>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</si>
  <si>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</si>
  <si>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</si>
  <si>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</si>
  <si>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</si>
  <si>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</si>
  <si>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</si>
  <si>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</si>
  <si>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</si>
  <si>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</si>
  <si>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</si>
  <si>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</si>
  <si>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</si>
  <si>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</si>
  <si>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</si>
  <si>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</si>
  <si>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</si>
  <si>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</si>
  <si>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</si>
  <si>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</si>
  <si>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</si>
  <si>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</si>
  <si>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</si>
  <si>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</si>
  <si>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</si>
  <si>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</si>
  <si>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</si>
  <si>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</si>
  <si>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</si>
  <si>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</si>
  <si>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</si>
  <si>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</si>
  <si>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</si>
  <si>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</si>
  <si>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</si>
  <si>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</si>
  <si>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</si>
  <si>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</si>
  <si>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</si>
  <si>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</si>
  <si>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</si>
  <si>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</si>
  <si>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</si>
  <si>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</si>
  <si>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</si>
  <si>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</si>
  <si>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</si>
  <si>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</si>
  <si>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</si>
  <si>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</si>
  <si>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</si>
  <si>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</si>
  <si>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</si>
  <si>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</si>
  <si>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</si>
  <si>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</si>
  <si>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</si>
  <si>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</si>
  <si>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</si>
  <si>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</si>
  <si>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</si>
  <si>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</si>
  <si>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</si>
  <si>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</si>
  <si>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</si>
  <si>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</si>
  <si>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</si>
  <si>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</si>
  <si>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</si>
  <si>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</si>
  <si>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</si>
  <si>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</si>
  <si>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</si>
  <si>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</si>
  <si>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</si>
  <si>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</si>
  <si>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</si>
  <si>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</si>
  <si>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</si>
  <si>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</si>
  <si>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</si>
  <si>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S21 Ultra 5G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</si>
  <si>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</si>
  <si>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</si>
  <si>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</si>
  <si>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</si>
  <si>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</si>
  <si>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</si>
  <si>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</si>
  <si>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</si>
  <si>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</si>
  <si>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</si>
  <si>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</si>
  <si>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</si>
  <si>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</si>
  <si>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</si>
  <si>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</si>
  <si>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</si>
  <si>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</si>
  <si>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</si>
  <si>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</si>
  <si>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</si>
  <si>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</si>
  <si>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</si>
  <si>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</si>
  <si>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</si>
  <si>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</si>
  <si>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</si>
  <si>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</si>
  <si>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</si>
  <si>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</si>
  <si>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</si>
  <si>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</si>
  <si>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</si>
  <si>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</si>
  <si>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</si>
  <si>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</si>
  <si>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</si>
  <si>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</si>
  <si>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</si>
  <si>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</si>
  <si>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</si>
  <si>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</si>
  <si>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</si>
  <si>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</si>
  <si>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</si>
  <si>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</si>
  <si>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</si>
  <si>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</si>
  <si>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</si>
  <si>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</si>
  <si>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</si>
  <si>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</si>
  <si>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</si>
  <si>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</si>
  <si>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</si>
  <si>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</si>
  <si>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</si>
  <si>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</si>
  <si>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</si>
  <si>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</si>
  <si>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</si>
  <si>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</si>
  <si>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2024-08-05T00:38:46.6760000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</si>
  <si>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</si>
  <si>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</si>
  <si>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</si>
  <si>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</si>
  <si>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</si>
  <si>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</si>
  <si>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</si>
  <si>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</si>
  <si>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</si>
  <si>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</si>
  <si>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</si>
  <si>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</si>
  <si>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</si>
  <si>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</si>
  <si>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</si>
  <si>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</si>
  <si>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</si>
  <si>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</si>
  <si>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</si>
  <si>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</si>
  <si>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</si>
  <si>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</si>
  <si>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</si>
  <si>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</si>
  <si>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</si>
  <si>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</si>
  <si>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</si>
  <si>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</si>
  <si>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2024-08-05T00:38:45.4200000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</si>
  <si>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</si>
  <si>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</si>
  <si>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</si>
  <si>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</si>
  <si>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</si>
  <si>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</si>
  <si>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</si>
  <si>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</si>
  <si>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</si>
  <si>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</si>
  <si>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</si>
  <si>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</si>
  <si>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</si>
  <si>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</si>
  <si>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</si>
  <si>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</si>
  <si>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</si>
  <si>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</si>
  <si>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</si>
  <si>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</si>
  <si>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</si>
  <si>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</si>
  <si>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</si>
  <si>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</si>
  <si>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</si>
  <si>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</si>
  <si>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</si>
  <si>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</si>
  <si>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</si>
  <si>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</si>
  <si>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</si>
  <si>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</si>
  <si>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</si>
  <si>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</si>
  <si>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</si>
  <si>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</si>
  <si>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</si>
  <si>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</si>
  <si>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</si>
  <si>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</si>
  <si>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</si>
  <si>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</si>
  <si>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</si>
  <si>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</si>
  <si>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</si>
  <si>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</si>
  <si>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</si>
  <si>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</si>
  <si>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</si>
  <si>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</si>
  <si>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</si>
  <si>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</si>
  <si>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</si>
  <si>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</si>
  <si>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</si>
  <si>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</si>
  <si>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</si>
  <si>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</si>
  <si>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</si>
  <si>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</si>
  <si>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</si>
  <si>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</si>
  <si>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D:\Spirent Communications\2024-08-05-003835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</si>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</sst>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sz val="10"/>
      <color rgb="FFFF0000"/>
      <name val="Arial"/>
      <family val="2"/>
    </font>
    <font>
      <b/>
      <sz val="11"/>
      <color rgb="FF172B4D"/>
      <name val="Calibri"/>
      <family val="2"/>
      <scheme val="minor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/>
      <bottom style="thin">
        <color theme="0" tint="-0.14996337890625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0" tint="-0.14996337890625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/>
      <right/>
      <top style="thin">
        <color theme="0" tint="-0.24993896484375"/>
      </top>
      <bottom/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/>
      <top/>
      <bottom/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 style="thin">
        <color theme="0" tint="-0.14996337890625"/>
      </left>
      <right/>
      <top/>
      <bottom/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32861328125"/>
      </right>
      <top/>
      <bottom/>
      <diagonal/>
    </border>
    <border>
      <left/>
      <right style="thin">
        <color theme="0" tint="-0.14996337890625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164" fontId="0" fillId="0" borderId="2" xfId="0" applyBorder="1" applyAlignment="1">
      <alignment horizontal="center" vertical="center"/>
    </xf>
    <xf numFmtId="2" fontId="5" fillId="4" borderId="0" xfId="0" applyNumberFormat="1" applyFont="1" applyFill="1"/>
    <xf numFmtId="2" fontId="3" fillId="0" borderId="1" xfId="0" applyNumberFormat="1" applyFont="1" applyBorder="1"/>
    <xf numFmtId="9" fontId="3" fillId="0" borderId="0" xfId="0" applyNumberFormat="1" applyFont="1"/>
    <xf numFmtId="2" fontId="4" fillId="0" borderId="0" xfId="0" applyNumberFormat="1" applyFont="1" applyAlignment="1">
      <alignment vertical="center"/>
    </xf>
    <xf numFmtId="164" fontId="0" fillId="0" borderId="3" xfId="0" applyBorder="1" applyAlignment="1">
      <alignment horizontal="center" vertical="center"/>
    </xf>
    <xf numFmtId="164" fontId="0" fillId="0" borderId="4" xfId="0" applyBorder="1" applyAlignment="1">
      <alignment horizontal="center" vertical="center"/>
    </xf>
    <xf numFmtId="164" fontId="3" fillId="0" borderId="0" xfId="0" applyFont="1"/>
    <xf numFmtId="164" fontId="4" fillId="3" borderId="5" xfId="0" applyFont="1" applyFill="1" applyBorder="1" applyAlignment="1">
      <alignment horizontal="center" vertical="center"/>
    </xf>
    <xf numFmtId="164" fontId="6" fillId="5" borderId="0" xfId="0" applyFont="1" applyFill="1" applyAlignment="1">
      <alignment vertical="center"/>
    </xf>
    <xf numFmtId="164" fontId="0" fillId="6" borderId="0" xfId="0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9" fontId="3" fillId="0" borderId="0" xfId="0" applyNumberFormat="1" applyFont="1" applyAlignment="1">
      <alignment horizontal="center" vertical="center"/>
    </xf>
    <xf numFmtId="1" fontId="0" fillId="0" borderId="0" xfId="0" applyNumberFormat="1"/>
    <xf numFmtId="164" fontId="0" fillId="0" borderId="6" xfId="0" applyBorder="1"/>
    <xf numFmtId="165" fontId="0" fillId="0" borderId="0" xfId="0" applyNumberForma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4" fontId="0" fillId="0" borderId="7" xfId="0" applyBorder="1" applyAlignment="1">
      <alignment vertical="center"/>
    </xf>
    <xf numFmtId="2" fontId="3" fillId="0" borderId="0" xfId="0" applyNumberFormat="1" applyFont="1" applyAlignment="1">
      <alignment horizontal="center"/>
    </xf>
    <xf numFmtId="164" fontId="9" fillId="9" borderId="8" xfId="0" applyFont="1" applyFill="1" applyBorder="1"/>
    <xf numFmtId="164" fontId="0" fillId="0" borderId="0" xfId="0" applyAlignment="1">
      <alignment horizontal="right"/>
    </xf>
    <xf numFmtId="164" fontId="0" fillId="0" borderId="0" xfId="0" applyAlignment="1">
      <alignment horizontal="center" wrapText="1"/>
    </xf>
    <xf numFmtId="164" fontId="3" fillId="0" borderId="9" xfId="0" applyFont="1" applyBorder="1"/>
    <xf numFmtId="164" fontId="8" fillId="8" borderId="7" xfId="0" applyFont="1" applyFill="1" applyBorder="1" applyAlignment="1">
      <alignment horizontal="center" vertical="center"/>
    </xf>
    <xf numFmtId="10" fontId="4" fillId="3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2" fillId="2" borderId="1" xfId="0" applyFont="1" applyFill="1" applyBorder="1" applyAlignment="1">
      <alignment horizontal="center" vertical="center"/>
    </xf>
    <xf numFmtId="164" fontId="2" fillId="2" borderId="10" xfId="0" applyFont="1" applyFill="1" applyBorder="1" applyAlignment="1">
      <alignment vertical="center"/>
    </xf>
    <xf numFmtId="164" fontId="8" fillId="8" borderId="1" xfId="0" applyFont="1" applyFill="1" applyBorder="1" applyAlignment="1">
      <alignment vertical="center"/>
    </xf>
    <xf numFmtId="2" fontId="4" fillId="0" borderId="1" xfId="0" quotePrefix="1" applyNumberFormat="1" applyFont="1" applyBorder="1" applyAlignment="1">
      <alignment horizontal="center" vertical="center"/>
    </xf>
    <xf numFmtId="164" fontId="4" fillId="3" borderId="1" xfId="0" applyFont="1" applyFill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2" fontId="4" fillId="3" borderId="5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left" vertical="top"/>
    </xf>
    <xf numFmtId="164" fontId="3" fillId="0" borderId="11" xfId="0" applyFont="1" applyBorder="1"/>
    <xf numFmtId="164" fontId="3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2" fontId="4" fillId="3" borderId="5" xfId="0" quotePrefix="1" applyNumberFormat="1" applyFont="1" applyFill="1" applyBorder="1" applyAlignment="1">
      <alignment horizontal="center" vertical="center"/>
    </xf>
    <xf numFmtId="9" fontId="4" fillId="3" borderId="1" xfId="0" quotePrefix="1" applyNumberFormat="1" applyFont="1" applyFill="1" applyBorder="1" applyAlignment="1">
      <alignment horizontal="center" vertical="center"/>
    </xf>
    <xf numFmtId="164" fontId="0" fillId="0" borderId="3" xfId="0" applyBorder="1" applyAlignment="1">
      <alignment horizontal="left" vertical="top"/>
    </xf>
    <xf numFmtId="164" fontId="10" fillId="0" borderId="0" xfId="0" applyFont="1"/>
    <xf numFmtId="164" fontId="0" fillId="0" borderId="4" xfId="0" applyBorder="1" applyAlignment="1">
      <alignment horizontal="left" vertical="top"/>
    </xf>
    <xf numFmtId="9" fontId="3" fillId="0" borderId="0" xfId="0" applyNumberFormat="1" applyFont="1" applyAlignment="1">
      <alignment horizontal="center"/>
    </xf>
    <xf numFmtId="49" fontId="0" fillId="0" borderId="0" xfId="0" applyNumberFormat="1"/>
    <xf numFmtId="2" fontId="7" fillId="3" borderId="12" xfId="0" applyNumberFormat="1" applyFont="1" applyFill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7" fillId="3" borderId="13" xfId="2" applyFont="1" applyFill="1" applyBorder="1" applyAlignment="1">
      <alignment horizontal="center" vertical="center"/>
    </xf>
    <xf numFmtId="2" fontId="0" fillId="0" borderId="0" xfId="0" applyNumberFormat="1"/>
    <xf numFmtId="164" fontId="11" fillId="3" borderId="14" xfId="0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 vertical="center"/>
    </xf>
    <xf numFmtId="2" fontId="7" fillId="3" borderId="13" xfId="2" applyNumberFormat="1" applyFont="1" applyFill="1" applyBorder="1" applyAlignment="1">
      <alignment horizontal="center" vertical="center"/>
    </xf>
    <xf numFmtId="164" fontId="0" fillId="0" borderId="1" xfId="0" applyBorder="1" applyAlignment="1">
      <alignment horizontal="left" vertical="center"/>
    </xf>
    <xf numFmtId="164" fontId="11" fillId="3" borderId="16" xfId="0" applyFont="1" applyFill="1" applyBorder="1" applyAlignment="1">
      <alignment horizontal="center"/>
    </xf>
    <xf numFmtId="164" fontId="11" fillId="3" borderId="0" xfId="0" applyFont="1" applyFill="1" applyAlignment="1">
      <alignment horizontal="center"/>
    </xf>
    <xf numFmtId="164" fontId="12" fillId="0" borderId="0" xfId="0" applyFont="1" applyAlignment="1">
      <alignment horizontal="center" vertical="center"/>
    </xf>
    <xf numFmtId="164" fontId="13" fillId="0" borderId="17" xfId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2" fillId="9" borderId="18" xfId="0" applyFont="1" applyFill="1" applyBorder="1"/>
    <xf numFmtId="1" fontId="4" fillId="3" borderId="5" xfId="0" quotePrefix="1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13" fillId="0" borderId="10" xfId="1" applyFont="1" applyBorder="1" applyAlignment="1">
      <alignment horizontal="center" vertical="center"/>
    </xf>
    <xf numFmtId="164" fontId="9" fillId="9" borderId="19" xfId="0" applyFont="1" applyFill="1" applyBorder="1"/>
    <xf numFmtId="2" fontId="0" fillId="0" borderId="4" xfId="0" applyNumberFormat="1" applyBorder="1" applyAlignment="1">
      <alignment horizontal="center" vertical="center"/>
    </xf>
    <xf numFmtId="164" fontId="2" fillId="2" borderId="7" xfId="0" applyFont="1" applyFill="1" applyBorder="1" applyAlignment="1">
      <alignment vertical="center"/>
    </xf>
    <xf numFmtId="164" fontId="10" fillId="0" borderId="0" xfId="0" applyFont="1" applyAlignment="1">
      <alignment horizontal="left" vertical="center" indent="1"/>
    </xf>
    <xf numFmtId="164" fontId="0" fillId="0" borderId="3" xfId="0" applyBorder="1"/>
    <xf numFmtId="172" fontId="4" fillId="3" borderId="1" xfId="0" quotePrefix="1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 applyProtection="1">
      <alignment horizontal="center" vertical="center"/>
      <protection hidden="1"/>
    </xf>
    <xf numFmtId="2" fontId="4" fillId="0" borderId="1" xfId="0" applyNumberFormat="1" applyFont="1" applyBorder="1" applyAlignment="1">
      <alignment horizontal="center" vertical="center"/>
    </xf>
    <xf numFmtId="164" fontId="14" fillId="0" borderId="0" xfId="0" applyFont="1" applyAlignment="1">
      <alignment horizontal="center" wrapText="1"/>
    </xf>
    <xf numFmtId="164" fontId="3" fillId="0" borderId="11" xfId="0" quotePrefix="1" applyFont="1" applyBorder="1" applyAlignment="1">
      <alignment wrapText="1"/>
    </xf>
    <xf numFmtId="171" fontId="0" fillId="0" borderId="0" xfId="0" applyNumberFormat="1" applyAlignment="1">
      <alignment horizontal="right"/>
    </xf>
    <xf numFmtId="164" fontId="0" fillId="0" borderId="1" xfId="0" applyBorder="1"/>
    <xf numFmtId="169" fontId="0" fillId="0" borderId="0" xfId="0" applyNumberFormat="1" applyAlignment="1">
      <alignment horizontal="center" vertical="center"/>
    </xf>
    <xf numFmtId="164" fontId="2" fillId="2" borderId="20" xfId="0" applyFont="1" applyFill="1" applyBorder="1" applyAlignment="1">
      <alignment vertical="center"/>
    </xf>
    <xf numFmtId="164" fontId="0" fillId="0" borderId="4" xfId="0" applyBorder="1"/>
    <xf numFmtId="2" fontId="0" fillId="0" borderId="0" xfId="0" applyNumberFormat="1" applyAlignment="1">
      <alignment horizontal="right"/>
    </xf>
    <xf numFmtId="1" fontId="0" fillId="0" borderId="6" xfId="0" applyNumberFormat="1" applyBorder="1"/>
    <xf numFmtId="173" fontId="0" fillId="0" borderId="0" xfId="0" applyNumberFormat="1" applyAlignment="1">
      <alignment horizontal="right"/>
    </xf>
    <xf numFmtId="164" fontId="0" fillId="0" borderId="1" xfId="0" applyBorder="1" applyAlignment="1">
      <alignment horizontal="center"/>
    </xf>
    <xf numFmtId="170" fontId="0" fillId="0" borderId="0" xfId="0" applyNumberFormat="1" applyAlignment="1">
      <alignment horizontal="right"/>
    </xf>
    <xf numFmtId="49" fontId="14" fillId="0" borderId="0" xfId="0" applyNumberFormat="1" applyFont="1" applyAlignment="1">
      <alignment horizontal="center" vertical="center"/>
    </xf>
    <xf numFmtId="164" fontId="8" fillId="8" borderId="20" xfId="0" applyFont="1" applyFill="1" applyBorder="1" applyAlignment="1">
      <alignment horizontal="center" vertical="center"/>
    </xf>
    <xf numFmtId="164" fontId="4" fillId="0" borderId="1" xfId="0" applyFont="1" applyBorder="1" applyAlignment="1">
      <alignment vertical="center"/>
    </xf>
    <xf numFmtId="17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 wrapText="1"/>
    </xf>
    <xf numFmtId="164" fontId="8" fillId="8" borderId="21" xfId="0" applyFont="1" applyFill="1" applyBorder="1" applyAlignment="1">
      <alignment horizontal="center" vertical="center"/>
    </xf>
    <xf numFmtId="164" fontId="8" fillId="8" borderId="20" xfId="0" applyFont="1" applyFill="1" applyBorder="1" applyAlignment="1">
      <alignment vertical="center"/>
    </xf>
    <xf numFmtId="167" fontId="7" fillId="3" borderId="22" xfId="0" applyNumberFormat="1" applyFont="1" applyFill="1" applyBorder="1" applyAlignment="1">
      <alignment horizontal="center" vertical="center"/>
    </xf>
    <xf numFmtId="2" fontId="7" fillId="3" borderId="23" xfId="2" applyNumberFormat="1" applyFont="1" applyFill="1" applyBorder="1" applyAlignment="1">
      <alignment horizontal="center" vertical="center"/>
    </xf>
    <xf numFmtId="164" fontId="3" fillId="0" borderId="0" xfId="0" applyFont="1" applyAlignment="1">
      <alignment horizontal="center" wrapText="1"/>
    </xf>
    <xf numFmtId="2" fontId="7" fillId="3" borderId="24" xfId="2" applyNumberFormat="1" applyFont="1" applyFill="1" applyBorder="1" applyAlignment="1">
      <alignment horizontal="center" vertical="center"/>
    </xf>
    <xf numFmtId="168" fontId="7" fillId="3" borderId="25" xfId="2" applyNumberFormat="1" applyFont="1" applyFill="1" applyBorder="1" applyAlignment="1">
      <alignment horizontal="center" vertical="center"/>
    </xf>
    <xf numFmtId="2" fontId="7" fillId="3" borderId="25" xfId="2" applyNumberFormat="1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165" fontId="7" fillId="3" borderId="26" xfId="0" applyNumberFormat="1" applyFont="1" applyFill="1" applyBorder="1" applyAlignment="1">
      <alignment horizontal="centerContinuous" vertical="center"/>
    </xf>
    <xf numFmtId="9" fontId="7" fillId="3" borderId="23" xfId="2" applyFont="1" applyFill="1" applyBorder="1" applyAlignment="1">
      <alignment horizontal="center" vertical="center"/>
    </xf>
    <xf numFmtId="9" fontId="3" fillId="0" borderId="15" xfId="2" applyFont="1" applyBorder="1" applyAlignment="1">
      <alignment horizontal="center"/>
    </xf>
    <xf numFmtId="164" fontId="3" fillId="0" borderId="15" xfId="0" applyFont="1" applyBorder="1"/>
    <xf numFmtId="165" fontId="7" fillId="3" borderId="22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64" fontId="0" fillId="0" borderId="27" xfId="0" applyBorder="1" applyAlignment="1">
      <alignment vertical="center"/>
    </xf>
    <xf numFmtId="2" fontId="15" fillId="3" borderId="25" xfId="2" applyNumberFormat="1" applyFont="1" applyFill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/>
    </xf>
    <xf numFmtId="164" fontId="0" fillId="0" borderId="0" xfId="0" applyAlignment="1">
      <alignment vertical="center"/>
    </xf>
    <xf numFmtId="9" fontId="7" fillId="3" borderId="24" xfId="2" applyFont="1" applyFill="1" applyBorder="1" applyAlignment="1">
      <alignment horizontal="center" vertical="center"/>
    </xf>
    <xf numFmtId="49" fontId="7" fillId="3" borderId="13" xfId="2" applyNumberFormat="1" applyFont="1" applyFill="1" applyBorder="1" applyAlignment="1">
      <alignment horizontal="center" vertical="center"/>
    </xf>
    <xf numFmtId="174" fontId="0" fillId="0" borderId="0" xfId="0" applyNumberFormat="1" applyAlignment="1">
      <alignment horizontal="right"/>
    </xf>
    <xf numFmtId="2" fontId="3" fillId="0" borderId="9" xfId="0" applyNumberFormat="1" applyFont="1" applyBorder="1" applyAlignment="1">
      <alignment horizontal="center" vertical="center"/>
    </xf>
    <xf numFmtId="164" fontId="3" fillId="0" borderId="0" xfId="0" quotePrefix="1" applyFont="1" applyAlignment="1">
      <alignment horizontal="center" vertical="center"/>
    </xf>
    <xf numFmtId="164" fontId="0" fillId="0" borderId="0" xfId="0" applyAlignment="1">
      <alignment vertical="top"/>
    </xf>
    <xf numFmtId="164" fontId="3" fillId="0" borderId="28" xfId="0" quotePrefix="1" applyFont="1" applyBorder="1" applyAlignment="1">
      <alignment wrapText="1"/>
    </xf>
    <xf numFmtId="49" fontId="4" fillId="3" borderId="22" xfId="0" applyNumberFormat="1" applyFont="1" applyFill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2" fontId="7" fillId="3" borderId="29" xfId="2" applyNumberFormat="1" applyFont="1" applyFill="1" applyBorder="1" applyAlignment="1">
      <alignment horizontal="center" vertical="center"/>
    </xf>
    <xf numFmtId="164" fontId="16" fillId="3" borderId="30" xfId="0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7" fillId="3" borderId="31" xfId="0" applyNumberFormat="1" applyFont="1" applyFill="1" applyBorder="1" applyAlignment="1">
      <alignment horizontal="center" vertical="center" wrapText="1"/>
    </xf>
    <xf numFmtId="2" fontId="7" fillId="3" borderId="32" xfId="0" applyNumberFormat="1" applyFont="1" applyFill="1" applyBorder="1" applyAlignment="1">
      <alignment horizontal="center" vertical="center"/>
    </xf>
    <xf numFmtId="164" fontId="8" fillId="8" borderId="1" xfId="0" applyFont="1" applyFill="1" applyBorder="1" applyAlignment="1">
      <alignment horizontal="left" vertical="center"/>
    </xf>
    <xf numFmtId="164" fontId="3" fillId="0" borderId="11" xfId="0" quotePrefix="1" applyFont="1" applyBorder="1"/>
    <xf numFmtId="164" fontId="16" fillId="3" borderId="14" xfId="0" applyFont="1" applyFill="1" applyBorder="1" applyAlignment="1">
      <alignment horizontal="left" vertical="center" wrapText="1"/>
    </xf>
    <xf numFmtId="164" fontId="4" fillId="0" borderId="0" xfId="0" applyFont="1" applyAlignment="1">
      <alignment horizontal="left" vertical="center"/>
    </xf>
    <xf numFmtId="164" fontId="0" fillId="0" borderId="1" xfId="0" applyBorder="1" applyAlignment="1">
      <alignment horizontal="left" vertical="top" wrapText="1"/>
    </xf>
    <xf numFmtId="164" fontId="3" fillId="0" borderId="28" xfId="0" applyFont="1" applyBorder="1"/>
    <xf numFmtId="164" fontId="16" fillId="3" borderId="33" xfId="0" applyFont="1" applyFill="1" applyBorder="1" applyAlignment="1">
      <alignment horizontal="left" vertical="center" wrapText="1"/>
    </xf>
    <xf numFmtId="164" fontId="17" fillId="2" borderId="0" xfId="1" applyFont="1" applyFill="1" applyAlignment="1">
      <alignment vertical="center"/>
    </xf>
    <xf numFmtId="164" fontId="8" fillId="10" borderId="34" xfId="0" applyFont="1" applyFill="1" applyBorder="1" applyAlignment="1">
      <alignment horizontal="center" vertical="center" wrapText="1"/>
    </xf>
    <xf numFmtId="164" fontId="3" fillId="0" borderId="9" xfId="0" applyFont="1" applyBorder="1" applyAlignment="1">
      <alignment horizontal="center"/>
    </xf>
    <xf numFmtId="2" fontId="4" fillId="3" borderId="7" xfId="0" quotePrefix="1" applyNumberFormat="1" applyFont="1" applyFill="1" applyBorder="1" applyAlignment="1">
      <alignment horizontal="left" vertical="center"/>
    </xf>
    <xf numFmtId="9" fontId="3" fillId="0" borderId="9" xfId="0" applyNumberFormat="1" applyFont="1" applyBorder="1" applyAlignment="1">
      <alignment horizontal="center"/>
    </xf>
    <xf numFmtId="2" fontId="4" fillId="3" borderId="22" xfId="0" quotePrefix="1" applyNumberFormat="1" applyFont="1" applyFill="1" applyBorder="1" applyAlignment="1">
      <alignment horizontal="center" vertical="center"/>
    </xf>
    <xf numFmtId="164" fontId="2" fillId="2" borderId="1" xfId="0" applyFont="1" applyFill="1" applyBorder="1" applyAlignment="1">
      <alignment vertical="center"/>
    </xf>
    <xf numFmtId="2" fontId="3" fillId="0" borderId="35" xfId="0" applyNumberFormat="1" applyFont="1" applyBorder="1" applyAlignment="1">
      <alignment horizontal="center" vertical="center"/>
    </xf>
    <xf numFmtId="164" fontId="8" fillId="8" borderId="21" xfId="0" applyFont="1" applyFill="1" applyBorder="1" applyAlignment="1">
      <alignment vertical="center"/>
    </xf>
    <xf numFmtId="1" fontId="3" fillId="0" borderId="0" xfId="0" applyNumberFormat="1" applyFont="1" applyAlignment="1">
      <alignment horizontal="center" vertical="center"/>
    </xf>
    <xf numFmtId="164" fontId="16" fillId="3" borderId="16" xfId="0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wrapText="1"/>
    </xf>
    <xf numFmtId="164" fontId="0" fillId="0" borderId="21" xfId="0" applyBorder="1" applyAlignment="1">
      <alignment horizontal="left" vertical="center"/>
    </xf>
    <xf numFmtId="164" fontId="3" fillId="0" borderId="11" xfId="0" applyFont="1" applyBorder="1" applyAlignment="1">
      <alignment horizontal="center"/>
    </xf>
    <xf numFmtId="164" fontId="4" fillId="0" borderId="0" xfId="0" applyFont="1" applyAlignment="1">
      <alignment vertical="center"/>
    </xf>
    <xf numFmtId="165" fontId="7" fillId="3" borderId="36" xfId="0" applyNumberFormat="1" applyFont="1" applyFill="1" applyBorder="1" applyAlignment="1">
      <alignment horizontal="center" vertical="center"/>
    </xf>
    <xf numFmtId="164" fontId="18" fillId="0" borderId="0" xfId="0" applyFont="1"/>
    <xf numFmtId="164" fontId="8" fillId="8" borderId="27" xfId="0" applyFont="1" applyFill="1" applyBorder="1" applyAlignment="1">
      <alignment vertical="center"/>
    </xf>
    <xf numFmtId="164" fontId="4" fillId="0" borderId="2" xfId="0" applyFont="1" applyBorder="1" applyAlignment="1">
      <alignment horizontal="left" vertical="center"/>
    </xf>
    <xf numFmtId="164" fontId="11" fillId="3" borderId="37" xfId="0" applyFont="1" applyFill="1" applyBorder="1" applyAlignment="1">
      <alignment horizontal="center"/>
    </xf>
    <xf numFmtId="164" fontId="0" fillId="0" borderId="7" xfId="0" applyBorder="1" applyAlignment="1">
      <alignment horizontal="left" vertical="center"/>
    </xf>
    <xf numFmtId="2" fontId="7" fillId="3" borderId="38" xfId="0" applyNumberFormat="1" applyFont="1" applyFill="1" applyBorder="1" applyAlignment="1">
      <alignment horizontal="center" vertical="center" wrapText="1"/>
    </xf>
    <xf numFmtId="164" fontId="8" fillId="8" borderId="5" xfId="0" applyFont="1" applyFill="1" applyBorder="1" applyAlignment="1">
      <alignment vertical="center"/>
    </xf>
    <xf numFmtId="9" fontId="3" fillId="0" borderId="35" xfId="2" applyFont="1" applyBorder="1" applyAlignment="1">
      <alignment horizontal="center"/>
    </xf>
    <xf numFmtId="164" fontId="8" fillId="8" borderId="20" xfId="0" applyFont="1" applyFill="1" applyBorder="1" applyAlignment="1">
      <alignment horizontal="left" vertical="center"/>
    </xf>
    <xf numFmtId="9" fontId="3" fillId="0" borderId="0" xfId="2" applyFont="1" applyAlignment="1">
      <alignment horizontal="center"/>
    </xf>
    <xf numFmtId="172" fontId="4" fillId="3" borderId="27" xfId="0" quotePrefix="1" applyNumberFormat="1" applyFont="1" applyFill="1" applyBorder="1" applyAlignment="1">
      <alignment horizontal="center" vertical="center"/>
    </xf>
    <xf numFmtId="2" fontId="15" fillId="3" borderId="39" xfId="2" applyNumberFormat="1" applyFont="1" applyFill="1" applyBorder="1" applyAlignment="1">
      <alignment horizontal="center" vertical="center"/>
    </xf>
    <xf numFmtId="49" fontId="7" fillId="3" borderId="23" xfId="2" applyNumberFormat="1" applyFont="1" applyFill="1" applyBorder="1" applyAlignment="1">
      <alignment horizontal="center" vertical="center"/>
    </xf>
    <xf numFmtId="164" fontId="16" fillId="3" borderId="40" xfId="0" applyFont="1" applyFill="1" applyBorder="1" applyAlignment="1">
      <alignment horizontal="left" vertical="center" wrapText="1"/>
    </xf>
    <xf numFmtId="164" fontId="1" fillId="0" borderId="0" xfId="1"/>
    <xf numFmtId="2" fontId="4" fillId="3" borderId="20" xfId="0" quotePrefix="1" applyNumberFormat="1" applyFont="1" applyFill="1" applyBorder="1" applyAlignment="1">
      <alignment horizontal="left" vertical="center"/>
    </xf>
    <xf numFmtId="164" fontId="3" fillId="0" borderId="2" xfId="0" applyFont="1" applyBorder="1" applyAlignment="1">
      <alignment horizontal="center" vertical="center"/>
    </xf>
    <xf numFmtId="164" fontId="8" fillId="10" borderId="41" xfId="0" applyFont="1" applyFill="1" applyBorder="1" applyAlignment="1">
      <alignment horizontal="center" vertical="center" wrapText="1"/>
    </xf>
    <xf numFmtId="164" fontId="16" fillId="3" borderId="42" xfId="0" applyFont="1" applyFill="1" applyBorder="1" applyAlignment="1">
      <alignment horizontal="left" vertical="center" wrapText="1"/>
    </xf>
    <xf numFmtId="166" fontId="0" fillId="0" borderId="0" xfId="0" applyNumberFormat="1"/>
    <xf numFmtId="164" fontId="4" fillId="3" borderId="5" xfId="0" applyFont="1" applyFill="1" applyBorder="1" applyAlignment="1">
      <alignment vertical="center"/>
    </xf>
    <xf numFmtId="168" fontId="7" fillId="3" borderId="39" xfId="2" applyNumberFormat="1" applyFont="1" applyFill="1" applyBorder="1" applyAlignment="1">
      <alignment horizontal="center" vertical="center"/>
    </xf>
    <xf numFmtId="164" fontId="11" fillId="3" borderId="32" xfId="0" applyFont="1" applyFill="1" applyBorder="1" applyAlignment="1">
      <alignment horizontal="center" wrapText="1"/>
    </xf>
    <xf numFmtId="164" fontId="10" fillId="0" borderId="0" xfId="0" applyFont="1" applyAlignment="1">
      <alignment horizontal="left" vertical="top"/>
    </xf>
    <xf numFmtId="164" fontId="8" fillId="8" borderId="4" xfId="0" applyFont="1" applyFill="1" applyBorder="1" applyAlignment="1">
      <alignment vertical="center"/>
    </xf>
    <xf numFmtId="164" fontId="16" fillId="3" borderId="16" xfId="0" applyFont="1" applyFill="1" applyBorder="1" applyAlignment="1">
      <alignment horizontal="left" vertical="center" wrapText="1" indent="2"/>
    </xf>
    <xf numFmtId="164" fontId="3" fillId="0" borderId="0" xfId="0" applyFont="1" applyAlignment="1">
      <alignment horizontal="left"/>
    </xf>
    <xf numFmtId="164" fontId="3" fillId="0" borderId="22" xfId="0" applyFont="1" applyBorder="1"/>
    <xf numFmtId="164" fontId="11" fillId="3" borderId="43" xfId="0" applyFont="1" applyFill="1" applyBorder="1" applyAlignment="1">
      <alignment horizontal="center"/>
    </xf>
    <xf numFmtId="164" fontId="19" fillId="0" borderId="0" xfId="0" applyFont="1"/>
    <xf numFmtId="164" fontId="11" fillId="3" borderId="44" xfId="0" applyFont="1" applyFill="1" applyBorder="1" applyAlignment="1">
      <alignment horizontal="center"/>
    </xf>
    <xf numFmtId="164" fontId="16" fillId="3" borderId="33" xfId="0" applyFont="1" applyFill="1" applyBorder="1" applyAlignment="1">
      <alignment horizontal="left" vertical="center" wrapText="1" indent="2"/>
    </xf>
    <xf numFmtId="2" fontId="7" fillId="3" borderId="45" xfId="2" applyNumberFormat="1" applyFont="1" applyFill="1" applyBorder="1" applyAlignment="1">
      <alignment horizontal="center" vertical="center"/>
    </xf>
    <xf numFmtId="164" fontId="16" fillId="3" borderId="37" xfId="0" applyFont="1" applyFill="1" applyBorder="1" applyAlignment="1">
      <alignment horizontal="left" vertical="center" wrapText="1"/>
    </xf>
    <xf numFmtId="164" fontId="8" fillId="8" borderId="22" xfId="0" applyFont="1" applyFill="1" applyBorder="1" applyAlignment="1">
      <alignment vertical="center"/>
    </xf>
    <xf numFmtId="2" fontId="4" fillId="3" borderId="1" xfId="0" quotePrefix="1" applyNumberFormat="1" applyFont="1" applyFill="1" applyBorder="1" applyAlignment="1">
      <alignment horizontal="left" vertical="top" wrapText="1"/>
    </xf>
    <xf numFmtId="164" fontId="3" fillId="0" borderId="35" xfId="0" applyFont="1" applyBorder="1"/>
    <xf numFmtId="2" fontId="7" fillId="3" borderId="46" xfId="2" applyNumberFormat="1" applyFont="1" applyFill="1" applyBorder="1" applyAlignment="1">
      <alignment horizontal="center" vertical="center"/>
    </xf>
    <xf numFmtId="2" fontId="4" fillId="3" borderId="21" xfId="0" quotePrefix="1" applyNumberFormat="1" applyFont="1" applyFill="1" applyBorder="1" applyAlignment="1">
      <alignment horizontal="left" vertical="center"/>
    </xf>
    <xf numFmtId="164" fontId="3" fillId="0" borderId="1" xfId="0" applyFont="1" applyBorder="1"/>
    <xf numFmtId="164" fontId="0" fillId="0" borderId="0" xfId="0" applyAlignment="1">
      <alignment horizontal="center"/>
    </xf>
    <xf numFmtId="164" fontId="3" fillId="0" borderId="27" xfId="0" applyFont="1" applyBorder="1"/>
    <xf numFmtId="164" fontId="0" fillId="0" borderId="0" xfId="0" applyAlignment="1">
      <alignment horizontal="left" vertical="top"/>
    </xf>
    <xf numFmtId="167" fontId="7" fillId="3" borderId="36" xfId="0" applyNumberFormat="1" applyFont="1" applyFill="1" applyBorder="1" applyAlignment="1">
      <alignment horizontal="center" vertical="center"/>
    </xf>
    <xf numFmtId="164" fontId="8" fillId="10" borderId="47" xfId="0" applyFont="1" applyFill="1" applyBorder="1" applyAlignment="1">
      <alignment horizontal="center" vertical="center" wrapText="1"/>
    </xf>
    <xf numFmtId="1" fontId="7" fillId="3" borderId="31" xfId="0" applyNumberFormat="1" applyFont="1" applyFill="1" applyBorder="1" applyAlignment="1">
      <alignment horizontal="center" vertical="center" wrapText="1"/>
    </xf>
    <xf numFmtId="9" fontId="3" fillId="0" borderId="35" xfId="0" applyNumberFormat="1" applyFont="1" applyBorder="1" applyAlignment="1">
      <alignment horizontal="center" vertical="center"/>
    </xf>
    <xf numFmtId="49" fontId="7" fillId="3" borderId="24" xfId="2" applyNumberFormat="1" applyFont="1" applyFill="1" applyBorder="1" applyAlignment="1">
      <alignment horizontal="center" vertical="center"/>
    </xf>
    <xf numFmtId="2" fontId="4" fillId="3" borderId="1" xfId="0" quotePrefix="1" applyNumberFormat="1" applyFont="1" applyFill="1" applyBorder="1" applyAlignment="1">
      <alignment horizontal="left" vertical="center"/>
    </xf>
    <xf numFmtId="164" fontId="11" fillId="3" borderId="30" xfId="0" applyFont="1" applyFill="1" applyBorder="1" applyAlignment="1">
      <alignment horizontal="center"/>
    </xf>
    <xf numFmtId="0" fontId="14" fillId="0" borderId="0" xfId="0" applyNumberFormat="1" applyFont="1" applyAlignment="1">
      <alignment horizontal="left" vertical="center"/>
    </xf>
    <xf numFmtId="164" fontId="2" fillId="0" borderId="10" xfId="0" applyFont="1" applyBorder="1" applyAlignment="1">
      <alignment vertical="center"/>
    </xf>
    <xf numFmtId="2" fontId="7" fillId="3" borderId="39" xfId="2" applyNumberFormat="1" applyFont="1" applyFill="1" applyBorder="1" applyAlignment="1">
      <alignment horizontal="center" vertical="center"/>
    </xf>
    <xf numFmtId="164" fontId="3" fillId="0" borderId="9" xfId="0" applyFont="1" applyBorder="1" applyAlignment="1">
      <alignment horizontal="center" wrapText="1"/>
    </xf>
    <xf numFmtId="164" fontId="11" fillId="3" borderId="48" xfId="0" applyFont="1" applyFill="1" applyBorder="1" applyAlignment="1">
      <alignment horizontal="center"/>
    </xf>
    <xf numFmtId="164" fontId="8" fillId="8" borderId="7" xfId="0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vertical="center"/>
    </xf>
    <xf numFmtId="49" fontId="7" fillId="3" borderId="26" xfId="0" applyNumberFormat="1" applyFont="1" applyFill="1" applyBorder="1" applyAlignment="1">
      <alignment horizontal="centerContinuous" vertical="center"/>
    </xf>
    <xf numFmtId="164" fontId="4" fillId="3" borderId="49" xfId="0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20" customWidth="1"/>
    <col min="2" max="2" width="37.5234375" style="120" customWidth="1"/>
    <col min="3" max="3" width="23.5234375" style="120" customWidth="1"/>
    <col min="4" max="4" width="24.26171875" style="120" customWidth="1"/>
    <col min="5" max="5" width="21.5234375" style="120" customWidth="1"/>
    <col min="6" max="6" width="22" style="120" customWidth="1"/>
    <col min="7" max="8" width="6" style="120" customWidth="1"/>
    <col min="9" max="16384" width="9" style="120"/>
  </cols>
  <sheetData>
    <row ht="19.5" customHeight="1">
      <c s="182" t="s">
        <v>140</v>
      </c>
      <c s="65"/>
      <c s="65"/>
      <c s="65"/>
      <c s="65"/>
      <c s="65"/>
      <c s="65"/>
      <c s="209"/>
    </row>
    <row ht="18.75" customHeight="1">
      <c s="190"/>
      <c s="66"/>
      <c s="66"/>
      <c s="66"/>
      <c s="66"/>
      <c s="66"/>
      <c s="66"/>
      <c s="214"/>
    </row>
    <row ht="19.5" customHeight="1">
      <c s="190"/>
      <c s="66"/>
      <c s="66"/>
      <c s="66"/>
      <c s="66"/>
      <c s="66"/>
      <c s="66"/>
      <c s="214"/>
    </row>
    <row ht="15" customHeight="1">
      <c s="190"/>
      <c s="66"/>
      <c s="66"/>
      <c s="66"/>
      <c s="66"/>
      <c s="66"/>
      <c s="66"/>
      <c s="214"/>
    </row>
    <row ht="31.5" customHeight="1">
      <c s="190"/>
      <c s="66"/>
      <c s="66"/>
      <c s="66"/>
      <c s="66"/>
      <c s="66"/>
      <c s="66"/>
      <c s="214"/>
    </row>
    <row ht="24.75" customHeight="1">
      <c s="188"/>
      <c s="61"/>
      <c s="61"/>
      <c s="61"/>
      <c s="61"/>
      <c s="61"/>
      <c s="61"/>
      <c s="163"/>
    </row>
    <row>
      <c s="18"/>
      <c s="18"/>
      <c s="18"/>
      <c s="18"/>
      <c s="18"/>
      <c s="18"/>
      <c s="18"/>
      <c s="18"/>
    </row>
    <row ht="48" customHeight="1">
      <c s="18"/>
      <c s="18"/>
      <c s="204" t="s">
        <v>235</v>
      </c>
      <c s="144" t="s">
        <v>346</v>
      </c>
      <c s="144"/>
      <c s="177"/>
      <c s="18"/>
      <c s="18"/>
    </row>
    <row>
      <c s="18"/>
      <c s="138" t="s">
        <v>242</v>
      </c>
      <c s="118">
        <f>_xlfn.IFERROR(AVERAGE('Raw Data 1'!C:C),"")</f>
        <v>4.4552409240924051</v>
      </c>
      <c s="118">
        <f>_xlfn.IFERROR(AVERAGE('Raw Data 2'!C:C),"")</f>
        <v>4.3934711864406752</v>
      </c>
      <c s="118" t="str">
        <f>_xlfn.IFERROR(AVERAGE('Raw Data 3'!C:C),"")</f>
        <v/>
      </c>
      <c s="171" t="str">
        <f>_xlfn.IFERROR(AVERAGE('Raw Data 4'!C:C),"")</f>
        <v/>
      </c>
      <c s="18"/>
      <c s="18"/>
    </row>
    <row>
      <c s="18"/>
      <c s="191" t="s">
        <v>413</v>
      </c>
      <c s="107">
        <f>_xlfn.IFERROR(MAX('Raw Data 1'!C:C),"")</f>
        <v>4.8070000000000004</v>
      </c>
      <c s="107">
        <f>_xlfn.IFERROR(MAX('Raw Data 2'!C:C),"")</f>
        <v>4.798</v>
      </c>
      <c s="107">
        <f>_xlfn.IFERROR(MAX('Raw Data 3'!C:C),"")</f>
        <v>0</v>
      </c>
      <c s="181">
        <f>_xlfn.IFERROR(MAX('Raw Data 4'!C:C),"")</f>
        <v>0</v>
      </c>
      <c s="18"/>
      <c s="18"/>
    </row>
    <row>
      <c s="18"/>
      <c s="191" t="s">
        <v>266</v>
      </c>
      <c s="107">
        <f>_xlfn.IFERROR(MIN('Raw Data 1'!C:C),"")</f>
        <v>3.6269999999999998</v>
      </c>
      <c s="107">
        <f>_xlfn.IFERROR(MIN('Raw Data 2'!C:C),"")</f>
        <v>3.8279999999999998</v>
      </c>
      <c s="107">
        <f>_xlfn.IFERROR(MIN('Raw Data 3'!C:C),"")</f>
        <v>0</v>
      </c>
      <c s="181">
        <f>_xlfn.IFERROR(MIN('Raw Data 4'!C:C),"")</f>
        <v>0</v>
      </c>
      <c s="18"/>
      <c s="18"/>
    </row>
    <row>
      <c s="18"/>
      <c s="185" t="s">
        <v>107</v>
      </c>
      <c s="108">
        <f>_xlfn.IFERROR(_xlfn.STDEV.P('Raw Data 1'!C:C),"")</f>
        <v>0.21385266366721234</v>
      </c>
      <c s="108">
        <f>_xlfn.IFERROR(_xlfn.STDEV.P('Raw Data 2'!C:C),"")</f>
        <v>0.20702379708528518</v>
      </c>
      <c s="108" t="str">
        <f>_xlfn.IFERROR(_xlfn.STDEV.P('Raw Data 3'!C:C),"")</f>
        <v/>
      </c>
      <c s="212" t="str">
        <f>_xlfn.IFERROR(_xlfn.STDEV.P('Raw Data 4'!C:C),"")</f>
        <v/>
      </c>
      <c s="18"/>
      <c s="18"/>
    </row>
    <row ht="5.25" customHeight="1">
      <c s="18"/>
      <c s="18"/>
      <c s="18"/>
      <c s="18"/>
      <c s="18"/>
      <c s="18"/>
      <c s="18"/>
      <c s="18"/>
    </row>
    <row>
      <c s="18"/>
      <c s="138" t="s">
        <v>414</v>
      </c>
      <c s="197">
        <f>_xlfn.IFERROR(AVERAGE('Raw Data 1'!D:D),"")</f>
        <v>85.630254125412549</v>
      </c>
      <c s="130">
        <f>_xlfn.IFERROR(AVERAGE('Raw Data 2'!D:D),"")</f>
        <v>82.025006779661041</v>
      </c>
      <c s="130" t="str">
        <f>_xlfn.IFERROR(AVERAGE('Raw Data 3'!D:D),"")</f>
        <v/>
      </c>
      <c s="192" t="str">
        <f>_xlfn.IFERROR(AVERAGE('Raw Data 4'!D:D),"")</f>
        <v/>
      </c>
      <c s="18"/>
      <c s="18"/>
    </row>
    <row>
      <c s="18"/>
      <c s="142" t="s">
        <v>109</v>
      </c>
      <c s="121">
        <v>0</v>
      </c>
      <c s="59">
        <v>0</v>
      </c>
      <c s="59"/>
      <c s="111"/>
      <c s="18"/>
      <c s="18"/>
    </row>
    <row>
      <c s="18"/>
      <c s="142" t="s">
        <v>108</v>
      </c>
      <c s="5">
        <v>0</v>
      </c>
      <c s="5">
        <v>0</v>
      </c>
      <c s="5"/>
      <c s="5"/>
      <c s="18"/>
      <c s="18"/>
    </row>
    <row>
      <c s="18"/>
      <c s="142" t="s">
        <v>165</v>
      </c>
      <c s="106">
        <v>0</v>
      </c>
      <c s="63">
        <v>0</v>
      </c>
      <c s="63"/>
      <c s="104"/>
      <c s="18"/>
      <c s="18"/>
    </row>
    <row>
      <c s="18"/>
      <c s="142" t="s">
        <v>26</v>
      </c>
      <c s="121">
        <v>0</v>
      </c>
      <c s="59">
        <v>0</v>
      </c>
      <c s="59"/>
      <c s="111"/>
      <c s="18"/>
      <c s="18"/>
    </row>
    <row>
      <c s="18"/>
      <c s="142" t="s">
        <v>415</v>
      </c>
      <c s="5">
        <v>0</v>
      </c>
      <c s="5">
        <v>0</v>
      </c>
      <c s="5"/>
      <c s="5"/>
      <c s="18"/>
      <c s="18"/>
    </row>
    <row>
      <c s="18"/>
      <c s="153" t="s">
        <v>78</v>
      </c>
      <c s="106">
        <v>0</v>
      </c>
      <c s="63">
        <v>0</v>
      </c>
      <c s="63"/>
      <c s="104"/>
      <c s="18"/>
      <c s="18"/>
    </row>
    <row>
      <c s="18"/>
      <c s="18"/>
      <c s="18"/>
      <c s="18"/>
      <c s="18"/>
      <c s="18"/>
      <c s="18"/>
      <c s="18"/>
    </row>
    <row>
      <c s="18"/>
      <c s="193" t="s">
        <v>356</v>
      </c>
      <c s="205" t="s">
        <v>345</v>
      </c>
      <c s="134" t="s">
        <v>189</v>
      </c>
      <c s="134"/>
      <c s="165"/>
      <c s="18"/>
      <c s="18"/>
    </row>
    <row>
      <c s="18"/>
      <c s="173" t="s">
        <v>27</v>
      </c>
      <c s="114">
        <f>MAX('Raw Data 1'!A:A) -MIN('Raw Data 1'!A:A)</f>
        <v>60.405999999999999</v>
      </c>
      <c s="114">
        <f>MAX('Raw Data 2'!A:A) - MIN('Raw Data 2'!A:A)</f>
        <v>58.728999999999999</v>
      </c>
      <c s="114">
        <f>MAX('Raw Data 3'!A:A) - MIN('Raw Data 3'!A:A)</f>
        <v>0</v>
      </c>
      <c s="159">
        <f>MAX('Raw Data 4'!A:A) - MIN('Raw Data 4'!A:A)</f>
        <v>0</v>
      </c>
      <c s="18"/>
      <c s="18"/>
    </row>
    <row>
      <c s="18"/>
      <c s="173" t="s">
        <v>386</v>
      </c>
      <c s="103">
        <f>_xlfn.IFERROR(COUNT('Raw Data 1'!B:B),"")</f>
        <v>303</v>
      </c>
      <c s="103">
        <f>_xlfn.IFERROR(COUNT('Raw Data 2'!B:B),"")</f>
        <v>295</v>
      </c>
      <c s="103">
        <f>_xlfn.IFERROR(COUNT('Raw Data 3'!B:B),"")</f>
        <v>0</v>
      </c>
      <c s="203">
        <f>_xlfn.IFERROR(COUNT('Raw Data 4'!B:B),"")</f>
        <v>0</v>
      </c>
      <c s="18"/>
      <c s="18"/>
    </row>
    <row>
      <c s="18"/>
      <c s="131" t="s">
        <v>164</v>
      </c>
      <c s="57">
        <f t="array" ref="C25">_xlfn.IFERROR(MAX('Raw Data 1'!B:B)/MAX('Raw Data 1'!A:A),"")</f>
        <v>4.9992575360095035</v>
      </c>
      <c s="57">
        <f>_xlfn.IFERROR(MAX('Raw Data 2'!B:B)/MAX('Raw Data 2'!A:A),"")</f>
        <v>5.007723777351508</v>
      </c>
      <c s="57" t="str">
        <f>_xlfn.IFERROR(MAX('Raw Data 3'!B:B)/MAX('Raw Data 3'!A:A),"")</f>
        <v/>
      </c>
      <c s="135" t="str">
        <f>_xlfn.IFERROR(MAX('Raw Data 4'!B:B)/MAX('Raw Data 4'!A:A),"")</f>
        <v/>
      </c>
      <c s="18"/>
      <c s="18"/>
    </row>
    <row ht="15" customHeight="1">
      <c s="18"/>
      <c s="178" t="s">
        <v>176</v>
      </c>
      <c s="217" t="s">
        <v>344</v>
      </c>
      <c s="110"/>
      <c s="110"/>
      <c s="110"/>
      <c s="18"/>
      <c s="18"/>
    </row>
    <row ht="15" customHeight="1">
      <c s="18"/>
      <c s="131" t="s">
        <v>431</v>
      </c>
      <c s="57">
        <v>4.4550000000000001</v>
      </c>
      <c s="57">
        <v>4.3929999999999998</v>
      </c>
      <c s="57" t="str">
        <f>_xlfn.IFERROR(MAX('Raw Data 3'!B:B)/MAX('Raw Data 3'!A:A),"")</f>
        <v/>
      </c>
      <c s="135" t="str">
        <f>_xlfn.IFERROR(MAX('Raw Data 4'!B:B)/MAX('Raw Data 4'!A:A),"")</f>
        <v/>
      </c>
      <c s="18"/>
      <c s="18"/>
    </row>
    <row ht="15" customHeight="1">
      <c s="18"/>
      <c s="142" t="s">
        <v>286</v>
      </c>
      <c s="121"/>
      <c s="59"/>
      <c s="59"/>
      <c s="111"/>
      <c s="18"/>
      <c s="18"/>
    </row>
    <row ht="15" customHeight="1">
      <c s="18"/>
      <c s="142" t="s">
        <v>257</v>
      </c>
      <c s="5"/>
      <c s="5"/>
      <c s="5"/>
      <c s="5"/>
      <c s="18"/>
      <c s="18"/>
    </row>
    <row ht="15" customHeight="1">
      <c s="18"/>
      <c s="153" t="s">
        <v>35</v>
      </c>
      <c s="106"/>
      <c s="63"/>
      <c s="63"/>
      <c s="104"/>
      <c s="18"/>
      <c s="18"/>
    </row>
    <row ht="15" customHeight="1">
      <c s="18"/>
      <c s="153" t="s">
        <v>287</v>
      </c>
      <c s="106"/>
      <c s="63"/>
      <c s="63"/>
      <c s="104"/>
      <c s="18"/>
      <c s="18"/>
    </row>
    <row ht="15" customHeight="1">
      <c s="18"/>
      <c s="153" t="s">
        <v>206</v>
      </c>
      <c s="106"/>
      <c s="63"/>
      <c s="63"/>
      <c s="104"/>
      <c s="18"/>
      <c s="18"/>
    </row>
    <row ht="15" customHeight="1">
      <c s="18"/>
      <c s="153" t="s">
        <v>369</v>
      </c>
      <c s="207"/>
      <c s="122"/>
      <c s="122"/>
      <c s="172"/>
      <c s="18"/>
      <c s="18"/>
    </row>
    <row ht="15" customHeight="1">
      <c s="18"/>
      <c s="153" t="s">
        <v>133</v>
      </c>
      <c s="207"/>
      <c s="122"/>
      <c s="122"/>
      <c s="172"/>
      <c s="18"/>
      <c s="18"/>
    </row>
    <row ht="15" customHeight="1">
      <c s="18"/>
      <c s="153" t="s">
        <v>401</v>
      </c>
      <c s="207"/>
      <c s="122"/>
      <c s="122"/>
      <c s="172"/>
      <c s="18"/>
      <c s="18"/>
    </row>
    <row>
      <c s="18"/>
      <c s="18"/>
      <c s="18"/>
      <c s="18"/>
      <c s="18"/>
      <c s="18"/>
      <c s="18"/>
      <c s="18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6" bestFit="1" customWidth="1"/>
    <col min="2" max="2" width="15.5234375" style="16" customWidth="1"/>
    <col min="3" max="6" width="9" style="16"/>
    <col min="7" max="7" width="12.26171875" style="16" bestFit="1" customWidth="1"/>
    <col min="8" max="12" width="9" style="16"/>
    <col min="13" max="13" width="22.5234375" style="16" bestFit="1" customWidth="1"/>
    <col min="14" max="17" width="9.26171875" style="16" bestFit="1" customWidth="1"/>
    <col min="18" max="18" width="9" style="16"/>
    <col min="19" max="19" width="22.5234375" style="16" customWidth="1"/>
    <col min="20" max="24" width="9" style="16"/>
    <col min="25" max="25" width="23" style="16" bestFit="1" customWidth="1"/>
    <col min="26" max="29" width="15.26171875" style="16" bestFit="1" customWidth="1"/>
    <col min="30" max="16384" width="9" style="16"/>
  </cols>
  <sheetData>
    <row ht="14.4">
      <c s="71" t="s">
        <v>387</v>
      </c>
      <c s="31"/>
      <c s="31"/>
      <c s="31"/>
      <c s="75"/>
      <c r="G1" s="71" t="s">
        <v>192</v>
      </c>
      <c s="31"/>
      <c s="31"/>
      <c s="31"/>
      <c s="75"/>
      <c r="M1" s="71" t="s">
        <v>111</v>
      </c>
      <c s="31"/>
      <c s="31"/>
      <c s="31"/>
      <c s="75"/>
      <c r="S1" s="71" t="s">
        <v>326</v>
      </c>
      <c s="31"/>
      <c s="31"/>
      <c s="31"/>
      <c s="75"/>
      <c r="Y1" s="71" t="s">
        <v>81</v>
      </c>
      <c s="31"/>
      <c s="31"/>
      <c s="31"/>
      <c s="75"/>
    </row>
    <row>
      <c s="47"/>
      <c r="E2" s="34"/>
      <c r="G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M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Y2" s="47"/>
      <c s="48" t="str">
        <f>'Game Scorecard'!$B$5</f>
        <v>Channel A</v>
      </c>
      <c s="48" t="str">
        <f>'Game Scorecard'!$C$5</f>
        <v>Channel B</v>
      </c>
      <c s="48" t="str">
        <f>'Game Scorecard'!$D$5</f>
        <v/>
      </c>
      <c s="145" t="str">
        <f>'Game Scorecard'!$E$5</f>
        <v/>
      </c>
    </row>
    <row>
      <c s="16" t="s">
        <v>55</v>
      </c>
      <c s="16" t="s">
        <v>280</v>
      </c>
      <c r="E3" s="34"/>
      <c r="G3" s="47" t="s">
        <v>112</v>
      </c>
      <c s="30">
        <f>'Video MOS'!B7</f>
        <v>4.4552409240924051</v>
      </c>
      <c s="30">
        <f>'Video MOS'!C7</f>
        <v>4.3934711864406752</v>
      </c>
      <c s="30" t="str">
        <f>'Video MOS'!D7</f>
        <v/>
      </c>
      <c s="119" t="str">
        <f>'Video MOS'!E7</f>
        <v/>
      </c>
      <c r="M3" s="47" t="s">
        <v>50</v>
      </c>
      <c s="30">
        <f>'Game Scorecard'!B12</f>
        <v>85.630254125412549</v>
      </c>
      <c s="30">
        <f>'Game Scorecard'!C12</f>
        <v>82.025006779661041</v>
      </c>
      <c s="30" t="str">
        <f>'Game Scorecard'!D12</f>
        <v/>
      </c>
      <c s="119" t="str">
        <f>'Game Scorecard'!E12</f>
        <v/>
      </c>
      <c r="S3" s="47" t="s">
        <v>388</v>
      </c>
      <c s="30">
        <f>'Game Scorecard'!B13</f>
        <v>30.772983498349848</v>
      </c>
      <c s="30">
        <f>'Game Scorecard'!C13</f>
        <v>25.810983050847462</v>
      </c>
      <c s="30" t="str">
        <f>'Game Scorecard'!D13</f>
        <v/>
      </c>
      <c s="119" t="str">
        <f>'Game Scorecard'!E13</f>
        <v/>
      </c>
      <c r="Y3" s="47" t="s">
        <v>417</v>
      </c>
      <c s="55">
        <f>'Game Scorecard'!B16</f>
        <v>0</v>
      </c>
      <c s="55">
        <f>'Game Scorecard'!C16</f>
        <v>0</v>
      </c>
      <c s="55" t="str">
        <f>'Game Scorecard'!D16</f>
        <v/>
      </c>
      <c s="147" t="str">
        <f>'Game Scorecard'!E16</f>
        <v/>
      </c>
    </row>
    <row>
      <c s="16" t="s">
        <v>359</v>
      </c>
      <c s="16" t="s">
        <v>175</v>
      </c>
      <c r="E4" s="34"/>
      <c r="G4" s="47" t="s">
        <v>217</v>
      </c>
      <c s="4">
        <f>COUNT('Raw Data 1'!$D:$D)</f>
        <v>303</v>
      </c>
      <c s="4">
        <f>COUNT('Raw Data 2'!$D:$D)</f>
        <v>295</v>
      </c>
      <c s="4">
        <f>COUNT('Raw Data 3'!$D:$D)</f>
        <v>0</v>
      </c>
      <c s="115">
        <f>COUNT('Raw Data 4'!$D:$D)</f>
        <v>0</v>
      </c>
      <c r="M4" s="47" t="s">
        <v>217</v>
      </c>
      <c s="4">
        <f>COUNT('Raw Data 1'!$D:$D)</f>
        <v>303</v>
      </c>
      <c s="4">
        <f>COUNT('Raw Data 2'!$D:$D)</f>
        <v>295</v>
      </c>
      <c s="4">
        <f>COUNT('Raw Data 3'!$D:$D)</f>
        <v>0</v>
      </c>
      <c s="115">
        <f>COUNT('Raw Data 4'!$D:$D)</f>
        <v>0</v>
      </c>
      <c r="S4" s="47" t="s">
        <v>217</v>
      </c>
      <c s="4">
        <f>COUNT('Raw Data 1'!$E:$E)</f>
        <v>303</v>
      </c>
      <c s="4">
        <f>COUNT('Raw Data 2'!$E:$E)</f>
        <v>295</v>
      </c>
      <c s="4">
        <f>COUNT('Raw Data 3'!$E:$E)</f>
        <v>0</v>
      </c>
      <c s="115">
        <f>COUNT('Raw Data 4'!$E:$E)</f>
        <v>0</v>
      </c>
      <c r="Y4" s="47" t="s">
        <v>389</v>
      </c>
      <c s="55">
        <f>'Game Scorecard'!B22</f>
        <v>0</v>
      </c>
      <c s="55">
        <f>'Game Scorecard'!C22</f>
        <v>0</v>
      </c>
      <c s="55" t="str">
        <f>'Game Scorecard'!D22</f>
        <v/>
      </c>
      <c s="147" t="str">
        <f>'Game Scorecard'!E22</f>
        <v/>
      </c>
    </row>
    <row>
      <c s="16" t="s">
        <v>193</v>
      </c>
      <c s="16" t="s">
        <v>150</v>
      </c>
      <c r="E5" s="34"/>
      <c r="G5" s="47"/>
      <c r="K5" s="34"/>
      <c r="M5" s="47"/>
      <c r="Q5" s="34"/>
      <c r="S5" s="47"/>
      <c r="W5" s="34"/>
      <c r="Y5" s="47"/>
      <c s="48"/>
      <c s="48"/>
      <c s="48"/>
      <c s="145"/>
    </row>
    <row>
      <c s="16" t="s">
        <v>194</v>
      </c>
      <c s="16" t="s">
        <v>255</v>
      </c>
      <c r="E6" s="34"/>
      <c r="G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M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Y6" s="157"/>
      <c s="105" t="str">
        <f>CONCATENATE("Operation Mode - ", 'Game Scorecard'!$B$5)</f>
        <v>Operation Mode - Channel A</v>
      </c>
      <c s="105" t="str">
        <f>CONCATENATE("Operation Mode - ", 'Game Scorecard'!$C$5)</f>
        <v>Operation Mode - Channel B</v>
      </c>
      <c s="105" t="str">
        <f>CONCATENATE("Operation Mode - ", 'Game Scorecard'!$D$5)</f>
        <v xml:space="preserve">Operation Mode - </v>
      </c>
      <c s="213" t="str">
        <f>CONCATENATE("Operation Mode - ", 'Game Scorecard'!$E$5)</f>
        <v xml:space="preserve">Operation Mode - </v>
      </c>
    </row>
    <row>
      <c s="47"/>
      <c r="E7" s="34"/>
      <c r="G7" s="47" t="s">
        <v>244</v>
      </c>
      <c s="24">
        <f>COUNTIF('Raw Data 1'!$C:$C,"&gt;=4.8")/$H$4</f>
        <v>3.3003300330033004E-03</v>
      </c>
      <c s="24">
        <f>COUNTIF('Raw Data 2'!$C:$C,"&gt;=4.8")/$I$4</f>
        <v>0</v>
      </c>
      <c s="24" t="e">
        <f>COUNTIF('Raw Data 3'!$C:$C,"&gt;=4.8")/$J$4</f>
        <v>#DIV/0!</v>
      </c>
      <c s="58" t="e">
        <f>COUNTIF('Raw Data 4'!$C:$C,"&gt;=4.8")/$K$4</f>
        <v>#DIV/0!</v>
      </c>
      <c r="M7" s="47" t="s">
        <v>142</v>
      </c>
      <c s="24">
        <f>COUNTIF('Raw Data 1'!$D:$D,"&lt;15")/$N$4</f>
        <v>0</v>
      </c>
      <c s="24">
        <f>COUNTIF('Raw Data 2'!$D:$D,"&lt;15")/$O$4</f>
        <v>0</v>
      </c>
      <c s="24" t="e">
        <f>COUNTIF('Raw Data 3'!$D:$D,"&lt;15")/$P$4</f>
        <v>#DIV/0!</v>
      </c>
      <c s="58" t="e">
        <f>COUNTIF('Raw Data 4'!$D:$D,"&lt;15")/$Q$4</f>
        <v>#DIV/0!</v>
      </c>
      <c r="S7" s="47" t="s">
        <v>142</v>
      </c>
      <c s="24">
        <f>COUNTIF('Raw Data 1'!$E:$E,"&lt;15")/$T$4</f>
        <v>0.099009900990099015</v>
      </c>
      <c s="24">
        <f>COUNTIF('Raw Data 2'!$E:$E,"&lt;15")/$U$4</f>
        <v>0.11864406779661017</v>
      </c>
      <c s="24" t="e">
        <f>COUNTIF('Raw Data 3'!$E:$E,"&lt;15")/$V$4</f>
        <v>#DIV/0!</v>
      </c>
      <c s="58" t="e">
        <f>COUNTIF('Raw Data 4'!$E:$E,"&lt;15")/$W$4</f>
        <v>#DIV/0!</v>
      </c>
      <c r="Y7" s="47" t="s">
        <v>360</v>
      </c>
      <c s="55">
        <f t="shared" si="0" ref="Z7:AC8">Z3</f>
        <v>0</v>
      </c>
      <c s="55">
        <f t="shared" si="0"/>
        <v>0</v>
      </c>
      <c s="55" t="str">
        <f t="shared" si="0"/>
        <v/>
      </c>
      <c s="147" t="str">
        <f t="shared" si="0"/>
        <v/>
      </c>
    </row>
    <row>
      <c s="47" t="s">
        <v>390</v>
      </c>
      <c r="E8" s="34"/>
      <c r="G8" s="47" t="s">
        <v>2</v>
      </c>
      <c s="24">
        <f>COUNTIF('Raw Data 1'!$C:$C,"&lt;4.8")/$H$4</f>
        <v>0.99669966996699666</v>
      </c>
      <c s="24">
        <f>COUNTIF('Raw Data 2'!$C:$C,"&lt;4.8")/$I$4</f>
        <v>1</v>
      </c>
      <c s="24" t="e">
        <f>COUNTIF('Raw Data 3'!$C:$C,"&lt;4.8")/$J$4</f>
        <v>#DIV/0!</v>
      </c>
      <c s="58" t="e">
        <f>COUNTIF('Raw Data 4'!$C:$C,"&lt;4.8")/$K$4</f>
        <v>#DIV/0!</v>
      </c>
      <c r="M8" s="47" t="s">
        <v>245</v>
      </c>
      <c s="24">
        <f>COUNTIF('Raw Data 1'!$D:$D,"&lt;30")/$N$4</f>
        <v>0</v>
      </c>
      <c s="24">
        <f>COUNTIF('Raw Data 2'!$D:$D,"&lt;30")/$O$4</f>
        <v>0</v>
      </c>
      <c s="24" t="e">
        <f>COUNTIF('Raw Data 3'!$D:$D,"&lt;30")/$P$4</f>
        <v>#DIV/0!</v>
      </c>
      <c s="58" t="e">
        <f>COUNTIF('Raw Data 4'!$D:$D,"&lt;30")/$Q$4</f>
        <v>#DIV/0!</v>
      </c>
      <c r="S8" s="47" t="s">
        <v>245</v>
      </c>
      <c s="24">
        <f>COUNTIF('Raw Data 1'!$E:$E,"&lt;30")/$T$4</f>
        <v>0.38283828382838286</v>
      </c>
      <c s="24">
        <f>COUNTIF('Raw Data 2'!$E:$E,"&lt;30")/$U$4</f>
        <v>0.68135593220338986</v>
      </c>
      <c s="24" t="e">
        <f>COUNTIF('Raw Data 3'!$E:$E,"&lt;30")/$V$4</f>
        <v>#DIV/0!</v>
      </c>
      <c s="58" t="e">
        <f>COUNTIF('Raw Data 4'!$E:$E,"&lt;30")/$W$4</f>
        <v>#DIV/0!</v>
      </c>
      <c r="Y8" s="47" t="s">
        <v>246</v>
      </c>
      <c s="55">
        <f t="shared" si="0"/>
        <v>0</v>
      </c>
      <c s="55">
        <f t="shared" si="0"/>
        <v>0</v>
      </c>
      <c s="55" t="str">
        <f t="shared" si="0"/>
        <v/>
      </c>
      <c s="147" t="str">
        <f t="shared" si="0"/>
        <v/>
      </c>
    </row>
    <row ht="12.6" thickBot="1">
      <c s="47" t="s">
        <v>418</v>
      </c>
      <c r="E9" s="34"/>
      <c r="G9" s="47" t="s">
        <v>327</v>
      </c>
      <c s="24">
        <f>COUNTIF('Raw Data 1'!$C:$C,"&lt;4.7")/$H$4</f>
        <v>0.88778877887788776</v>
      </c>
      <c s="24">
        <f>COUNTIF('Raw Data 2'!$C:$C,"&lt;4.7")/$I$4</f>
        <v>0.97288135593220337</v>
      </c>
      <c s="24" t="e">
        <f>COUNTIF('Raw Data 3'!$C:$C,"&lt;4.7")/$J$4</f>
        <v>#DIV/0!</v>
      </c>
      <c s="58" t="e">
        <f>COUNTIF('Raw Data 4'!$C:$C,"&lt;4.7")/$K$4</f>
        <v>#DIV/0!</v>
      </c>
      <c r="M9" s="47" t="s">
        <v>247</v>
      </c>
      <c s="24">
        <f>COUNTIF('Raw Data 1'!$D:$D,"&lt;45")/$N$4</f>
        <v>0</v>
      </c>
      <c s="24">
        <f>COUNTIF('Raw Data 2'!$D:$D,"&lt;45")/$O$4</f>
        <v>0</v>
      </c>
      <c s="24" t="e">
        <f>COUNTIF('Raw Data 3'!$D:$D,"&lt;45")/$P$4</f>
        <v>#DIV/0!</v>
      </c>
      <c s="58" t="e">
        <f>COUNTIF('Raw Data 4'!$D:$D,"&lt;45")/$Q$4</f>
        <v>#DIV/0!</v>
      </c>
      <c r="S9" s="47" t="s">
        <v>247</v>
      </c>
      <c s="24">
        <f>COUNTIF('Raw Data 1'!$E:$E,"&lt;45")/$T$4</f>
        <v>0.91749174917491749</v>
      </c>
      <c s="24">
        <f>COUNTIF('Raw Data 2'!$E:$E,"&lt;45")/$U$4</f>
        <v>0.97966101694915253</v>
      </c>
      <c s="24" t="e">
        <f>COUNTIF('Raw Data 3'!$E:$E,"&lt;45")/$V$4</f>
        <v>#DIV/0!</v>
      </c>
      <c s="58" t="e">
        <f>COUNTIF('Raw Data 4'!$E:$E,"&lt;45")/$W$4</f>
        <v>#DIV/0!</v>
      </c>
      <c r="Y9" s="141" t="s">
        <v>248</v>
      </c>
      <c s="112">
        <f t="shared" si="1" ref="Z9:AC9">1-SUM(Z7:Z8)</f>
        <v>1</v>
      </c>
      <c s="112">
        <f t="shared" si="1"/>
        <v>1</v>
      </c>
      <c s="112">
        <f t="shared" si="1"/>
        <v>1</v>
      </c>
      <c s="167">
        <f t="shared" si="1"/>
        <v>1</v>
      </c>
    </row>
    <row>
      <c s="16" t="s">
        <v>419</v>
      </c>
      <c r="E10" s="34"/>
      <c r="G10" s="47" t="s">
        <v>218</v>
      </c>
      <c s="24">
        <f>COUNTIF('Raw Data 1'!$C:$C,"&lt;4.6")/$H$4</f>
        <v>0.77557755775577553</v>
      </c>
      <c s="24">
        <f>COUNTIF('Raw Data 2'!$C:$C,"&lt;4.6")/$I$4</f>
        <v>0.83728813559322035</v>
      </c>
      <c s="24" t="e">
        <f>COUNTIF('Raw Data 3'!$C:$C,"&lt;4.6")/$J$4</f>
        <v>#DIV/0!</v>
      </c>
      <c s="58" t="e">
        <f>COUNTIF('Raw Data 4'!$C:$C,"&lt;4.6")/$K$4</f>
        <v>#DIV/0!</v>
      </c>
      <c r="M10" s="47" t="s">
        <v>361</v>
      </c>
      <c s="24">
        <f>COUNTIF('Raw Data 1'!$D:$D,"&lt;60")/$N$4</f>
        <v>0</v>
      </c>
      <c s="24" t="e">
        <f>COUNTIF('Raw Data 2'!#REF!,"&lt;60")/$O$4</f>
        <v>#REF!</v>
      </c>
      <c s="24" t="e">
        <f>COUNTIF('Raw Data 3'!$D:$D,"&lt;60")/$P$4</f>
        <v>#DIV/0!</v>
      </c>
      <c s="58" t="e">
        <f>COUNTIF('Raw Data 4'!$D:$D,"&lt;60")/$Q$4</f>
        <v>#DIV/0!</v>
      </c>
      <c r="S10" s="47" t="s">
        <v>361</v>
      </c>
      <c s="24">
        <f>COUNTIF('Raw Data 1'!$E:$E,"&lt;60")/$T$4</f>
        <v>1</v>
      </c>
      <c s="24">
        <f>COUNTIF('Raw Data 2'!$E:$E,"&lt;60")/$U$4</f>
        <v>1</v>
      </c>
      <c s="24" t="e">
        <f>COUNTIF('Raw Data 3'!$E:$E,"&lt;60")/$V$4</f>
        <v>#DIV/0!</v>
      </c>
      <c s="58" t="e">
        <f>COUNTIF('Raw Data 4'!$E:$E,"&lt;60")/$W$4</f>
        <v>#DIV/0!</v>
      </c>
    </row>
    <row>
      <c r="E11" s="34"/>
      <c r="G11" s="47" t="s">
        <v>113</v>
      </c>
      <c s="24">
        <f>COUNTIF('Raw Data 1'!$C:$C,"&lt;4.5")/$H$4</f>
        <v>0.49174917491749176</v>
      </c>
      <c s="24">
        <f>COUNTIF('Raw Data 2'!$C:$C,"&lt;4.5")/$I$4</f>
        <v>0.6745762711864407</v>
      </c>
      <c s="24" t="e">
        <f>COUNTIF('Raw Data 3'!$C:$C,"&lt;4.5")/$J$4</f>
        <v>#DIV/0!</v>
      </c>
      <c s="58" t="e">
        <f>COUNTIF('Raw Data 4'!$C:$C,"&lt;4.5")/$K$4</f>
        <v>#DIV/0!</v>
      </c>
      <c r="M11" s="47" t="s">
        <v>167</v>
      </c>
      <c s="24">
        <f>COUNTIF('Raw Data 1'!$D:$D,"&gt;=60")/$N$4</f>
        <v>1</v>
      </c>
      <c s="24">
        <f>COUNTIF('Raw Data 2'!$D:$D,"&gt;=60")/$O$4</f>
        <v>1</v>
      </c>
      <c s="24" t="e">
        <f>COUNTIF('Raw Data 3'!$D:$D,"&gt;=60")/$P$4</f>
        <v>#DIV/0!</v>
      </c>
      <c s="58" t="e">
        <f>COUNTIF('Raw Data 4'!$D:$D,"&gt;=60")/$Q$4</f>
        <v>#DIV/0!</v>
      </c>
      <c r="S11" s="47" t="s">
        <v>167</v>
      </c>
      <c s="24">
        <f>COUNTIF('Raw Data 1'!$E:$E,"&gt;=60")/$T$4</f>
        <v>0</v>
      </c>
      <c s="24">
        <f>COUNTIF('Raw Data 2'!$E:$E,"&gt;=60")/$U$4</f>
        <v>0</v>
      </c>
      <c s="24" t="e">
        <f>COUNTIF('Raw Data 3'!$E:$E,"&gt;=60")/$V$4</f>
        <v>#DIV/0!</v>
      </c>
      <c s="58" t="e">
        <f>COUNTIF('Raw Data 4'!$E:$E,"&gt;=60")/$W$4</f>
        <v>#DIV/0!</v>
      </c>
    </row>
    <row>
      <c s="16" t="s">
        <v>3</v>
      </c>
      <c r="E12" s="34"/>
      <c r="G12" s="47" t="s">
        <v>420</v>
      </c>
      <c s="24">
        <f>COUNTIF('Raw Data 1'!$C:$C,"&lt;4.4")/$H$4</f>
        <v>0.31353135313531355</v>
      </c>
      <c s="24">
        <f>COUNTIF('Raw Data 2'!$C:$C,"&lt;4.4")/$I$4</f>
        <v>0.488135593220339</v>
      </c>
      <c s="24" t="e">
        <f>COUNTIF('Raw Data 3'!$C:$C,"&lt;4.4")/$J$4</f>
        <v>#DIV/0!</v>
      </c>
      <c s="58" t="e">
        <f>COUNTIF('Raw Data 4'!$C:$C,"&lt;4.4")/$K$4</f>
        <v>#DIV/0!</v>
      </c>
      <c r="M12" s="47"/>
      <c r="Q12" s="34"/>
      <c r="S12" s="47"/>
      <c r="W12" s="34"/>
    </row>
    <row>
      <c s="16" t="s">
        <v>418</v>
      </c>
      <c r="E13" s="34"/>
      <c r="G13" s="47" t="s">
        <v>299</v>
      </c>
      <c s="24">
        <f>COUNTIF('Raw Data 1'!$C:$C,"&lt;4.3")/$H$4</f>
        <v>0.16831683168316833</v>
      </c>
      <c s="24">
        <f>COUNTIF('Raw Data 2'!$C:$C,"&lt;4.3")/$I$4</f>
        <v>0.25423728813559321</v>
      </c>
      <c s="24" t="e">
        <f>COUNTIF('Raw Data 3'!$C:$C,"&lt;4.3")/$J$4</f>
        <v>#DIV/0!</v>
      </c>
      <c s="58" t="e">
        <f>COUNTIF('Raw Data 4'!$C:$C,"&lt;4.3")/$K$4</f>
        <v>#DIV/0!</v>
      </c>
      <c r="M13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13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</row>
    <row ht="24.6">
      <c s="16" t="s">
        <v>143</v>
      </c>
      <c r="E14" s="34"/>
      <c r="G14" s="47" t="s">
        <v>195</v>
      </c>
      <c s="24">
        <f>COUNTIF('Raw Data 1'!$C:$C,"&lt;4.2")/$H$4</f>
        <v>0.11551155115511551</v>
      </c>
      <c s="24">
        <f>COUNTIF('Raw Data 2'!$C:$C,"&lt;4.2")/$I$4</f>
        <v>0.18305084745762712</v>
      </c>
      <c s="24" t="e">
        <f>COUNTIF('Raw Data 3'!$C:$C,"&lt;4.2")/$J$4</f>
        <v>#DIV/0!</v>
      </c>
      <c s="58" t="e">
        <f>COUNTIF('Raw Data 4'!$C:$C,"&lt;4.2")/$K$4</f>
        <v>#DIV/0!</v>
      </c>
      <c r="M14" s="85" t="s">
        <v>328</v>
      </c>
      <c s="24">
        <f t="shared" si="2" ref="N14:Q14">N7</f>
        <v>0</v>
      </c>
      <c s="24">
        <f t="shared" si="2"/>
        <v>0</v>
      </c>
      <c s="24" t="e">
        <f t="shared" si="2"/>
        <v>#DIV/0!</v>
      </c>
      <c s="58" t="e">
        <f t="shared" si="2"/>
        <v>#DIV/0!</v>
      </c>
      <c r="S14" s="85" t="s">
        <v>328</v>
      </c>
      <c s="24">
        <f t="shared" si="3" ref="T14:W14">T7</f>
        <v>0.099009900990099015</v>
      </c>
      <c s="24">
        <f t="shared" si="3"/>
        <v>0.11864406779661017</v>
      </c>
      <c s="24" t="e">
        <f t="shared" si="3"/>
        <v>#DIV/0!</v>
      </c>
      <c s="58" t="e">
        <f t="shared" si="3"/>
        <v>#DIV/0!</v>
      </c>
    </row>
    <row ht="24.6">
      <c s="16" t="s">
        <v>144</v>
      </c>
      <c r="E15" s="34"/>
      <c r="G15" s="47" t="s">
        <v>82</v>
      </c>
      <c s="24">
        <f>COUNTIF('Raw Data 1'!$C:$C,"&lt;4.1")/$H$4</f>
        <v>0.082508250825082508</v>
      </c>
      <c s="24">
        <f>COUNTIF('Raw Data 2'!$C:$C,"&lt;4.1")/$I$4</f>
        <v>0.11186440677966102</v>
      </c>
      <c s="24" t="e">
        <f>COUNTIF('Raw Data 3'!$C:$C,"&lt;4.1")/$J$4</f>
        <v>#DIV/0!</v>
      </c>
      <c s="58" t="e">
        <f>COUNTIF('Raw Data 4'!$C:$C,"&lt;4.1")/$K$4</f>
        <v>#DIV/0!</v>
      </c>
      <c r="M15" s="85" t="s">
        <v>51</v>
      </c>
      <c s="24">
        <f t="shared" si="4" ref="N15:Q17">N8-N7</f>
        <v>0</v>
      </c>
      <c s="24">
        <f t="shared" si="4"/>
        <v>0</v>
      </c>
      <c s="24" t="e">
        <f t="shared" si="4"/>
        <v>#DIV/0!</v>
      </c>
      <c s="58" t="e">
        <f t="shared" si="4"/>
        <v>#DIV/0!</v>
      </c>
      <c r="S15" s="85" t="s">
        <v>51</v>
      </c>
      <c s="24">
        <f t="shared" si="5" ref="T15:W17">T8-T7</f>
        <v>0.28382838283828382</v>
      </c>
      <c s="24">
        <f t="shared" si="5"/>
        <v>0.56271186440677967</v>
      </c>
      <c s="24" t="e">
        <f t="shared" si="5"/>
        <v>#DIV/0!</v>
      </c>
      <c s="58" t="e">
        <f t="shared" si="5"/>
        <v>#DIV/0!</v>
      </c>
    </row>
    <row ht="24.6">
      <c s="16" t="s">
        <v>419</v>
      </c>
      <c r="E16" s="34"/>
      <c r="G16" s="47" t="s">
        <v>421</v>
      </c>
      <c s="24">
        <f>COUNTIF('Raw Data 1'!$C:$C,"&lt;4.0")/$H$4</f>
        <v>0.042904290429042903</v>
      </c>
      <c s="24">
        <f>COUNTIF('Raw Data 2'!$C:$C,"&lt;4.0")/$I$4</f>
        <v>0.067796610169491525</v>
      </c>
      <c s="24" t="e">
        <f>COUNTIF('Raw Data 3'!$C:$C,"&lt;4.0")/$J$4</f>
        <v>#DIV/0!</v>
      </c>
      <c s="58" t="e">
        <f>COUNTIF('Raw Data 4'!$C:$C,"&lt;4.0")/$K$4</f>
        <v>#DIV/0!</v>
      </c>
      <c r="M16" s="85" t="s">
        <v>329</v>
      </c>
      <c s="24">
        <f t="shared" si="4"/>
        <v>0</v>
      </c>
      <c s="24">
        <f t="shared" si="4"/>
        <v>0</v>
      </c>
      <c s="24" t="e">
        <f t="shared" si="4"/>
        <v>#DIV/0!</v>
      </c>
      <c s="58" t="e">
        <f t="shared" si="4"/>
        <v>#DIV/0!</v>
      </c>
      <c r="S16" s="85" t="s">
        <v>329</v>
      </c>
      <c s="24">
        <f t="shared" si="5"/>
        <v>0.53465346534653468</v>
      </c>
      <c s="24">
        <f t="shared" si="5"/>
        <v>0.29830508474576267</v>
      </c>
      <c s="24" t="e">
        <f t="shared" si="5"/>
        <v>#DIV/0!</v>
      </c>
      <c s="58" t="e">
        <f t="shared" si="5"/>
        <v>#DIV/0!</v>
      </c>
    </row>
    <row ht="24.6">
      <c r="E17" s="34"/>
      <c r="G17" s="47" t="s">
        <v>330</v>
      </c>
      <c s="24">
        <f>COUNTIF('Raw Data 1'!$C:$C,"&lt;3.9")/$H$4</f>
        <v>0.0165016501650165</v>
      </c>
      <c s="24">
        <f>COUNTIF('Raw Data 2'!$C:$C,"&lt;3.9")/$I$4</f>
        <v>0.010169491525423728</v>
      </c>
      <c s="24" t="e">
        <f>COUNTIF('Raw Data 3'!$C:$C,"&lt;3.9")/$J$4</f>
        <v>#DIV/0!</v>
      </c>
      <c s="58" t="e">
        <f>COUNTIF('Raw Data 4'!$C:$C,"&lt;3.9")/$K$4</f>
        <v>#DIV/0!</v>
      </c>
      <c r="M17" s="85" t="s">
        <v>145</v>
      </c>
      <c s="24">
        <f t="shared" si="4"/>
        <v>0</v>
      </c>
      <c s="24" t="e">
        <f t="shared" si="4"/>
        <v>#REF!</v>
      </c>
      <c s="24" t="e">
        <f t="shared" si="4"/>
        <v>#DIV/0!</v>
      </c>
      <c s="58" t="e">
        <f t="shared" si="4"/>
        <v>#DIV/0!</v>
      </c>
      <c r="S17" s="85" t="s">
        <v>145</v>
      </c>
      <c s="24">
        <f t="shared" si="5"/>
        <v>0.082508250825082508</v>
      </c>
      <c s="24">
        <f t="shared" si="5"/>
        <v>0.02033898305084747</v>
      </c>
      <c s="24" t="e">
        <f t="shared" si="5"/>
        <v>#DIV/0!</v>
      </c>
      <c s="58" t="e">
        <f t="shared" si="5"/>
        <v>#DIV/0!</v>
      </c>
    </row>
    <row ht="24.6">
      <c s="16" t="s">
        <v>83</v>
      </c>
      <c r="E18" s="34"/>
      <c r="G18" s="47" t="s">
        <v>219</v>
      </c>
      <c s="24">
        <f>COUNTIF('Raw Data 1'!$C:$C,"&lt;3.8")/$H$4</f>
        <v>9.9009900990099011E-03</v>
      </c>
      <c s="24">
        <f>COUNTIF('Raw Data 2'!$C:$C,"&lt;3.8")/$I$4</f>
        <v>0</v>
      </c>
      <c s="24" t="e">
        <f>COUNTIF('Raw Data 3'!$C:$C,"&lt;3.8")/$J$4</f>
        <v>#DIV/0!</v>
      </c>
      <c s="58" t="e">
        <f>COUNTIF('Raw Data 4'!$C:$C,"&lt;3.8")/$K$4</f>
        <v>#DIV/0!</v>
      </c>
      <c r="M18" s="85" t="s">
        <v>249</v>
      </c>
      <c s="24">
        <f t="shared" si="6" ref="N18:Q18">N11</f>
        <v>1</v>
      </c>
      <c s="24">
        <f t="shared" si="6"/>
        <v>1</v>
      </c>
      <c s="24" t="e">
        <f t="shared" si="6"/>
        <v>#DIV/0!</v>
      </c>
      <c s="58" t="e">
        <f t="shared" si="6"/>
        <v>#DIV/0!</v>
      </c>
      <c r="S18" s="85" t="s">
        <v>249</v>
      </c>
      <c s="24">
        <f t="shared" si="7" ref="T18:W18">T11</f>
        <v>0</v>
      </c>
      <c s="24">
        <f t="shared" si="7"/>
        <v>0</v>
      </c>
      <c s="24" t="e">
        <f t="shared" si="7"/>
        <v>#DIV/0!</v>
      </c>
      <c s="58" t="e">
        <f t="shared" si="7"/>
        <v>#DIV/0!</v>
      </c>
    </row>
    <row>
      <c s="16" t="s">
        <v>220</v>
      </c>
      <c r="E19" s="34"/>
      <c r="G19" s="47" t="s">
        <v>114</v>
      </c>
      <c s="24">
        <f>COUNTIF('Raw Data 1'!$C:$C,"&lt;3.7")/$H$4</f>
        <v>9.9009900990099011E-03</v>
      </c>
      <c s="24">
        <f>COUNTIF('Raw Data 2'!$C:$C,"&lt;3.7")/$I$4</f>
        <v>0</v>
      </c>
      <c s="24" t="e">
        <f>COUNTIF('Raw Data 3'!$C:$C,"&lt;3.7")/$J$4</f>
        <v>#DIV/0!</v>
      </c>
      <c s="58" t="e">
        <f>COUNTIF('Raw Data 4'!$C:$C,"&lt;3.7")/$K$4</f>
        <v>#DIV/0!</v>
      </c>
      <c r="M19" s="137"/>
      <c s="24"/>
      <c s="24"/>
      <c s="24"/>
      <c s="58"/>
      <c r="S19" s="137"/>
      <c s="24"/>
      <c s="24"/>
      <c s="24"/>
      <c s="58"/>
    </row>
    <row>
      <c s="16" t="s">
        <v>52</v>
      </c>
      <c r="E20" s="34"/>
      <c r="G20" s="47" t="s">
        <v>4</v>
      </c>
      <c s="24">
        <f>COUNTIF('Raw Data 1'!$C:$C,"&lt;3.6")/$H$4</f>
        <v>0</v>
      </c>
      <c s="24">
        <f>COUNTIF('Raw Data 2'!$C:$C,"&lt;3.6")/$I$4</f>
        <v>0</v>
      </c>
      <c s="24" t="e">
        <f>COUNTIF('Raw Data 3'!$C:$C,"&lt;3.6")/$J$4</f>
        <v>#DIV/0!</v>
      </c>
      <c s="58" t="e">
        <f>COUNTIF('Raw Data 4'!$C:$C,"&lt;3.6")/$K$4</f>
        <v>#DIV/0!</v>
      </c>
      <c r="M20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  <c r="S20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4" t="str">
        <f>'Game Scorecard'!$E$5</f>
        <v/>
      </c>
    </row>
    <row ht="24.6">
      <c s="16" t="s">
        <v>84</v>
      </c>
      <c r="E21" s="34"/>
      <c r="G21" s="47" t="s">
        <v>300</v>
      </c>
      <c s="24">
        <f>COUNTIF('Raw Data 1'!$C:$C,"&lt;3.5")/$H$4</f>
        <v>0</v>
      </c>
      <c s="24">
        <f>COUNTIF('Raw Data 2'!$C:$C,"&lt;3.5")/$I$4</f>
        <v>0</v>
      </c>
      <c s="24" t="e">
        <f>COUNTIF('Raw Data 3'!$C:$C,"&lt;3.5")/$J$4</f>
        <v>#DIV/0!</v>
      </c>
      <c s="58" t="e">
        <f>COUNTIF('Raw Data 4'!$C:$C,"&lt;3.5")/$K$4</f>
        <v>#DIV/0!</v>
      </c>
      <c r="M21" s="85" t="s">
        <v>328</v>
      </c>
      <c s="43" t="str">
        <f>_xlfn.IFERROR(_xlfn.AVERAGEIFS('Raw Data 1'!$C:$C,'Raw Data 1'!$D:$D,"&lt;15"),"")</f>
        <v/>
      </c>
      <c s="43" t="str">
        <f>_xlfn.IFERROR(_xlfn.AVERAGEIFS('Raw Data 2'!$C:$C,'Raw Data 1'!$D:$D,"&lt;15"),"")</f>
        <v/>
      </c>
      <c s="43" t="str">
        <f>_xlfn.IFERROR(_xlfn.AVERAGEIFS('Raw Data 3'!$C:$C,'Raw Data 3'!$D:$D,"&lt;15"),"")</f>
        <v/>
      </c>
      <c s="124" t="str">
        <f>_xlfn.IFERROR(_xlfn.AVERAGEIFS('Raw Data 4'!$C:$C,'Raw Data 4'!$D:$D,"&lt;15"),"")</f>
        <v/>
      </c>
      <c r="S21" s="85" t="s">
        <v>328</v>
      </c>
      <c s="43">
        <f>_xlfn.IFERROR(_xlfn.AVERAGEIFS('Raw Data 1'!$C:$C,'Raw Data 1'!$E:$E,"&lt;15"),"")</f>
        <v>4.4948000000000006</v>
      </c>
      <c s="43">
        <f>_xlfn.IFERROR(_xlfn.AVERAGEIFS('Raw Data 2'!$C:$C,'Raw Data 2'!$E:$E,"&lt;15"),"")</f>
        <v>4.3875142857142873</v>
      </c>
      <c s="43" t="str">
        <f>_xlfn.IFERROR(_xlfn.AVERAGEIFS('Raw Data 3'!$C:$C,'Raw Data 3'!$E:$E,"&lt;15"),"")</f>
        <v/>
      </c>
      <c s="124" t="str">
        <f>_xlfn.IFERROR(_xlfn.AVERAGEIFS('Raw Data 4'!$C:$C,'Raw Data 4'!$E:$E,"&lt;15"),"")</f>
        <v/>
      </c>
    </row>
    <row ht="24.9" thickBot="1">
      <c s="16" t="s">
        <v>53</v>
      </c>
      <c s="113"/>
      <c s="113"/>
      <c s="113"/>
      <c s="196"/>
      <c r="G22" s="47" t="s">
        <v>196</v>
      </c>
      <c s="24">
        <f>COUNTIF('Raw Data 1'!$C:$C,"&lt;3.4")/$H$4</f>
        <v>0</v>
      </c>
      <c s="24">
        <f>COUNTIF('Raw Data 2'!$C:$C,"&lt;3.4")/$I$4</f>
        <v>0</v>
      </c>
      <c s="24" t="e">
        <f>COUNTIF('Raw Data 3'!$C:$C,"&lt;3.4")/$J$4</f>
        <v>#DIV/0!</v>
      </c>
      <c s="58" t="e">
        <f>COUNTIF('Raw Data 4'!$C:$C,"&lt;3.4")/$K$4</f>
        <v>#DIV/0!</v>
      </c>
      <c r="M22" s="85" t="s">
        <v>51</v>
      </c>
      <c s="43" t="str">
        <f>_xlfn.IFERROR(_xlfn.AVERAGEIFS('Raw Data 1'!$C:$C,'Raw Data 1'!$D:$D,"&gt;=15",'Raw Data 1'!$D:$D,"&lt;30"),"")</f>
        <v/>
      </c>
      <c s="43" t="str">
        <f>_xlfn.IFERROR(_xlfn.AVERAGEIFS('Raw Data 2'!$C:$C,'Raw Data 2'!$D:$D,"&gt;=15",'Raw Data 2'!$D:$D,"&lt;30"),"")</f>
        <v/>
      </c>
      <c s="43" t="str">
        <f>_xlfn.IFERROR(_xlfn.AVERAGEIFS('Raw Data 3'!$C:$C,'Raw Data 3'!$D:$D,"&gt;=15",'Raw Data 3'!$D:$D,"&lt;30"),"")</f>
        <v/>
      </c>
      <c s="124" t="str">
        <f>_xlfn.IFERROR(_xlfn.AVERAGEIFS('Raw Data 4'!$C:$C,'Raw Data 4'!$D:$D,"&gt;=15",'Raw Data 4'!$D:$D,"&lt;30"),"")</f>
        <v/>
      </c>
      <c r="S22" s="85" t="s">
        <v>51</v>
      </c>
      <c s="43">
        <f>_xlfn.IFERROR(_xlfn.AVERAGEIFS('Raw Data 1'!$C:$C,'Raw Data 1'!$E:$E,"&gt;=15",'Raw Data 1'!$E:$E,"&lt;30"),"")</f>
        <v>4.4528953488372078</v>
      </c>
      <c s="43">
        <f>_xlfn.IFERROR(_xlfn.AVERAGEIFS('Raw Data 2'!$C:$C,'Raw Data 2'!$E:$E,"&gt;=15",'Raw Data 2'!$E:$E,"&lt;30"),"")</f>
        <v>4.4078132530120477</v>
      </c>
      <c s="43" t="str">
        <f>_xlfn.IFERROR(_xlfn.AVERAGEIFS('Raw Data 3'!$C:$C,'Raw Data 3'!$E:$E,"&gt;=15",'Raw Data 3'!$E:$E,"&lt;30"),"")</f>
        <v/>
      </c>
      <c s="124" t="str">
        <f>_xlfn.IFERROR(_xlfn.AVERAGEIFS('Raw Data 4'!$C:$C,'Raw Data 4'!$E:$E,"&gt;=15",'Raw Data 4'!$E:$E,"&lt;30"),"")</f>
        <v/>
      </c>
    </row>
    <row ht="24.6">
      <c r="G23" s="47" t="s">
        <v>85</v>
      </c>
      <c s="24">
        <f>COUNTIF('Raw Data 1'!$C:$C,"&lt;3.3")/$H$4</f>
        <v>0</v>
      </c>
      <c s="24">
        <f>COUNTIF('Raw Data 2'!$C:$C,"&lt;3.3")/$I$4</f>
        <v>0</v>
      </c>
      <c s="24" t="e">
        <f>COUNTIF('Raw Data 3'!$C:$C,"&lt;3.3")/$J$4</f>
        <v>#DIV/0!</v>
      </c>
      <c s="58" t="e">
        <f>COUNTIF('Raw Data 4'!$C:$C,"&lt;3.3")/$K$4</f>
        <v>#DIV/0!</v>
      </c>
      <c r="M23" s="85" t="s">
        <v>329</v>
      </c>
      <c s="43" t="str">
        <f>_xlfn.IFERROR(_xlfn.AVERAGEIFS('Raw Data 1'!$C:$C,'Raw Data 1'!$D:$D,"&gt;=30",'Raw Data 1'!$D:$D,"&lt;45"),"")</f>
        <v/>
      </c>
      <c s="43" t="str">
        <f>_xlfn.IFERROR(_xlfn.AVERAGEIFS('Raw Data 2'!$C:$C,'Raw Data 2'!$D:$D,"&gt;=30",'Raw Data 2'!$D:$D,"&lt;45"),"")</f>
        <v/>
      </c>
      <c s="43" t="str">
        <f>_xlfn.IFERROR(_xlfn.AVERAGEIFS('Raw Data 3'!$C:$C,'Raw Data 3'!$D:$D,"&gt;=30",'Raw Data 3'!$D:$D,"&lt;45"),"")</f>
        <v/>
      </c>
      <c s="124" t="str">
        <f>_xlfn.IFERROR(_xlfn.AVERAGEIFS('Raw Data 4'!$C:$C,'Raw Data 4'!$D:$D,"&gt;=30",'Raw Data 4'!$D:$D,"&lt;45"),"")</f>
        <v/>
      </c>
      <c r="S23" s="85" t="s">
        <v>329</v>
      </c>
      <c s="43">
        <f>_xlfn.IFERROR(_xlfn.AVERAGEIFS('Raw Data 1'!$C:$C,'Raw Data 1'!$E:$E,"&gt;=30",'Raw Data 1'!$E:$E,"&lt;45"),"")</f>
        <v>4.446240740740742</v>
      </c>
      <c s="43">
        <f>_xlfn.IFERROR(_xlfn.AVERAGEIFS('Raw Data 2'!$C:$C,'Raw Data 2'!$E:$E,"&gt;=30",'Raw Data 2'!$E:$E,"&lt;45"),"")</f>
        <v>4.3684772727272723</v>
      </c>
      <c s="43" t="str">
        <f>_xlfn.IFERROR(_xlfn.AVERAGEIFS('Raw Data 3'!$C:$C,'Raw Data 3'!$E:$E,"&gt;=30",'Raw Data 3'!$E:$E,"&lt;45"),"")</f>
        <v/>
      </c>
      <c s="124" t="str">
        <f>_xlfn.IFERROR(_xlfn.AVERAGEIFS('Raw Data 4'!$C:$C,'Raw Data 4'!$E:$E,"&gt;=30",'Raw Data 4'!$E:$E,"&lt;45"),"")</f>
        <v/>
      </c>
    </row>
    <row ht="24.6">
      <c r="G24" s="47" t="s">
        <v>422</v>
      </c>
      <c s="24">
        <f>COUNTIF('Raw Data 1'!$C:$C,"&lt;3.2")/$H$4</f>
        <v>0</v>
      </c>
      <c s="24">
        <f>COUNTIF('Raw Data 2'!$C:$C,"&lt;3.2")/$I$4</f>
        <v>0</v>
      </c>
      <c s="24" t="e">
        <f>COUNTIF('Raw Data 3'!$C:$C,"&lt;3.2")/$J$4</f>
        <v>#DIV/0!</v>
      </c>
      <c s="58" t="e">
        <f>COUNTIF('Raw Data 4'!$C:$C,"&lt;3.2")/$K$4</f>
        <v>#DIV/0!</v>
      </c>
      <c r="M24" s="85" t="s">
        <v>145</v>
      </c>
      <c s="43" t="str">
        <f>_xlfn.IFERROR(_xlfn.AVERAGEIFS('Raw Data 1'!$C:$C,'Raw Data 1'!$D:$D,"&gt;=45",'Raw Data 1'!$D:$D,"&lt;60"),"")</f>
        <v/>
      </c>
      <c s="43" t="str">
        <f>_xlfn.IFERROR(_xlfn.AVERAGEIFS('Raw Data 2'!$C:$C,'Raw Data 2'!$D:$D,"&gt;=45",'Raw Data 2'!$D:$D,"&lt;60"),"")</f>
        <v/>
      </c>
      <c s="43" t="str">
        <f>_xlfn.IFERROR(_xlfn.AVERAGEIFS('Raw Data 3'!$C:$C,'Raw Data 3'!$D:$D,"&gt;=45",'Raw Data 3'!$D:$D,"&lt;60"),"")</f>
        <v/>
      </c>
      <c s="124" t="str">
        <f>_xlfn.IFERROR(_xlfn.AVERAGEIFS('Raw Data 4'!$C:$C,'Raw Data 4'!$D:$D,"&gt;=45",'Raw Data 4'!$D:$D,"&lt;60"),"")</f>
        <v/>
      </c>
      <c r="S24" s="85" t="s">
        <v>145</v>
      </c>
      <c s="43">
        <f>_xlfn.IFERROR(_xlfn.AVERAGEIFS('Raw Data 1'!$C:$C,'Raw Data 1'!$E:$E,"&gt;=45",'Raw Data 1'!$E:$E,"&lt;60"),"")</f>
        <v>4.4741599999999995</v>
      </c>
      <c s="43">
        <f>_xlfn.IFERROR(_xlfn.AVERAGEIFS('Raw Data 2'!$C:$C,'Raw Data 2'!$E:$E,"&gt;=45",'Raw Data 2'!$E:$E,"&lt;60"),"")</f>
        <v>4.3979999999999997</v>
      </c>
      <c s="43" t="str">
        <f>_xlfn.IFERROR(_xlfn.AVERAGEIFS('Raw Data 3'!$C:$C,'Raw Data 3'!$E:$E,"&gt;=45",'Raw Data 3'!$E:$E,"&lt;60"),"")</f>
        <v/>
      </c>
      <c s="124" t="str">
        <f>_xlfn.IFERROR(_xlfn.AVERAGEIFS('Raw Data 4'!$C:$C,'Raw Data 4'!$E:$E,"&gt;=45",'Raw Data 4'!$E:$E,"&lt;60"),"")</f>
        <v/>
      </c>
    </row>
    <row ht="24.9" thickBot="1">
      <c r="G25" s="47" t="s">
        <v>301</v>
      </c>
      <c s="24">
        <f>COUNTIF('Raw Data 1'!$C:$C,"&lt;3.1")/$H$4</f>
        <v>0</v>
      </c>
      <c s="24">
        <f>COUNTIF('Raw Data 2'!$C:$C,"&lt;3.1")/$I$4</f>
        <v>0</v>
      </c>
      <c s="24" t="e">
        <f>COUNTIF('Raw Data 3'!$C:$C,"&lt;3.1")/$J$4</f>
        <v>#DIV/0!</v>
      </c>
      <c s="58" t="e">
        <f>COUNTIF('Raw Data 4'!$C:$C,"&lt;3.1")/$K$4</f>
        <v>#DIV/0!</v>
      </c>
      <c r="M25" s="127" t="s">
        <v>249</v>
      </c>
      <c s="62">
        <f>_xlfn.IFERROR(_xlfn.AVERAGEIFS('Raw Data 1'!$C:$C,'Raw Data 1'!$D:$D,"&gt;=60"),"")</f>
        <v>4.4552409240924051</v>
      </c>
      <c s="62">
        <f>_xlfn.IFERROR(_xlfn.AVERAGEIFS('Raw Data 2'!$C:$C,'Raw Data 2'!$D:$D,"&gt;=60"),"")</f>
        <v>4.3934711864406752</v>
      </c>
      <c s="62" t="str">
        <f>_xlfn.IFERROR(_xlfn.AVERAGEIFS('Raw Data 3'!$C:$C,'Raw Data 3'!$D:$D,"&gt;=60"),"")</f>
        <v/>
      </c>
      <c s="150" t="str">
        <f>_xlfn.IFERROR(_xlfn.AVERAGEIFS('Raw Data 4'!$C:$C,'Raw Data 4'!$D:$D,"&gt;=60"),"")</f>
        <v/>
      </c>
      <c r="S25" s="127" t="s">
        <v>249</v>
      </c>
      <c s="62" t="str">
        <f>_xlfn.IFERROR(_xlfn.AVERAGEIFS('Raw Data 1'!$C:$C,'Raw Data 1'!$E:$E,"&gt;=60"),"")</f>
        <v/>
      </c>
      <c s="62" t="str">
        <f>_xlfn.IFERROR(_xlfn.AVERAGEIFS('Raw Data 2'!$C:$C,'Raw Data 2'!$E:$E,"&gt;=60"),"")</f>
        <v/>
      </c>
      <c s="62" t="str">
        <f>_xlfn.IFERROR(_xlfn.AVERAGEIFS('Raw Data 3'!$C:$C,'Raw Data 3'!$E:$E,"&gt;=60"),"")</f>
        <v/>
      </c>
      <c s="150" t="str">
        <f>_xlfn.IFERROR(_xlfn.AVERAGEIFS('Raw Data 4'!$C:$C,'Raw Data 4'!$E:$E,"&gt;=60"),"")</f>
        <v/>
      </c>
    </row>
    <row>
      <c r="G26" s="47" t="s">
        <v>197</v>
      </c>
      <c s="24">
        <f>COUNTIF('Raw Data 1'!$C:$C,"&lt;3.0")/$H$4</f>
        <v>0</v>
      </c>
      <c s="24">
        <f>COUNTIF('Raw Data 2'!$C:$C,"&lt;3.0")/$I$4</f>
        <v>0</v>
      </c>
      <c s="24" t="e">
        <f>COUNTIF('Raw Data 3'!$C:$C,"&lt;3.0")/$J$4</f>
        <v>#DIV/0!</v>
      </c>
      <c s="58" t="e">
        <f>COUNTIF('Raw Data 4'!$C:$C,"&lt;3.0")/$K$4</f>
        <v>#DIV/0!</v>
      </c>
    </row>
    <row>
      <c r="G27" s="47" t="s">
        <v>115</v>
      </c>
      <c s="24">
        <f>COUNTIF('Raw Data 1'!$C:$C,"&lt;2.9")/$H$4</f>
        <v>0</v>
      </c>
      <c s="24">
        <f>COUNTIF('Raw Data 2'!$C:$C,"&lt;2.9")/$I$4</f>
        <v>0</v>
      </c>
      <c s="24" t="e">
        <f>COUNTIF('Raw Data 3'!$C:$C,"&lt;2.9")/$J$4</f>
        <v>#DIV/0!</v>
      </c>
      <c s="58" t="e">
        <f>COUNTIF('Raw Data 4'!$C:$C,"&lt;2.9")/$K$4</f>
        <v>#DIV/0!</v>
      </c>
    </row>
    <row>
      <c r="G28" s="47" t="s">
        <v>5</v>
      </c>
      <c s="24">
        <f>COUNTIF('Raw Data 1'!$C:$C,"&lt;2.8")/$H$4</f>
        <v>0</v>
      </c>
      <c s="24">
        <f>COUNTIF('Raw Data 2'!$C:$C,"&lt;2.8")/$I$4</f>
        <v>0</v>
      </c>
      <c s="24" t="e">
        <f>COUNTIF('Raw Data 3'!$C:$C,"&lt;2.8")/$J$4</f>
        <v>#DIV/0!</v>
      </c>
      <c s="58" t="e">
        <f>COUNTIF('Raw Data 4'!$C:$C,"&lt;2.8")/$K$4</f>
        <v>#DIV/0!</v>
      </c>
    </row>
    <row>
      <c r="G29" s="47" t="s">
        <v>331</v>
      </c>
      <c s="24">
        <f>COUNTIF('Raw Data 1'!$C:$C,"&lt;2.7")/$H$4</f>
        <v>0</v>
      </c>
      <c s="24">
        <f>COUNTIF('Raw Data 2'!$C:$C,"&lt;2.7")/$I$4</f>
        <v>0</v>
      </c>
      <c s="24" t="e">
        <f>COUNTIF('Raw Data 3'!$C:$C,"&lt;2.7")/$J$4</f>
        <v>#DIV/0!</v>
      </c>
      <c s="58" t="e">
        <f>COUNTIF('Raw Data 4'!$C:$C,"&lt;2.7")/$K$4</f>
        <v>#DIV/0!</v>
      </c>
    </row>
    <row>
      <c r="G30" s="47" t="s">
        <v>221</v>
      </c>
      <c s="24">
        <f>COUNTIF('Raw Data 1'!$C:$C,"&lt;2.6")/$H$4</f>
        <v>0</v>
      </c>
      <c s="24">
        <f>COUNTIF('Raw Data 2'!$C:$C,"&lt;2.6")/$I$4</f>
        <v>0</v>
      </c>
      <c s="24" t="e">
        <f>COUNTIF('Raw Data 3'!$C:$C,"&lt;2.6")/$J$4</f>
        <v>#DIV/0!</v>
      </c>
      <c s="58" t="e">
        <f>COUNTIF('Raw Data 4'!$C:$C,"&lt;2.6")/$K$4</f>
        <v>#DIV/0!</v>
      </c>
    </row>
    <row>
      <c r="G31" s="47" t="s">
        <v>86</v>
      </c>
      <c s="24">
        <f>COUNTIF('Raw Data 1'!$C:$C,"&lt;2.5")/$H$4</f>
        <v>0</v>
      </c>
      <c s="24">
        <f>COUNTIF('Raw Data 2'!$C:$C,"&lt;2.5")/$I$4</f>
        <v>0</v>
      </c>
      <c s="24" t="e">
        <f>COUNTIF('Raw Data 3'!$C:$C,"&lt;2.5")/$J$4</f>
        <v>#DIV/0!</v>
      </c>
      <c s="58" t="e">
        <f>COUNTIF('Raw Data 4'!$C:$C,"&lt;2.5")/$K$4</f>
        <v>#DIV/0!</v>
      </c>
    </row>
    <row>
      <c r="G32" s="47" t="s">
        <v>423</v>
      </c>
      <c s="24">
        <f>COUNTIF('Raw Data 1'!$C:$C,"&lt;2.4")/$H$4</f>
        <v>0</v>
      </c>
      <c s="24">
        <f>COUNTIF('Raw Data 2'!$C:$C,"&lt;2.4")/$I$4</f>
        <v>0</v>
      </c>
      <c s="24" t="e">
        <f>COUNTIF('Raw Data 3'!$C:$C,"&lt;2.4")/$J$4</f>
        <v>#DIV/0!</v>
      </c>
      <c s="58" t="e">
        <f>COUNTIF('Raw Data 4'!$C:$C,"&lt;2.4")/$K$4</f>
        <v>#DIV/0!</v>
      </c>
    </row>
    <row>
      <c r="G33" s="47" t="s">
        <v>302</v>
      </c>
      <c s="24">
        <f>COUNTIF('Raw Data 1'!$C:$C,"&lt;2.3")/$H$4</f>
        <v>0</v>
      </c>
      <c s="24">
        <f>COUNTIF('Raw Data 2'!$C:$C,"&lt;2.3")/$I$4</f>
        <v>0</v>
      </c>
      <c s="24" t="e">
        <f>COUNTIF('Raw Data 3'!$C:$C,"&lt;2.3")/$J$4</f>
        <v>#DIV/0!</v>
      </c>
      <c s="58" t="e">
        <f>COUNTIF('Raw Data 4'!$C:$C,"&lt;2.3")/$K$4</f>
        <v>#DIV/0!</v>
      </c>
    </row>
    <row>
      <c r="G34" s="47" t="s">
        <v>198</v>
      </c>
      <c s="24">
        <f>COUNTIF('Raw Data 1'!$C:$C,"&lt;2.2")/$H$4</f>
        <v>0</v>
      </c>
      <c s="24">
        <f>COUNTIF('Raw Data 2'!$C:$C,"&lt;2.2")/$I$4</f>
        <v>0</v>
      </c>
      <c s="24" t="e">
        <f>COUNTIF('Raw Data 3'!$C:$C,"&lt;2.2")/$J$4</f>
        <v>#DIV/0!</v>
      </c>
      <c s="58" t="e">
        <f>COUNTIF('Raw Data 4'!$C:$C,"&lt;2.2")/$K$4</f>
        <v>#DIV/0!</v>
      </c>
    </row>
    <row>
      <c r="G35" s="47" t="s">
        <v>87</v>
      </c>
      <c s="24">
        <f>COUNTIF('Raw Data 1'!$C:$C,"&lt;2.1")/$H$4</f>
        <v>0</v>
      </c>
      <c s="24">
        <f>COUNTIF('Raw Data 2'!$C:$C,"&lt;2.1")/$I$4</f>
        <v>0</v>
      </c>
      <c s="24" t="e">
        <f>COUNTIF('Raw Data 3'!$C:$C,"&lt;2.1")/$J$4</f>
        <v>#DIV/0!</v>
      </c>
      <c s="58" t="e">
        <f>COUNTIF('Raw Data 4'!$C:$C,"&lt;2.1")/$K$4</f>
        <v>#DIV/0!</v>
      </c>
    </row>
    <row>
      <c r="G36" s="47" t="s">
        <v>303</v>
      </c>
      <c s="24">
        <f>COUNTIF('Raw Data 1'!$C:$C,"&lt;2.0")/$H$4</f>
        <v>0</v>
      </c>
      <c s="24">
        <f>COUNTIF('Raw Data 2'!$C:$C,"&lt;2.0")/$I$4</f>
        <v>0</v>
      </c>
      <c s="24" t="e">
        <f>COUNTIF('Raw Data 3'!$C:$C,"&lt;2.0")/$J$4</f>
        <v>#DIV/0!</v>
      </c>
      <c s="58" t="e">
        <f>COUNTIF('Raw Data 4'!$C:$C,"&lt;2.0")/$K$4</f>
        <v>#DIV/0!</v>
      </c>
    </row>
    <row>
      <c r="G37" s="47"/>
      <c r="K37" s="34"/>
    </row>
    <row>
      <c r="G38" s="47"/>
      <c s="16" t="str">
        <f>'Game Scorecard'!B5</f>
        <v>Channel A</v>
      </c>
      <c s="16" t="str">
        <f>'Game Scorecard'!C5</f>
        <v>Channel B</v>
      </c>
      <c s="16" t="str">
        <f>'Game Scorecard'!D5</f>
        <v/>
      </c>
      <c s="34" t="str">
        <f>'Game Scorecard'!E5</f>
        <v/>
      </c>
    </row>
    <row>
      <c r="G39" s="47" t="s">
        <v>244</v>
      </c>
      <c s="24">
        <f t="shared" si="8" ref="H39:K39">H7</f>
        <v>3.3003300330033004E-03</v>
      </c>
      <c s="24">
        <f t="shared" si="8"/>
        <v>0</v>
      </c>
      <c s="24" t="e">
        <f t="shared" si="8"/>
        <v>#DIV/0!</v>
      </c>
      <c s="58" t="e">
        <f t="shared" si="8"/>
        <v>#DIV/0!</v>
      </c>
    </row>
    <row>
      <c r="G40" s="47" t="s">
        <v>250</v>
      </c>
      <c s="24">
        <f t="shared" si="9" ref="H40:K67">H8-H9</f>
        <v>0.1089108910891089</v>
      </c>
      <c s="24">
        <f t="shared" si="9"/>
        <v>0.027118644067796627</v>
      </c>
      <c s="24" t="e">
        <f t="shared" si="9"/>
        <v>#DIV/0!</v>
      </c>
      <c s="58" t="e">
        <f t="shared" si="9"/>
        <v>#DIV/0!</v>
      </c>
    </row>
    <row>
      <c r="G41" s="47" t="s">
        <v>168</v>
      </c>
      <c s="24">
        <f t="shared" si="9"/>
        <v>0.11221122112211224</v>
      </c>
      <c s="24">
        <f t="shared" si="9"/>
        <v>0.13559322033898302</v>
      </c>
      <c s="24" t="e">
        <f t="shared" si="9"/>
        <v>#DIV/0!</v>
      </c>
      <c s="58" t="e">
        <f t="shared" si="9"/>
        <v>#DIV/0!</v>
      </c>
    </row>
    <row>
      <c r="G42" s="47" t="s">
        <v>88</v>
      </c>
      <c s="24">
        <f t="shared" si="9"/>
        <v>0.28382838283828377</v>
      </c>
      <c s="24">
        <f t="shared" si="9"/>
        <v>0.16271186440677965</v>
      </c>
      <c s="24" t="e">
        <f t="shared" si="9"/>
        <v>#DIV/0!</v>
      </c>
      <c s="58" t="e">
        <f t="shared" si="9"/>
        <v>#DIV/0!</v>
      </c>
    </row>
    <row>
      <c r="G43" s="47" t="s">
        <v>6</v>
      </c>
      <c s="24">
        <f t="shared" si="9"/>
        <v>0.17821782178217821</v>
      </c>
      <c s="24">
        <f t="shared" si="9"/>
        <v>0.1864406779661017</v>
      </c>
      <c s="24" t="e">
        <f t="shared" si="9"/>
        <v>#DIV/0!</v>
      </c>
      <c s="58" t="e">
        <f t="shared" si="9"/>
        <v>#DIV/0!</v>
      </c>
    </row>
    <row>
      <c r="G44" s="47" t="s">
        <v>362</v>
      </c>
      <c s="24">
        <f t="shared" si="9"/>
        <v>0.14521452145214522</v>
      </c>
      <c s="24">
        <f t="shared" si="9"/>
        <v>0.23389830508474579</v>
      </c>
      <c s="24" t="e">
        <f t="shared" si="9"/>
        <v>#DIV/0!</v>
      </c>
      <c s="58" t="e">
        <f t="shared" si="9"/>
        <v>#DIV/0!</v>
      </c>
    </row>
    <row>
      <c r="G45" s="47" t="s">
        <v>269</v>
      </c>
      <c s="24">
        <f t="shared" si="9"/>
        <v>0.05280528052805282</v>
      </c>
      <c s="24">
        <f t="shared" si="9"/>
        <v>0.07118644067796609</v>
      </c>
      <c s="24" t="e">
        <f t="shared" si="9"/>
        <v>#DIV/0!</v>
      </c>
      <c s="58" t="e">
        <f t="shared" si="9"/>
        <v>#DIV/0!</v>
      </c>
    </row>
    <row>
      <c r="G46" s="47" t="s">
        <v>222</v>
      </c>
      <c s="24">
        <f t="shared" si="9"/>
        <v>0.033003300330033</v>
      </c>
      <c s="24">
        <f t="shared" si="9"/>
        <v>0.071186440677966104</v>
      </c>
      <c s="24" t="e">
        <f t="shared" si="9"/>
        <v>#DIV/0!</v>
      </c>
      <c s="58" t="e">
        <f t="shared" si="9"/>
        <v>#DIV/0!</v>
      </c>
    </row>
    <row>
      <c r="G47" s="47" t="s">
        <v>146</v>
      </c>
      <c s="24">
        <f t="shared" si="9"/>
        <v>0.039603960396039604</v>
      </c>
      <c s="24">
        <f t="shared" si="9"/>
        <v>0.044067796610169491</v>
      </c>
      <c s="24" t="e">
        <f t="shared" si="9"/>
        <v>#DIV/0!</v>
      </c>
      <c s="58" t="e">
        <f t="shared" si="9"/>
        <v>#DIV/0!</v>
      </c>
    </row>
    <row>
      <c r="G48" s="47" t="s">
        <v>304</v>
      </c>
      <c s="24">
        <f t="shared" si="9"/>
        <v>0.026402640264026403</v>
      </c>
      <c s="24">
        <f t="shared" si="9"/>
        <v>0.057627118644067797</v>
      </c>
      <c s="24" t="e">
        <f t="shared" si="9"/>
        <v>#DIV/0!</v>
      </c>
      <c s="58" t="e">
        <f t="shared" si="9"/>
        <v>#DIV/0!</v>
      </c>
    </row>
    <row>
      <c r="G49" s="47" t="s">
        <v>270</v>
      </c>
      <c s="24">
        <f t="shared" si="9"/>
        <v>0.006600660066006599</v>
      </c>
      <c s="24">
        <f t="shared" si="9"/>
        <v>0.010169491525423728</v>
      </c>
      <c s="24" t="e">
        <f t="shared" si="9"/>
        <v>#DIV/0!</v>
      </c>
      <c s="58" t="e">
        <f t="shared" si="9"/>
        <v>#DIV/0!</v>
      </c>
    </row>
    <row>
      <c r="G50" s="47" t="s">
        <v>199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1" s="47" t="s">
        <v>116</v>
      </c>
      <c s="24">
        <f t="shared" si="9"/>
        <v>9.9009900990099011E-03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2" s="47" t="s">
        <v>31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3" s="47" t="s">
        <v>391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4" s="47" t="s">
        <v>305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5" s="47" t="s">
        <v>251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6" s="47" t="s">
        <v>169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7" s="47" t="s">
        <v>89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8" s="47" t="s">
        <v>271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59" s="47" t="s">
        <v>223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0" s="47" t="s">
        <v>147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1" s="47" t="s">
        <v>54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2" s="47" t="s">
        <v>424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3" s="47" t="s">
        <v>363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4" s="47" t="s">
        <v>272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5" s="47" t="s">
        <v>200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6" s="47" t="s">
        <v>117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>
      <c r="G67" s="47" t="s">
        <v>32</v>
      </c>
      <c s="24">
        <f t="shared" si="9"/>
        <v>0</v>
      </c>
      <c s="24">
        <f t="shared" si="9"/>
        <v>0</v>
      </c>
      <c s="24" t="e">
        <f t="shared" si="9"/>
        <v>#DIV/0!</v>
      </c>
      <c s="58" t="e">
        <f t="shared" si="9"/>
        <v>#DIV/0!</v>
      </c>
    </row>
    <row ht="12.6" thickBot="1">
      <c r="G68" s="141" t="s">
        <v>425</v>
      </c>
      <c s="109">
        <f t="shared" si="10" ref="H68:K68">H36</f>
        <v>0</v>
      </c>
      <c s="109">
        <f t="shared" si="10"/>
        <v>0</v>
      </c>
      <c s="109" t="e">
        <f t="shared" si="10"/>
        <v>#DIV/0!</v>
      </c>
      <c s="206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04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91" customWidth="1"/>
    <col min="4" max="4" width="12" style="91" customWidth="1"/>
    <col min="5" max="5" width="12" style="99" customWidth="1"/>
    <col min="6" max="6" width="14" style="100" customWidth="1"/>
    <col min="7" max="7" width="13.5234375" style="100" customWidth="1"/>
    <col min="8" max="8" width="16.5234375" style="100" hidden="1" customWidth="1"/>
    <col min="9" max="9" width="15" style="95" customWidth="1"/>
    <col min="10" max="10" width="14" style="95" customWidth="1"/>
    <col min="11" max="11" width="26" style="93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49" t="s">
        <v>214</v>
      </c>
      <c s="20" t="s">
        <v>135</v>
      </c>
      <c s="49" t="s">
        <v>171</v>
      </c>
      <c s="91" t="s">
        <v>20</v>
      </c>
      <c s="86" t="s">
        <v>347</v>
      </c>
      <c s="20" t="s">
        <v>360</v>
      </c>
      <c s="20" t="s">
        <v>410</v>
      </c>
      <c s="20" t="s">
        <v>181</v>
      </c>
      <c s="95" t="s">
        <v>317</v>
      </c>
      <c s="95" t="s">
        <v>397</v>
      </c>
      <c s="93" t="s">
        <v>45</v>
      </c>
      <c r="P1" s="20"/>
      <c s="20"/>
      <c s="32" t="s">
        <v>318</v>
      </c>
      <c s="32" t="s">
        <v>281</v>
      </c>
      <c s="32" t="s">
        <v>105</v>
      </c>
      <c s="32" t="s">
        <v>57</v>
      </c>
      <c s="32" t="s">
        <v>236</v>
      </c>
      <c s="32" t="s">
        <v>56</v>
      </c>
      <c s="32" t="s">
        <v>205</v>
      </c>
      <c s="32" t="s">
        <v>179</v>
      </c>
      <c s="32" t="s">
        <v>9</v>
      </c>
      <c s="32" t="s">
        <v>237</v>
      </c>
      <c s="32" t="s">
        <v>8</v>
      </c>
      <c s="32" t="s">
        <v>440</v>
      </c>
      <c s="32" t="s">
        <v>21</v>
      </c>
      <c s="32" t="s">
        <v>366</v>
      </c>
      <c s="32" t="s">
        <v>378</v>
      </c>
      <c s="32" t="s">
        <v>70</v>
      </c>
      <c s="32" t="s">
        <v>296</v>
      </c>
      <c s="32" t="s">
        <v>22</v>
      </c>
      <c s="32" t="s">
        <v>297</v>
      </c>
      <c s="32" t="s">
        <v>23</v>
      </c>
      <c s="32" t="s">
        <v>379</v>
      </c>
      <c s="32" t="s">
        <v>178</v>
      </c>
      <c s="32" t="s">
        <v>298</v>
      </c>
      <c s="32" t="s">
        <v>161</v>
      </c>
      <c s="32" t="s">
        <v>46</v>
      </c>
      <c s="32" t="s">
        <v>411</v>
      </c>
      <c s="32" t="s">
        <v>215</v>
      </c>
      <c s="32" t="s">
        <v>319</v>
      </c>
      <c s="32" t="s">
        <v>216</v>
      </c>
      <c s="32" t="s">
        <v>348</v>
      </c>
      <c s="32" t="s">
        <v>380</v>
      </c>
      <c s="32" t="s">
        <v>162</v>
      </c>
    </row>
    <row>
      <c s="49">
        <v>0.20300000000000001</v>
      </c>
      <c s="20">
        <v>1</v>
      </c>
      <c s="91">
        <v>4.4610000000000003</v>
      </c>
      <c s="91">
        <v>85.713999999999999</v>
      </c>
      <c s="86">
        <v>57.994</v>
      </c>
      <c s="20">
        <v>0</v>
      </c>
      <c s="20">
        <v>0</v>
      </c>
      <c/>
      <c r="K2" s="123">
        <v>45509.026911122688</v>
      </c>
      <c r="R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0.38400000000000001</v>
      </c>
      <c s="20">
        <v>2</v>
      </c>
      <c s="91">
        <v>4.3170000000000002</v>
      </c>
      <c s="91">
        <v>85.126999999999995</v>
      </c>
      <c s="86">
        <v>30.303999999999998</v>
      </c>
      <c s="20">
        <v>0</v>
      </c>
      <c s="20">
        <v>0</v>
      </c>
      <c/>
      <c r="K3" s="123">
        <v>45509.026913217589</v>
      </c>
      <c r="R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0.60799999999999998</v>
      </c>
      <c s="20">
        <v>3</v>
      </c>
      <c s="91">
        <v>4.3689999999999998</v>
      </c>
      <c s="91">
        <v>85.774000000000001</v>
      </c>
      <c s="86">
        <v>30.359999999999999</v>
      </c>
      <c s="20">
        <v>0</v>
      </c>
      <c s="20">
        <v>0</v>
      </c>
      <c/>
      <c r="K4" s="123">
        <v>45509.026915810187</v>
      </c>
      <c r="R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0.80300000000000005</v>
      </c>
      <c s="20">
        <v>4</v>
      </c>
      <c s="91">
        <v>4.4779999999999998</v>
      </c>
      <c s="91">
        <v>85.156000000000006</v>
      </c>
      <c s="86">
        <v>28.006</v>
      </c>
      <c s="20">
        <v>0</v>
      </c>
      <c s="20">
        <v>0</v>
      </c>
      <c/>
      <c r="K5" s="123">
        <v>45509.026920358796</v>
      </c>
      <c r="R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1.0249999999999999</v>
      </c>
      <c s="20">
        <v>5</v>
      </c>
      <c s="91">
        <v>4.569</v>
      </c>
      <c s="91">
        <v>83.366</v>
      </c>
      <c s="86">
        <v>39.652000000000001</v>
      </c>
      <c s="20">
        <v>0</v>
      </c>
      <c s="20">
        <v>0</v>
      </c>
      <c/>
      <c r="K6" s="123">
        <v>45509.026925127313</v>
      </c>
      <c r="R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1.2170000000000001</v>
      </c>
      <c s="20">
        <v>6</v>
      </c>
      <c s="91">
        <v>4.5709999999999997</v>
      </c>
      <c s="91">
        <v>83.590999999999994</v>
      </c>
      <c s="86">
        <v>35.609000000000002</v>
      </c>
      <c s="20">
        <v>0</v>
      </c>
      <c s="20">
        <v>0</v>
      </c>
      <c/>
      <c r="K7" s="123">
        <v>45509.026927361112</v>
      </c>
      <c r="R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1.4219999999999999</v>
      </c>
      <c s="20">
        <v>7</v>
      </c>
      <c s="91">
        <v>4.4390000000000001</v>
      </c>
      <c s="91">
        <v>84.075999999999993</v>
      </c>
      <c s="86">
        <v>16.573</v>
      </c>
      <c s="20">
        <v>0</v>
      </c>
      <c s="20">
        <v>0</v>
      </c>
      <c/>
      <c r="K8" s="123">
        <v>45509.026929722226</v>
      </c>
      <c r="R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1.621</v>
      </c>
      <c s="20">
        <v>8</v>
      </c>
      <c s="91">
        <v>4.5449999999999999</v>
      </c>
      <c s="91">
        <v>83.114000000000004</v>
      </c>
      <c s="86">
        <v>34.396999999999998</v>
      </c>
      <c s="20">
        <v>0</v>
      </c>
      <c s="20">
        <v>0</v>
      </c>
      <c/>
      <c r="K9" s="123">
        <v>45509.026932025467</v>
      </c>
      <c r="R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1.8260000000000001</v>
      </c>
      <c s="20">
        <v>9</v>
      </c>
      <c s="91">
        <v>4.2809999999999997</v>
      </c>
      <c s="91">
        <v>83.432000000000002</v>
      </c>
      <c s="86">
        <v>38.948</v>
      </c>
      <c s="20">
        <v>0</v>
      </c>
      <c s="20">
        <v>0</v>
      </c>
      <c/>
      <c r="K10" s="123">
        <v>45509.026934398149</v>
      </c>
      <c r="R1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2.0099999999999998</v>
      </c>
      <c s="20">
        <v>10</v>
      </c>
      <c s="91">
        <v>4.4509999999999996</v>
      </c>
      <c s="91">
        <v>83.129999999999995</v>
      </c>
      <c s="86">
        <v>26.149999999999999</v>
      </c>
      <c s="20">
        <v>0</v>
      </c>
      <c s="20">
        <v>0</v>
      </c>
      <c/>
      <c r="K11" s="123">
        <v>45509.026936539354</v>
      </c>
      <c r="R1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2.2090000000000001</v>
      </c>
      <c s="20">
        <v>11</v>
      </c>
      <c s="91">
        <v>4.4139999999999997</v>
      </c>
      <c s="91">
        <v>80.816999999999993</v>
      </c>
      <c s="86">
        <v>34.274999999999999</v>
      </c>
      <c s="20">
        <v>0</v>
      </c>
      <c s="20">
        <v>0</v>
      </c>
      <c/>
      <c r="K12" s="123">
        <v>45509.026938842595</v>
      </c>
      <c r="R1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2.4329999999999998</v>
      </c>
      <c s="20">
        <v>12</v>
      </c>
      <c s="91">
        <v>4.4139999999999997</v>
      </c>
      <c s="91">
        <v>81.906999999999996</v>
      </c>
      <c s="86">
        <v>33.770000000000003</v>
      </c>
      <c s="20">
        <v>0</v>
      </c>
      <c s="20">
        <v>0</v>
      </c>
      <c/>
      <c r="K13" s="123">
        <v>45509.02694142361</v>
      </c>
      <c r="R1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2.6150000000000002</v>
      </c>
      <c s="20">
        <v>13</v>
      </c>
      <c s="91">
        <v>4.6619999999999999</v>
      </c>
      <c s="91">
        <v>82.448999999999998</v>
      </c>
      <c s="86">
        <v>19.550999999999998</v>
      </c>
      <c s="20">
        <v>0</v>
      </c>
      <c s="20">
        <v>0</v>
      </c>
      <c/>
      <c r="K14" s="123">
        <v>45509.026943530094</v>
      </c>
      <c r="R1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2.8069999999999999</v>
      </c>
      <c s="20">
        <v>14</v>
      </c>
      <c s="91">
        <v>4.6040000000000001</v>
      </c>
      <c s="91">
        <v>82.590000000000003</v>
      </c>
      <c s="86">
        <v>21.219000000000001</v>
      </c>
      <c s="20">
        <v>0</v>
      </c>
      <c s="20">
        <v>0</v>
      </c>
      <c/>
      <c r="K15" s="123">
        <v>45509.026945752317</v>
      </c>
      <c r="R1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3.0150000000000001</v>
      </c>
      <c s="20">
        <v>15</v>
      </c>
      <c s="91">
        <v>4.4589999999999996</v>
      </c>
      <c s="91">
        <v>84.091999999999999</v>
      </c>
      <c s="86">
        <v>37.197000000000003</v>
      </c>
      <c s="20">
        <v>0</v>
      </c>
      <c s="20">
        <v>0</v>
      </c>
      <c/>
      <c r="K16" s="123">
        <v>45509.026948159721</v>
      </c>
      <c r="R1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3.2149999999999999</v>
      </c>
      <c s="20">
        <v>16</v>
      </c>
      <c s="91">
        <v>4.4850000000000003</v>
      </c>
      <c s="91">
        <v>84.834000000000003</v>
      </c>
      <c s="86">
        <v>40.520000000000003</v>
      </c>
      <c s="20">
        <v>0</v>
      </c>
      <c s="20">
        <v>0</v>
      </c>
      <c/>
      <c r="K17" s="123">
        <v>45509.026950474537</v>
      </c>
      <c r="R1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3.415</v>
      </c>
      <c s="20">
        <v>17</v>
      </c>
      <c s="91">
        <v>4.4329999999999998</v>
      </c>
      <c s="91">
        <v>88.078999999999994</v>
      </c>
      <c s="86">
        <v>30.574000000000002</v>
      </c>
      <c s="20">
        <v>0</v>
      </c>
      <c s="20">
        <v>0</v>
      </c>
      <c/>
      <c r="K18" s="123">
        <v>45509.026952789354</v>
      </c>
      <c r="R1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3.5960000000000001</v>
      </c>
      <c s="20">
        <v>18</v>
      </c>
      <c s="91">
        <v>4.673</v>
      </c>
      <c s="91">
        <v>87.944999999999993</v>
      </c>
      <c s="86">
        <v>25.986999999999998</v>
      </c>
      <c s="20">
        <v>0</v>
      </c>
      <c s="20">
        <v>0</v>
      </c>
      <c/>
      <c r="K19" s="123">
        <v>45509.026954895831</v>
      </c>
      <c r="R1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3.8319999999999999</v>
      </c>
      <c s="20">
        <v>19</v>
      </c>
      <c s="91">
        <v>4.7119999999999997</v>
      </c>
      <c s="91">
        <v>87.927999999999997</v>
      </c>
      <c s="86">
        <v>23.452999999999999</v>
      </c>
      <c s="20">
        <v>0</v>
      </c>
      <c s="20">
        <v>0</v>
      </c>
      <c/>
      <c r="K20" s="123">
        <v>45509.026957615744</v>
      </c>
      <c r="R2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3.996</v>
      </c>
      <c s="20">
        <v>20</v>
      </c>
      <c s="91">
        <v>4.7119999999999997</v>
      </c>
      <c s="91">
        <v>87.843999999999994</v>
      </c>
      <c s="86">
        <v>23.942</v>
      </c>
      <c s="20">
        <v>0</v>
      </c>
      <c s="20">
        <v>0</v>
      </c>
      <c/>
      <c r="K21" s="123">
        <v>45509.026959513889</v>
      </c>
      <c r="R2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4.2439999999999998</v>
      </c>
      <c s="20">
        <v>21</v>
      </c>
      <c s="91">
        <v>4.7510000000000003</v>
      </c>
      <c s="91">
        <v>87.903999999999996</v>
      </c>
      <c s="86">
        <v>27.010999999999999</v>
      </c>
      <c s="20">
        <v>0</v>
      </c>
      <c s="20">
        <v>0</v>
      </c>
      <c/>
      <c r="K22" s="123">
        <v>45509.026962384261</v>
      </c>
      <c r="R2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4.3979999999999997</v>
      </c>
      <c s="20">
        <v>22</v>
      </c>
      <c s="91">
        <v>4.7690000000000001</v>
      </c>
      <c s="91">
        <v>88.338999999999999</v>
      </c>
      <c s="86">
        <v>28.789999999999999</v>
      </c>
      <c s="20">
        <v>0</v>
      </c>
      <c s="20">
        <v>0</v>
      </c>
      <c/>
      <c r="K23" s="123">
        <v>45509.026964166667</v>
      </c>
      <c r="R2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4.6100000000000003</v>
      </c>
      <c s="20">
        <v>23</v>
      </c>
      <c s="91">
        <v>4.3159999999999998</v>
      </c>
      <c s="91">
        <v>88.510000000000005</v>
      </c>
      <c s="86">
        <v>30.530999999999999</v>
      </c>
      <c s="20">
        <v>0</v>
      </c>
      <c s="20">
        <v>0</v>
      </c>
      <c/>
      <c r="K24" s="123">
        <v>45509.026966620368</v>
      </c>
      <c r="R2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4.8079999999999998</v>
      </c>
      <c s="20">
        <v>24</v>
      </c>
      <c s="91">
        <v>3.9449999999999998</v>
      </c>
      <c s="91">
        <v>88.759</v>
      </c>
      <c s="86">
        <v>29.202999999999999</v>
      </c>
      <c s="20">
        <v>0</v>
      </c>
      <c s="20">
        <v>0</v>
      </c>
      <c/>
      <c r="K25" s="123">
        <v>45509.026968923608</v>
      </c>
      <c r="R2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4.9960000000000004</v>
      </c>
      <c s="20">
        <v>25</v>
      </c>
      <c s="91">
        <v>4.343</v>
      </c>
      <c s="91">
        <v>88.251000000000005</v>
      </c>
      <c s="86">
        <v>25.411000000000001</v>
      </c>
      <c s="20">
        <v>0</v>
      </c>
      <c s="20">
        <v>0</v>
      </c>
      <c/>
      <c r="K26" s="123">
        <v>45509.026971087966</v>
      </c>
      <c r="R2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5.2460000000000004</v>
      </c>
      <c s="20">
        <v>26</v>
      </c>
      <c s="91">
        <v>4.109</v>
      </c>
      <c s="91">
        <v>87.349999999999994</v>
      </c>
      <c s="86">
        <v>28.707000000000001</v>
      </c>
      <c s="20">
        <v>0</v>
      </c>
      <c s="20">
        <v>0</v>
      </c>
      <c/>
      <c r="K27" s="123">
        <v>45509.026973981483</v>
      </c>
      <c r="R2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5.3979999999999997</v>
      </c>
      <c s="20">
        <v>27</v>
      </c>
      <c s="91">
        <v>4.6139999999999999</v>
      </c>
      <c s="91">
        <v>87.790000000000006</v>
      </c>
      <c s="86">
        <v>20.033000000000001</v>
      </c>
      <c s="20">
        <v>0</v>
      </c>
      <c s="20">
        <v>0</v>
      </c>
      <c/>
      <c r="K28" s="123">
        <v>45509.026975740744</v>
      </c>
      <c r="R2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5.6210000000000004</v>
      </c>
      <c s="20">
        <v>28</v>
      </c>
      <c s="91">
        <v>4.4470000000000001</v>
      </c>
      <c s="91">
        <v>88.579999999999998</v>
      </c>
      <c s="86">
        <v>22.68</v>
      </c>
      <c s="20">
        <v>0</v>
      </c>
      <c s="20">
        <v>0</v>
      </c>
      <c/>
      <c r="K29" s="123">
        <v>45509.026978321759</v>
      </c>
      <c r="R2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5.8239999999999998</v>
      </c>
      <c s="20">
        <v>29</v>
      </c>
      <c s="91">
        <v>4.7619999999999996</v>
      </c>
      <c s="91">
        <v>88.084999999999994</v>
      </c>
      <c s="86">
        <v>27.521000000000001</v>
      </c>
      <c s="20">
        <v>0</v>
      </c>
      <c s="20">
        <v>0</v>
      </c>
      <c/>
      <c r="K30" s="123">
        <v>45509.026980671297</v>
      </c>
      <c r="R3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6.0090000000000003</v>
      </c>
      <c s="20">
        <v>30</v>
      </c>
      <c s="91">
        <v>4.4199999999999999</v>
      </c>
      <c s="91">
        <v>86.959999999999994</v>
      </c>
      <c s="86">
        <v>33.975000000000001</v>
      </c>
      <c s="20">
        <v>0</v>
      </c>
      <c s="20">
        <v>0</v>
      </c>
      <c/>
      <c r="K31" s="123">
        <v>45509.026982824071</v>
      </c>
      <c r="R3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6.2149999999999999</v>
      </c>
      <c s="20">
        <v>31</v>
      </c>
      <c s="91">
        <v>4.5</v>
      </c>
      <c s="91">
        <v>87.566999999999993</v>
      </c>
      <c s="99">
        <v>23.776</v>
      </c>
      <c s="100">
        <v>0</v>
      </c>
      <c s="100">
        <v>0</v>
      </c>
      <c/>
      <c r="K32" s="123">
        <v>45509.026985196761</v>
      </c>
      <c r="R3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6.4279999999999999</v>
      </c>
      <c s="20">
        <v>32</v>
      </c>
      <c s="91">
        <v>4.5</v>
      </c>
      <c s="91">
        <v>86.846000000000004</v>
      </c>
      <c s="99">
        <v>23.451000000000001</v>
      </c>
      <c s="100">
        <v>0</v>
      </c>
      <c s="100">
        <v>0</v>
      </c>
      <c/>
      <c r="K33" s="123">
        <v>45509.026987662037</v>
      </c>
      <c r="R3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6.6260000000000003</v>
      </c>
      <c s="20">
        <v>33</v>
      </c>
      <c s="91">
        <v>4.4660000000000002</v>
      </c>
      <c s="91">
        <v>83.945999999999998</v>
      </c>
      <c s="99">
        <v>34.783999999999999</v>
      </c>
      <c s="100">
        <v>0</v>
      </c>
      <c s="100">
        <v>0</v>
      </c>
      <c/>
      <c r="K34" s="123">
        <v>45509.026989953702</v>
      </c>
      <c r="R3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6.8029999999999999</v>
      </c>
      <c s="20">
        <v>34</v>
      </c>
      <c s="91">
        <v>4.5199999999999996</v>
      </c>
      <c s="91">
        <v>84.876000000000005</v>
      </c>
      <c s="99">
        <v>31.530999999999999</v>
      </c>
      <c s="100">
        <v>0</v>
      </c>
      <c s="100">
        <v>0</v>
      </c>
      <c/>
      <c r="K35" s="123">
        <v>45509.026992013889</v>
      </c>
      <c r="R3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7.0300000000000002</v>
      </c>
      <c s="20">
        <v>35</v>
      </c>
      <c s="91">
        <v>4.3710000000000004</v>
      </c>
      <c s="91">
        <v>84.063999999999993</v>
      </c>
      <c s="99">
        <v>24.712</v>
      </c>
      <c s="100">
        <v>0</v>
      </c>
      <c s="100">
        <v>0</v>
      </c>
      <c/>
      <c r="K36" s="123">
        <v>45509.026994629632</v>
      </c>
      <c r="R3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7.2130000000000001</v>
      </c>
      <c s="20">
        <v>36</v>
      </c>
      <c s="91">
        <v>4.4450000000000003</v>
      </c>
      <c s="91">
        <v>84.275999999999996</v>
      </c>
      <c s="99">
        <v>31.734999999999999</v>
      </c>
      <c s="100">
        <v>0</v>
      </c>
      <c s="100">
        <v>0</v>
      </c>
      <c/>
      <c r="K37" s="123">
        <v>45509.026996759261</v>
      </c>
      <c r="R3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7.4009999999999998</v>
      </c>
      <c s="20">
        <v>37</v>
      </c>
      <c s="91">
        <v>4.4610000000000003</v>
      </c>
      <c s="91">
        <v>84.266000000000005</v>
      </c>
      <c s="99">
        <v>33.478999999999999</v>
      </c>
      <c s="100">
        <v>0</v>
      </c>
      <c s="100">
        <v>0</v>
      </c>
      <c/>
      <c r="K38" s="123">
        <v>45509.026998923611</v>
      </c>
      <c r="R3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7.5949999999999998</v>
      </c>
      <c s="20">
        <v>38</v>
      </c>
      <c s="91">
        <v>4.3209999999999997</v>
      </c>
      <c s="91">
        <v>85.525999999999996</v>
      </c>
      <c s="99">
        <v>30.603999999999999</v>
      </c>
      <c s="100">
        <v>0</v>
      </c>
      <c s="100">
        <v>0</v>
      </c>
      <c/>
      <c r="K39" s="123">
        <v>45509.027001180555</v>
      </c>
      <c r="R3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7.8040000000000003</v>
      </c>
      <c s="20">
        <v>39</v>
      </c>
      <c s="91">
        <v>4.2069999999999999</v>
      </c>
      <c s="91">
        <v>86.197000000000003</v>
      </c>
      <c s="99">
        <v>36.811</v>
      </c>
      <c s="100">
        <v>0</v>
      </c>
      <c s="100">
        <v>0</v>
      </c>
      <c/>
      <c r="K40" s="123">
        <v>45509.027003587966</v>
      </c>
      <c r="R4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8.0039999999999996</v>
      </c>
      <c s="20">
        <v>40</v>
      </c>
      <c s="91">
        <v>4.0759999999999996</v>
      </c>
      <c s="91">
        <v>85.236000000000004</v>
      </c>
      <c s="99">
        <v>26.224</v>
      </c>
      <c s="100">
        <v>0</v>
      </c>
      <c s="100">
        <v>0</v>
      </c>
      <c/>
      <c r="K41" s="123">
        <v>45509.027005902775</v>
      </c>
      <c r="R4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8.2170000000000005</v>
      </c>
      <c s="20">
        <v>41</v>
      </c>
      <c s="91">
        <v>4.0899999999999999</v>
      </c>
      <c s="91">
        <v>85.236000000000004</v>
      </c>
      <c s="99">
        <v>0</v>
      </c>
      <c s="100">
        <v>0</v>
      </c>
      <c s="100">
        <v>0</v>
      </c>
      <c/>
      <c r="K42" s="123">
        <v>45509.027008368059</v>
      </c>
      <c r="R4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8.3970000000000002</v>
      </c>
      <c s="20">
        <v>42</v>
      </c>
      <c s="91">
        <v>3.9670000000000001</v>
      </c>
      <c s="91">
        <v>92.093999999999994</v>
      </c>
      <c s="99">
        <v>49.531999999999996</v>
      </c>
      <c s="100">
        <v>0</v>
      </c>
      <c s="100">
        <v>0</v>
      </c>
      <c/>
      <c r="K43" s="123">
        <v>45509.027010451391</v>
      </c>
      <c r="R4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8.6020000000000003</v>
      </c>
      <c s="20">
        <v>43</v>
      </c>
      <c s="91">
        <v>4.1420000000000003</v>
      </c>
      <c s="91">
        <v>90.096999999999994</v>
      </c>
      <c s="99">
        <v>55.268999999999998</v>
      </c>
      <c s="100">
        <v>0</v>
      </c>
      <c s="100">
        <v>0</v>
      </c>
      <c/>
      <c r="K44" s="123">
        <v>45509.027012824074</v>
      </c>
      <c r="R4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8.8040000000000003</v>
      </c>
      <c s="20">
        <v>44</v>
      </c>
      <c s="91">
        <v>4.1299999999999999</v>
      </c>
      <c s="91">
        <v>91.709000000000003</v>
      </c>
      <c s="99">
        <v>18.722999999999999</v>
      </c>
      <c s="100">
        <v>0</v>
      </c>
      <c s="100">
        <v>0</v>
      </c>
      <c/>
      <c r="K45" s="123">
        <v>45509.027015162035</v>
      </c>
      <c r="R4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9.0109999999999992</v>
      </c>
      <c s="20">
        <v>45</v>
      </c>
      <c s="91">
        <v>4.1299999999999999</v>
      </c>
      <c s="91">
        <v>90.207999999999998</v>
      </c>
      <c s="99">
        <v>18.995999999999999</v>
      </c>
      <c s="100">
        <v>0</v>
      </c>
      <c s="100">
        <v>0</v>
      </c>
      <c/>
      <c r="K46" s="123">
        <v>45509.027017569446</v>
      </c>
      <c r="R4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9.2260000000000009</v>
      </c>
      <c s="20">
        <v>46</v>
      </c>
      <c s="91">
        <v>4.2880000000000003</v>
      </c>
      <c s="91">
        <v>90.097999999999999</v>
      </c>
      <c s="99">
        <v>35.128</v>
      </c>
      <c s="100">
        <v>0</v>
      </c>
      <c s="100">
        <v>0</v>
      </c>
      <c/>
      <c r="K47" s="123">
        <v>45509.027020046298</v>
      </c>
      <c r="R4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9.4019999999999992</v>
      </c>
      <c s="20">
        <v>47</v>
      </c>
      <c s="91">
        <v>4.3899999999999997</v>
      </c>
      <c s="91">
        <v>93.024000000000001</v>
      </c>
      <c s="99">
        <v>37.911999999999999</v>
      </c>
      <c s="100">
        <v>0</v>
      </c>
      <c s="100">
        <v>0</v>
      </c>
      <c/>
      <c r="K48" s="123">
        <v>45509.027022083334</v>
      </c>
      <c r="R4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9.625</v>
      </c>
      <c s="20">
        <v>48</v>
      </c>
      <c s="91">
        <v>4.2240000000000002</v>
      </c>
      <c s="91">
        <v>85.021000000000001</v>
      </c>
      <c s="99">
        <v>41.350999999999999</v>
      </c>
      <c s="100">
        <v>0</v>
      </c>
      <c s="100">
        <v>0</v>
      </c>
      <c/>
      <c r="K49" s="123">
        <v>45509.027024664349</v>
      </c>
      <c r="R4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9.8040000000000003</v>
      </c>
      <c s="20">
        <v>49</v>
      </c>
      <c s="91">
        <v>4.4390000000000001</v>
      </c>
      <c s="91">
        <v>88.266000000000005</v>
      </c>
      <c s="99">
        <v>35.155999999999999</v>
      </c>
      <c s="100">
        <v>0</v>
      </c>
      <c s="100">
        <v>0</v>
      </c>
      <c/>
      <c r="K50" s="123">
        <v>45509.027026747688</v>
      </c>
      <c r="R5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10.018000000000001</v>
      </c>
      <c s="20">
        <v>50</v>
      </c>
      <c s="91">
        <v>4.2220000000000004</v>
      </c>
      <c s="91">
        <v>89.161000000000001</v>
      </c>
      <c s="99">
        <v>28.974</v>
      </c>
      <c s="100">
        <v>0</v>
      </c>
      <c s="100">
        <v>0</v>
      </c>
      <c/>
      <c r="K51" s="123">
        <v>45509.027029212964</v>
      </c>
      <c r="R5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10.215</v>
      </c>
      <c s="20">
        <v>51</v>
      </c>
      <c s="91">
        <v>4.0609999999999999</v>
      </c>
      <c s="91">
        <v>89.161000000000001</v>
      </c>
      <c s="99">
        <v>0</v>
      </c>
      <c s="100">
        <v>0</v>
      </c>
      <c s="100">
        <v>0</v>
      </c>
      <c/>
      <c r="K52" s="123">
        <v>45509.027031504629</v>
      </c>
      <c r="R5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10.396000000000001</v>
      </c>
      <c s="20">
        <v>52</v>
      </c>
      <c s="91">
        <v>4.0519999999999996</v>
      </c>
      <c s="91">
        <v>89.605999999999995</v>
      </c>
      <c s="99">
        <v>40.561999999999998</v>
      </c>
      <c s="100">
        <v>0</v>
      </c>
      <c s="100">
        <v>0</v>
      </c>
      <c/>
      <c r="K53" s="123">
        <v>45509.027033587961</v>
      </c>
      <c r="R5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10.622999999999999</v>
      </c>
      <c s="20">
        <v>53</v>
      </c>
      <c s="91">
        <v>4.2210000000000001</v>
      </c>
      <c s="91">
        <v>89.522999999999996</v>
      </c>
      <c s="99">
        <v>27.881</v>
      </c>
      <c s="100">
        <v>0</v>
      </c>
      <c s="100">
        <v>0</v>
      </c>
      <c/>
      <c r="K54" s="123">
        <v>45509.027036215281</v>
      </c>
      <c r="R5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10.804</v>
      </c>
      <c s="20">
        <v>54</v>
      </c>
      <c s="91">
        <v>4.3760000000000003</v>
      </c>
      <c s="91">
        <v>88.286000000000001</v>
      </c>
      <c s="99">
        <v>38.094000000000001</v>
      </c>
      <c s="100">
        <v>0</v>
      </c>
      <c s="100">
        <v>0</v>
      </c>
      <c/>
      <c r="K55" s="123">
        <v>45509.027038310189</v>
      </c>
      <c r="R5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11.007999999999999</v>
      </c>
      <c s="20">
        <v>55</v>
      </c>
      <c s="91">
        <v>4.4550000000000001</v>
      </c>
      <c s="91">
        <v>84.293999999999997</v>
      </c>
      <c s="99">
        <v>40.177999999999997</v>
      </c>
      <c s="100">
        <v>0</v>
      </c>
      <c s="100">
        <v>0</v>
      </c>
      <c/>
      <c r="K56" s="123">
        <v>45509.027040671295</v>
      </c>
      <c r="R5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11.214</v>
      </c>
      <c s="20">
        <v>56</v>
      </c>
      <c s="91">
        <v>4.6769999999999996</v>
      </c>
      <c s="91">
        <v>83.768000000000001</v>
      </c>
      <c s="99">
        <v>39.369</v>
      </c>
      <c s="100">
        <v>0</v>
      </c>
      <c s="100">
        <v>0</v>
      </c>
      <c/>
      <c r="K57" s="123">
        <v>45509.027043055554</v>
      </c>
      <c r="R5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11.423</v>
      </c>
      <c s="20">
        <v>57</v>
      </c>
      <c s="91">
        <v>4.6299999999999999</v>
      </c>
      <c s="91">
        <v>82.756</v>
      </c>
      <c s="99">
        <v>37.280000000000001</v>
      </c>
      <c s="100">
        <v>0</v>
      </c>
      <c s="100">
        <v>0</v>
      </c>
      <c/>
      <c r="K58" s="123">
        <v>45509.027045486109</v>
      </c>
      <c r="R5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11.619999999999999</v>
      </c>
      <c s="20">
        <v>58</v>
      </c>
      <c s="91">
        <v>4.6669999999999998</v>
      </c>
      <c s="91">
        <v>85.378</v>
      </c>
      <c s="99">
        <v>28.324999999999999</v>
      </c>
      <c s="100">
        <v>0</v>
      </c>
      <c s="100">
        <v>0</v>
      </c>
      <c/>
      <c r="K59" s="123">
        <v>45509.027047754629</v>
      </c>
      <c r="R5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11.827</v>
      </c>
      <c s="20">
        <v>59</v>
      </c>
      <c s="91">
        <v>4.7400000000000002</v>
      </c>
      <c s="91">
        <v>86.548000000000002</v>
      </c>
      <c s="99">
        <v>31.600999999999999</v>
      </c>
      <c s="100">
        <v>0</v>
      </c>
      <c s="100">
        <v>0</v>
      </c>
      <c/>
      <c r="K60" s="123">
        <v>45509.027050150464</v>
      </c>
      <c r="R6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12.019</v>
      </c>
      <c s="20">
        <v>60</v>
      </c>
      <c s="91">
        <v>4.7389999999999999</v>
      </c>
      <c s="91">
        <v>87.631</v>
      </c>
      <c s="99">
        <v>13.901</v>
      </c>
      <c s="100">
        <v>0</v>
      </c>
      <c s="100">
        <v>0</v>
      </c>
      <c/>
      <c r="K61" s="123">
        <v>45509.027052372687</v>
      </c>
      <c r="R6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12.220000000000001</v>
      </c>
      <c s="20">
        <v>61</v>
      </c>
      <c s="91">
        <v>4.6239999999999997</v>
      </c>
      <c s="91">
        <v>87.548000000000002</v>
      </c>
      <c s="99">
        <v>13.058999999999999</v>
      </c>
      <c s="100">
        <v>0</v>
      </c>
      <c s="100">
        <v>0</v>
      </c>
      <c/>
      <c r="K62" s="123">
        <v>45509.027054699072</v>
      </c>
      <c r="R6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12.414999999999999</v>
      </c>
      <c s="20">
        <v>62</v>
      </c>
      <c s="91">
        <v>4.6449999999999996</v>
      </c>
      <c s="91">
        <v>84.191000000000003</v>
      </c>
      <c s="99">
        <v>45.667000000000002</v>
      </c>
      <c s="100">
        <v>0</v>
      </c>
      <c s="100">
        <v>0</v>
      </c>
      <c/>
      <c r="K63" s="123">
        <v>45509.027056956016</v>
      </c>
      <c r="R6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12.601000000000001</v>
      </c>
      <c s="20">
        <v>63</v>
      </c>
      <c s="91">
        <v>4.7030000000000003</v>
      </c>
      <c s="91">
        <v>83.882999999999996</v>
      </c>
      <c s="99">
        <v>24.885999999999999</v>
      </c>
      <c s="100">
        <v>0</v>
      </c>
      <c s="100">
        <v>0</v>
      </c>
      <c/>
      <c r="K64" s="123">
        <v>45509.027059108797</v>
      </c>
      <c r="R6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12.798999999999999</v>
      </c>
      <c s="20">
        <v>64</v>
      </c>
      <c s="91">
        <v>4.585</v>
      </c>
      <c s="91">
        <v>83.444000000000003</v>
      </c>
      <c s="99">
        <v>24.885999999999999</v>
      </c>
      <c s="100">
        <v>0</v>
      </c>
      <c s="100">
        <v>0</v>
      </c>
      <c/>
      <c r="K65" s="123">
        <v>45509.027061412038</v>
      </c>
      <c r="R6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13.016</v>
      </c>
      <c s="20">
        <v>65</v>
      </c>
      <c s="91">
        <v>4.6100000000000003</v>
      </c>
      <c s="91">
        <v>83.343000000000004</v>
      </c>
      <c s="99">
        <v>22.968</v>
      </c>
      <c s="100">
        <v>0</v>
      </c>
      <c s="100">
        <v>0</v>
      </c>
      <c/>
      <c r="K66" s="123">
        <v>45509.027063923611</v>
      </c>
      <c r="R6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13.220000000000001</v>
      </c>
      <c s="20">
        <v>66</v>
      </c>
      <c s="91">
        <v>4.4320000000000004</v>
      </c>
      <c s="91">
        <v>83.343000000000004</v>
      </c>
      <c s="99">
        <v>0</v>
      </c>
      <c s="100">
        <v>0</v>
      </c>
      <c s="100">
        <v>0</v>
      </c>
      <c/>
      <c r="K67" s="123">
        <v>45509.027066284725</v>
      </c>
      <c r="R6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13.413</v>
      </c>
      <c s="20">
        <v>67</v>
      </c>
      <c s="91">
        <v>4.5819999999999999</v>
      </c>
      <c s="91">
        <v>83.379999999999995</v>
      </c>
      <c s="99">
        <v>34.200000000000003</v>
      </c>
      <c s="100">
        <v>0</v>
      </c>
      <c s="100">
        <v>0</v>
      </c>
      <c/>
      <c r="K68" s="123">
        <v>45509.027068518517</v>
      </c>
      <c r="R6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13.608000000000001</v>
      </c>
      <c s="20">
        <v>68</v>
      </c>
      <c s="91">
        <v>4.585</v>
      </c>
      <c s="91">
        <v>83.090999999999994</v>
      </c>
      <c s="99">
        <v>10.433</v>
      </c>
      <c s="100">
        <v>0</v>
      </c>
      <c s="100">
        <v>0</v>
      </c>
      <c/>
      <c r="K69" s="123">
        <v>45509.027070775461</v>
      </c>
      <c r="R6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13.801</v>
      </c>
      <c s="20">
        <v>69</v>
      </c>
      <c s="91">
        <v>3.9350000000000001</v>
      </c>
      <c s="91">
        <v>84.042000000000002</v>
      </c>
      <c s="99">
        <v>37.799999999999997</v>
      </c>
      <c s="100">
        <v>0</v>
      </c>
      <c s="100">
        <v>0</v>
      </c>
      <c/>
      <c r="K70" s="123">
        <v>45509.02707300926</v>
      </c>
      <c r="R7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</v>
      </c>
      <c s="20">
        <v>70</v>
      </c>
      <c s="91">
        <v>4.0030000000000001</v>
      </c>
      <c s="91">
        <v>85.016000000000005</v>
      </c>
      <c s="99">
        <v>31.568000000000001</v>
      </c>
      <c s="100">
        <v>0</v>
      </c>
      <c s="100">
        <v>0</v>
      </c>
      <c/>
      <c r="K71" s="123">
        <v>45509.027075300924</v>
      </c>
      <c r="R7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14.218</v>
      </c>
      <c s="20">
        <v>71</v>
      </c>
      <c s="91">
        <v>3.9249999999999998</v>
      </c>
      <c s="91">
        <v>85.545000000000002</v>
      </c>
      <c s="99">
        <v>31.623999999999999</v>
      </c>
      <c s="100">
        <v>0</v>
      </c>
      <c s="100">
        <v>0</v>
      </c>
      <c/>
      <c r="K72" s="123">
        <v>45509.027077824074</v>
      </c>
      <c r="R7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14.401999999999999</v>
      </c>
      <c s="20">
        <v>72</v>
      </c>
      <c s="91">
        <v>3.9249999999999998</v>
      </c>
      <c s="91">
        <v>85.801000000000002</v>
      </c>
      <c s="99">
        <v>29.527000000000001</v>
      </c>
      <c s="100">
        <v>0</v>
      </c>
      <c s="100">
        <v>0</v>
      </c>
      <c/>
      <c r="K73" s="123">
        <v>45509.027079953703</v>
      </c>
      <c r="R7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14.602</v>
      </c>
      <c s="20">
        <v>73</v>
      </c>
      <c s="91">
        <v>4.2480000000000002</v>
      </c>
      <c s="91">
        <v>85.625</v>
      </c>
      <c s="99">
        <v>23.141999999999999</v>
      </c>
      <c s="100">
        <v>0</v>
      </c>
      <c s="100">
        <v>0</v>
      </c>
      <c/>
      <c r="K74" s="123">
        <v>45509.02708226852</v>
      </c>
      <c r="R7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14.795999999999999</v>
      </c>
      <c s="20">
        <v>74</v>
      </c>
      <c s="91">
        <v>4.4969999999999999</v>
      </c>
      <c s="91">
        <v>85.486999999999995</v>
      </c>
      <c s="99">
        <v>28.850999999999999</v>
      </c>
      <c s="100">
        <v>0</v>
      </c>
      <c s="100">
        <v>0</v>
      </c>
      <c/>
      <c r="K75" s="123">
        <v>45509.027084525464</v>
      </c>
      <c r="R7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14.996</v>
      </c>
      <c s="20">
        <v>75</v>
      </c>
      <c s="91">
        <v>4.3739999999999997</v>
      </c>
      <c s="91">
        <v>82.195999999999998</v>
      </c>
      <c s="99">
        <v>36.841000000000001</v>
      </c>
      <c s="100">
        <v>0</v>
      </c>
      <c s="100">
        <v>0</v>
      </c>
      <c/>
      <c r="K76" s="123">
        <v>45509.027086828704</v>
      </c>
      <c r="R7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15.202</v>
      </c>
      <c s="20">
        <v>76</v>
      </c>
      <c s="91">
        <v>4.4240000000000004</v>
      </c>
      <c s="91">
        <v>80.855999999999995</v>
      </c>
      <c s="99">
        <v>32.375</v>
      </c>
      <c s="100">
        <v>0</v>
      </c>
      <c s="100">
        <v>0</v>
      </c>
      <c/>
      <c r="K77" s="123">
        <v>45509.027089212963</v>
      </c>
      <c r="R7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15.411</v>
      </c>
      <c s="20">
        <v>77</v>
      </c>
      <c s="91">
        <v>4.3179999999999996</v>
      </c>
      <c s="91">
        <v>81.031000000000006</v>
      </c>
      <c s="99">
        <v>25.742000000000001</v>
      </c>
      <c s="100">
        <v>0</v>
      </c>
      <c s="100">
        <v>0</v>
      </c>
      <c/>
      <c r="K78" s="123">
        <v>45509.027091643518</v>
      </c>
      <c r="R7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15.611000000000001</v>
      </c>
      <c s="20">
        <v>78</v>
      </c>
      <c s="91">
        <v>4.3079999999999998</v>
      </c>
      <c s="91">
        <v>81.103999999999999</v>
      </c>
      <c s="99">
        <v>30.123999999999999</v>
      </c>
      <c s="100">
        <v>0</v>
      </c>
      <c s="100">
        <v>0</v>
      </c>
      <c/>
      <c r="K79" s="123">
        <v>45509.027093946759</v>
      </c>
      <c r="R7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15.798999999999999</v>
      </c>
      <c s="20">
        <v>79</v>
      </c>
      <c s="91">
        <v>4.4500000000000002</v>
      </c>
      <c s="91">
        <v>82.078000000000003</v>
      </c>
      <c s="99">
        <v>34.393000000000001</v>
      </c>
      <c s="100">
        <v>0</v>
      </c>
      <c s="100">
        <v>0</v>
      </c>
      <c/>
      <c r="K80" s="123">
        <v>45509.027096134261</v>
      </c>
      <c r="R8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16.010000000000002</v>
      </c>
      <c s="20">
        <v>80</v>
      </c>
      <c s="91">
        <v>4.3470000000000004</v>
      </c>
      <c s="91">
        <v>83.933000000000007</v>
      </c>
      <c s="99">
        <v>33.915999999999997</v>
      </c>
      <c s="100">
        <v>0</v>
      </c>
      <c s="100">
        <v>0</v>
      </c>
      <c/>
      <c r="K81" s="123">
        <v>45509.027098564817</v>
      </c>
      <c r="R8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16.213999999999999</v>
      </c>
      <c s="20">
        <v>81</v>
      </c>
      <c s="91">
        <v>4.569</v>
      </c>
      <c s="91">
        <v>83.933000000000007</v>
      </c>
      <c s="99">
        <v>0</v>
      </c>
      <c s="100">
        <v>0</v>
      </c>
      <c s="100">
        <v>0</v>
      </c>
      <c/>
      <c r="K82" s="123">
        <v>45509.027100925923</v>
      </c>
      <c r="R8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16.411999999999999</v>
      </c>
      <c s="20">
        <v>82</v>
      </c>
      <c s="91">
        <v>4.5300000000000002</v>
      </c>
      <c s="91">
        <v>85.725999999999999</v>
      </c>
      <c s="99">
        <v>35.497999999999998</v>
      </c>
      <c s="100">
        <v>0</v>
      </c>
      <c s="100">
        <v>0</v>
      </c>
      <c/>
      <c r="K83" s="123">
        <v>45509.027103217595</v>
      </c>
      <c r="R8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16.614000000000001</v>
      </c>
      <c s="20">
        <v>83</v>
      </c>
      <c s="91">
        <v>4.4630000000000001</v>
      </c>
      <c s="91">
        <v>86.439999999999998</v>
      </c>
      <c s="99">
        <v>30.640999999999998</v>
      </c>
      <c s="100">
        <v>0</v>
      </c>
      <c s="100">
        <v>0</v>
      </c>
      <c/>
      <c r="K84" s="123">
        <v>45509.027105555557</v>
      </c>
      <c r="R8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16.800000000000001</v>
      </c>
      <c s="20">
        <v>84</v>
      </c>
      <c s="91">
        <v>4.5309999999999997</v>
      </c>
      <c s="91">
        <v>86.620999999999995</v>
      </c>
      <c s="99">
        <v>32.006999999999998</v>
      </c>
      <c s="100">
        <v>0</v>
      </c>
      <c s="100">
        <v>0</v>
      </c>
      <c/>
      <c r="K85" s="123">
        <v>45509.027107719907</v>
      </c>
      <c r="R8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16.998000000000001</v>
      </c>
      <c s="20">
        <v>85</v>
      </c>
      <c s="91">
        <v>4.5890000000000004</v>
      </c>
      <c s="91">
        <v>86.930999999999997</v>
      </c>
      <c s="99">
        <v>29.835000000000001</v>
      </c>
      <c s="100">
        <v>0</v>
      </c>
      <c s="100">
        <v>0</v>
      </c>
      <c/>
      <c r="K86" s="123">
        <v>45509.027110000003</v>
      </c>
      <c r="R8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17.221</v>
      </c>
      <c s="20">
        <v>86</v>
      </c>
      <c s="91">
        <v>4.4109999999999996</v>
      </c>
      <c s="91">
        <v>84.183000000000007</v>
      </c>
      <c s="99">
        <v>41.189</v>
      </c>
      <c s="100">
        <v>0</v>
      </c>
      <c s="100">
        <v>0</v>
      </c>
      <c/>
      <c r="K87" s="123">
        <v>45509.027112581018</v>
      </c>
      <c r="R8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17.411000000000001</v>
      </c>
      <c s="20">
        <v>87</v>
      </c>
      <c s="91">
        <v>4.3710000000000004</v>
      </c>
      <c s="91">
        <v>84.022999999999996</v>
      </c>
      <c s="99">
        <v>41.979999999999997</v>
      </c>
      <c s="100">
        <v>0</v>
      </c>
      <c s="100">
        <v>0</v>
      </c>
      <c/>
      <c r="K88" s="123">
        <v>45509.027114780096</v>
      </c>
      <c r="R8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17.614000000000001</v>
      </c>
      <c s="20">
        <v>88</v>
      </c>
      <c s="91">
        <v>4.4880000000000004</v>
      </c>
      <c s="91">
        <v>83.629000000000005</v>
      </c>
      <c s="99">
        <v>43.484000000000002</v>
      </c>
      <c s="100">
        <v>0</v>
      </c>
      <c s="100">
        <v>0</v>
      </c>
      <c/>
      <c r="K89" s="123">
        <v>45509.027117141202</v>
      </c>
      <c r="R8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17.809999999999999</v>
      </c>
      <c s="20">
        <v>89</v>
      </c>
      <c s="91">
        <v>4.508</v>
      </c>
      <c s="91">
        <v>83.951999999999998</v>
      </c>
      <c s="99">
        <v>32.482999999999997</v>
      </c>
      <c s="100">
        <v>0</v>
      </c>
      <c s="100">
        <v>0</v>
      </c>
      <c/>
      <c r="K90" s="123">
        <v>45509.027119398146</v>
      </c>
      <c r="R9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18.018000000000001</v>
      </c>
      <c s="20">
        <v>90</v>
      </c>
      <c s="91">
        <v>4.649</v>
      </c>
      <c s="91">
        <v>83.801000000000002</v>
      </c>
      <c s="99">
        <v>33.811999999999998</v>
      </c>
      <c s="100">
        <v>0</v>
      </c>
      <c s="100">
        <v>0</v>
      </c>
      <c/>
      <c r="K91" s="123">
        <v>45509.027121817133</v>
      </c>
      <c r="R9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18.216999999999999</v>
      </c>
      <c s="20">
        <v>91</v>
      </c>
      <c s="91">
        <v>4.6900000000000004</v>
      </c>
      <c s="91">
        <v>84.349000000000004</v>
      </c>
      <c s="99">
        <v>29.271999999999998</v>
      </c>
      <c s="100">
        <v>0</v>
      </c>
      <c s="100">
        <v>0</v>
      </c>
      <c/>
      <c r="K92" s="123">
        <v>45509.027124108798</v>
      </c>
      <c r="R9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18.414000000000001</v>
      </c>
      <c s="20">
        <v>92</v>
      </c>
      <c s="91">
        <v>4.7599999999999998</v>
      </c>
      <c s="91">
        <v>85.405000000000001</v>
      </c>
      <c s="99">
        <v>33.442999999999998</v>
      </c>
      <c s="100">
        <v>0</v>
      </c>
      <c s="100">
        <v>0</v>
      </c>
      <c/>
      <c r="K93" s="123">
        <v>45509.027126400462</v>
      </c>
      <c r="R9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18.609999999999999</v>
      </c>
      <c s="20">
        <v>93</v>
      </c>
      <c s="91">
        <v>4.7460000000000004</v>
      </c>
      <c s="91">
        <v>85.819999999999993</v>
      </c>
      <c s="99">
        <v>44.975000000000001</v>
      </c>
      <c s="100">
        <v>0</v>
      </c>
      <c s="100">
        <v>0</v>
      </c>
      <c/>
      <c r="K94" s="123">
        <v>45509.027128657406</v>
      </c>
      <c r="R9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18.797999999999998</v>
      </c>
      <c s="20">
        <v>94</v>
      </c>
      <c s="91">
        <v>4.7389999999999999</v>
      </c>
      <c s="91">
        <v>89.275000000000006</v>
      </c>
      <c s="99">
        <v>47.445999999999998</v>
      </c>
      <c s="100">
        <v>0</v>
      </c>
      <c s="100">
        <v>0</v>
      </c>
      <c/>
      <c r="K95" s="123">
        <v>45509.027130833332</v>
      </c>
      <c r="R9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19.015000000000001</v>
      </c>
      <c s="20">
        <v>95</v>
      </c>
      <c s="91">
        <v>4.7709999999999999</v>
      </c>
      <c s="91">
        <v>88.739999999999995</v>
      </c>
      <c s="99">
        <v>43.435000000000002</v>
      </c>
      <c s="100">
        <v>0</v>
      </c>
      <c s="100">
        <v>0</v>
      </c>
      <c/>
      <c r="K96" s="123">
        <v>45509.027133356482</v>
      </c>
      <c r="R9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19.202000000000002</v>
      </c>
      <c s="20">
        <v>96</v>
      </c>
      <c s="91">
        <v>4.7759999999999998</v>
      </c>
      <c s="91">
        <v>89.134</v>
      </c>
      <c s="99">
        <v>52.555999999999997</v>
      </c>
      <c s="100">
        <v>0</v>
      </c>
      <c s="100">
        <v>0</v>
      </c>
      <c/>
      <c r="K97" s="123">
        <v>45509.027135509263</v>
      </c>
      <c r="R9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19.402999999999999</v>
      </c>
      <c s="20">
        <v>97</v>
      </c>
      <c s="91">
        <v>4.5519999999999996</v>
      </c>
      <c s="91">
        <v>89.450999999999993</v>
      </c>
      <c s="99">
        <v>32.701999999999998</v>
      </c>
      <c s="100">
        <v>0</v>
      </c>
      <c s="100">
        <v>0</v>
      </c>
      <c/>
      <c r="K98" s="123">
        <v>45509.027137847224</v>
      </c>
      <c r="R9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19.597999999999999</v>
      </c>
      <c s="20">
        <v>98</v>
      </c>
      <c s="91">
        <v>4.7249999999999996</v>
      </c>
      <c s="91">
        <v>89.253</v>
      </c>
      <c s="99">
        <v>37.466999999999999</v>
      </c>
      <c s="100">
        <v>0</v>
      </c>
      <c s="100">
        <v>0</v>
      </c>
      <c/>
      <c r="K99" s="123">
        <v>45509.027140092592</v>
      </c>
      <c r="R9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19.803000000000001</v>
      </c>
      <c s="20">
        <v>99</v>
      </c>
      <c s="91">
        <v>4.7329999999999997</v>
      </c>
      <c s="91">
        <v>88.623000000000005</v>
      </c>
      <c s="99">
        <v>36.731999999999999</v>
      </c>
      <c s="100">
        <v>0</v>
      </c>
      <c s="100">
        <v>0</v>
      </c>
      <c/>
      <c r="K100" s="123">
        <v>45509.027142476851</v>
      </c>
      <c r="R10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20.004000000000001</v>
      </c>
      <c s="20">
        <v>100</v>
      </c>
      <c s="91">
        <v>4.476</v>
      </c>
      <c s="91">
        <v>87.986999999999995</v>
      </c>
      <c s="99">
        <v>46.627000000000002</v>
      </c>
      <c s="100">
        <v>0</v>
      </c>
      <c s="100">
        <v>0</v>
      </c>
      <c/>
      <c r="K101" s="123">
        <v>45509.027144791668</v>
      </c>
      <c r="R10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20.202000000000002</v>
      </c>
      <c s="20">
        <v>101</v>
      </c>
      <c s="91">
        <v>4.5499999999999998</v>
      </c>
      <c s="91">
        <v>88.028999999999996</v>
      </c>
      <c s="99">
        <v>44.590000000000003</v>
      </c>
      <c s="100">
        <v>0</v>
      </c>
      <c s="100">
        <v>0</v>
      </c>
      <c/>
      <c r="K102" s="123">
        <v>45509.027147094908</v>
      </c>
      <c r="R10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20.41</v>
      </c>
      <c s="20">
        <v>102</v>
      </c>
      <c s="91">
        <v>4.5609999999999999</v>
      </c>
      <c s="91">
        <v>88.367000000000004</v>
      </c>
      <c s="99">
        <v>37.581000000000003</v>
      </c>
      <c s="100">
        <v>0</v>
      </c>
      <c s="100">
        <v>0</v>
      </c>
      <c/>
      <c r="K103" s="123">
        <v>45509.027149490743</v>
      </c>
      <c r="R10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20.617000000000001</v>
      </c>
      <c s="20">
        <v>103</v>
      </c>
      <c s="91">
        <v>4.5449999999999999</v>
      </c>
      <c s="91">
        <v>87.143000000000001</v>
      </c>
      <c s="99">
        <v>44.984999999999999</v>
      </c>
      <c s="100">
        <v>0</v>
      </c>
      <c s="100">
        <v>0</v>
      </c>
      <c/>
      <c r="K104" s="123">
        <v>45509.027151886577</v>
      </c>
      <c r="R10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20.798999999999999</v>
      </c>
      <c s="20">
        <v>104</v>
      </c>
      <c s="91">
        <v>4.4699999999999998</v>
      </c>
      <c s="91">
        <v>86.620999999999995</v>
      </c>
      <c s="99">
        <v>41.634</v>
      </c>
      <c s="100">
        <v>0</v>
      </c>
      <c s="100">
        <v>0</v>
      </c>
      <c/>
      <c r="K105" s="123">
        <v>45509.027154004631</v>
      </c>
      <c r="R10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21.018000000000001</v>
      </c>
      <c s="20">
        <v>105</v>
      </c>
      <c s="91">
        <v>4.343</v>
      </c>
      <c s="91">
        <v>87.126000000000005</v>
      </c>
      <c s="99">
        <v>38.412999999999997</v>
      </c>
      <c s="100">
        <v>0</v>
      </c>
      <c s="100">
        <v>0</v>
      </c>
      <c/>
      <c r="K106" s="123">
        <v>45509.02715652778</v>
      </c>
      <c r="R10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21.196999999999999</v>
      </c>
      <c s="20">
        <v>106</v>
      </c>
      <c s="91">
        <v>4.4580000000000002</v>
      </c>
      <c s="91">
        <v>86.688999999999993</v>
      </c>
      <c s="99">
        <v>35.185000000000002</v>
      </c>
      <c s="100">
        <v>0</v>
      </c>
      <c s="100">
        <v>0</v>
      </c>
      <c/>
      <c r="K107" s="123">
        <v>45509.027158611112</v>
      </c>
      <c r="R10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21.417000000000002</v>
      </c>
      <c s="20">
        <v>107</v>
      </c>
      <c s="91">
        <v>4.4210000000000003</v>
      </c>
      <c s="91">
        <v>85.034000000000006</v>
      </c>
      <c s="99">
        <v>42.509999999999998</v>
      </c>
      <c s="100">
        <v>0</v>
      </c>
      <c s="100">
        <v>0</v>
      </c>
      <c/>
      <c r="K108" s="123">
        <v>45509.02716114583</v>
      </c>
      <c r="R10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21.600999999999999</v>
      </c>
      <c s="20">
        <v>108</v>
      </c>
      <c s="91">
        <v>4.4699999999999998</v>
      </c>
      <c s="91">
        <v>87.355999999999995</v>
      </c>
      <c s="99">
        <v>33.146999999999998</v>
      </c>
      <c s="100">
        <v>0</v>
      </c>
      <c s="100">
        <v>0</v>
      </c>
      <c/>
      <c r="K109" s="123">
        <v>45509.027163275467</v>
      </c>
      <c r="R10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21.823</v>
      </c>
      <c s="20">
        <v>109</v>
      </c>
      <c s="91">
        <v>4.3179999999999996</v>
      </c>
      <c s="91">
        <v>84.378</v>
      </c>
      <c s="99">
        <v>38.991</v>
      </c>
      <c s="100">
        <v>0</v>
      </c>
      <c s="100">
        <v>0</v>
      </c>
      <c/>
      <c r="K110" s="123">
        <v>45509.027165844906</v>
      </c>
      <c r="R11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22.013999999999999</v>
      </c>
      <c s="20">
        <v>110</v>
      </c>
      <c s="91">
        <v>4.4340000000000002</v>
      </c>
      <c s="91">
        <v>84.233999999999995</v>
      </c>
      <c s="99">
        <v>27.318000000000001</v>
      </c>
      <c s="100">
        <v>0</v>
      </c>
      <c s="100">
        <v>0</v>
      </c>
      <c/>
      <c r="K111" s="123">
        <v>45509.027168055552</v>
      </c>
      <c r="R11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22.218</v>
      </c>
      <c s="20">
        <v>111</v>
      </c>
      <c s="91">
        <v>4.5060000000000002</v>
      </c>
      <c s="91">
        <v>84.233999999999995</v>
      </c>
      <c s="99">
        <v>0</v>
      </c>
      <c s="100">
        <v>0</v>
      </c>
      <c s="100">
        <v>0</v>
      </c>
      <c/>
      <c r="K112" s="123">
        <v>45509.027170428242</v>
      </c>
      <c r="R11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22.402999999999999</v>
      </c>
      <c s="20">
        <v>112</v>
      </c>
      <c s="91">
        <v>4.4400000000000004</v>
      </c>
      <c s="91">
        <v>83.856999999999999</v>
      </c>
      <c s="99">
        <v>57.139000000000003</v>
      </c>
      <c s="100">
        <v>0</v>
      </c>
      <c s="100">
        <v>0</v>
      </c>
      <c/>
      <c r="K113" s="123">
        <v>45509.027172557871</v>
      </c>
      <c r="R11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22.597999999999999</v>
      </c>
      <c s="20">
        <v>113</v>
      </c>
      <c s="91">
        <v>4.3949999999999996</v>
      </c>
      <c s="91">
        <v>85.709000000000003</v>
      </c>
      <c s="99">
        <v>37.942999999999998</v>
      </c>
      <c s="100">
        <v>0</v>
      </c>
      <c s="100">
        <v>0</v>
      </c>
      <c/>
      <c r="K114" s="123">
        <v>45509.027174826391</v>
      </c>
      <c r="R11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22.802</v>
      </c>
      <c s="20">
        <v>114</v>
      </c>
      <c s="91">
        <v>4.3019999999999996</v>
      </c>
      <c s="91">
        <v>85.492000000000004</v>
      </c>
      <c s="99">
        <v>36.834000000000003</v>
      </c>
      <c s="100">
        <v>0</v>
      </c>
      <c s="100">
        <v>0</v>
      </c>
      <c/>
      <c r="K115" s="123">
        <v>45509.027177175929</v>
      </c>
      <c r="R11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23.016999999999999</v>
      </c>
      <c s="20">
        <v>115</v>
      </c>
      <c s="91">
        <v>4.468</v>
      </c>
      <c s="91">
        <v>83.007000000000005</v>
      </c>
      <c s="99">
        <v>45.277999999999999</v>
      </c>
      <c s="100">
        <v>0</v>
      </c>
      <c s="100">
        <v>0</v>
      </c>
      <c/>
      <c r="K116" s="123">
        <v>45509.02717966435</v>
      </c>
      <c r="R11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23.221</v>
      </c>
      <c s="20">
        <v>116</v>
      </c>
      <c s="91">
        <v>4.4669999999999996</v>
      </c>
      <c s="91">
        <v>82.325999999999993</v>
      </c>
      <c s="99">
        <v>43.340000000000003</v>
      </c>
      <c s="100">
        <v>0</v>
      </c>
      <c s="100">
        <v>0</v>
      </c>
      <c/>
      <c r="K117" s="123">
        <v>45509.027182025464</v>
      </c>
      <c r="R11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23.416</v>
      </c>
      <c s="20">
        <v>117</v>
      </c>
      <c s="91">
        <v>4.5119999999999996</v>
      </c>
      <c s="91">
        <v>81.942999999999998</v>
      </c>
      <c s="99">
        <v>28.609999999999999</v>
      </c>
      <c s="100">
        <v>0</v>
      </c>
      <c s="100">
        <v>0</v>
      </c>
      <c/>
      <c r="K118" s="123">
        <v>45509.027184282408</v>
      </c>
      <c r="R11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23.617000000000001</v>
      </c>
      <c s="20">
        <v>118</v>
      </c>
      <c s="91">
        <v>4.008</v>
      </c>
      <c s="91">
        <v>82.066999999999993</v>
      </c>
      <c s="99">
        <v>24.042000000000002</v>
      </c>
      <c s="100">
        <v>0</v>
      </c>
      <c s="100">
        <v>0</v>
      </c>
      <c/>
      <c r="K119" s="123">
        <v>45509.027186608793</v>
      </c>
      <c r="R11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23.817</v>
      </c>
      <c s="20">
        <v>119</v>
      </c>
      <c s="91">
        <v>4.4039999999999999</v>
      </c>
      <c s="91">
        <v>82.007999999999996</v>
      </c>
      <c s="99">
        <v>23.518999999999998</v>
      </c>
      <c s="100">
        <v>0</v>
      </c>
      <c s="100">
        <v>0</v>
      </c>
      <c/>
      <c r="K120" s="123">
        <v>45509.02718892361</v>
      </c>
      <c r="R12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24.015999999999998</v>
      </c>
      <c s="20">
        <v>120</v>
      </c>
      <c s="91">
        <v>4.3689999999999998</v>
      </c>
      <c s="91">
        <v>82.513000000000005</v>
      </c>
      <c s="99">
        <v>36.015000000000001</v>
      </c>
      <c s="100">
        <v>0</v>
      </c>
      <c s="100">
        <v>0</v>
      </c>
      <c/>
      <c r="K121" s="123">
        <v>45509.027191226851</v>
      </c>
      <c r="R12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24.212</v>
      </c>
      <c s="20">
        <v>121</v>
      </c>
      <c s="91">
        <v>4.4160000000000004</v>
      </c>
      <c s="91">
        <v>83.394000000000005</v>
      </c>
      <c s="99">
        <v>36.25</v>
      </c>
      <c s="100">
        <v>0</v>
      </c>
      <c s="100">
        <v>0</v>
      </c>
      <c/>
      <c r="K122" s="123">
        <v>45509.027193495371</v>
      </c>
      <c r="R12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24.411000000000001</v>
      </c>
      <c s="20">
        <v>122</v>
      </c>
      <c s="91">
        <v>4.3719999999999999</v>
      </c>
      <c s="91">
        <v>83.635000000000005</v>
      </c>
      <c s="99">
        <v>33.098999999999997</v>
      </c>
      <c s="100">
        <v>0</v>
      </c>
      <c s="100">
        <v>0</v>
      </c>
      <c/>
      <c r="K123" s="123">
        <v>45509.027195810188</v>
      </c>
      <c r="R12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24.613</v>
      </c>
      <c s="20">
        <v>123</v>
      </c>
      <c s="91">
        <v>4.5389999999999997</v>
      </c>
      <c s="91">
        <v>85.037999999999997</v>
      </c>
      <c s="99">
        <v>39.25</v>
      </c>
      <c s="100">
        <v>0</v>
      </c>
      <c s="100">
        <v>0</v>
      </c>
      <c/>
      <c r="K124" s="123">
        <v>45509.027198136573</v>
      </c>
      <c r="R12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24.812999999999999</v>
      </c>
      <c s="20">
        <v>124</v>
      </c>
      <c s="91">
        <v>4.5519999999999996</v>
      </c>
      <c s="91">
        <v>84.825000000000003</v>
      </c>
      <c s="99">
        <v>48.543999999999997</v>
      </c>
      <c s="100">
        <v>0</v>
      </c>
      <c s="100">
        <v>0</v>
      </c>
      <c/>
      <c r="K125" s="123">
        <v>45509.02720045139</v>
      </c>
      <c r="R12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25.015999999999998</v>
      </c>
      <c s="20">
        <v>125</v>
      </c>
      <c s="91">
        <v>4.5110000000000001</v>
      </c>
      <c s="91">
        <v>85.155000000000001</v>
      </c>
      <c s="99">
        <v>48.356999999999999</v>
      </c>
      <c s="100">
        <v>0</v>
      </c>
      <c s="100">
        <v>0</v>
      </c>
      <c/>
      <c r="K126" s="123">
        <v>45509.027202800928</v>
      </c>
      <c r="R12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25.204000000000001</v>
      </c>
      <c s="20">
        <v>126</v>
      </c>
      <c s="91">
        <v>4.5119999999999996</v>
      </c>
      <c s="91">
        <v>84.206999999999994</v>
      </c>
      <c s="99">
        <v>46.895000000000003</v>
      </c>
      <c s="100">
        <v>0</v>
      </c>
      <c s="100">
        <v>0</v>
      </c>
      <c/>
      <c r="K127" s="123">
        <v>45509.027204976854</v>
      </c>
      <c r="R12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25.411000000000001</v>
      </c>
      <c s="20">
        <v>127</v>
      </c>
      <c s="91">
        <v>4.5709999999999997</v>
      </c>
      <c s="91">
        <v>82.361999999999995</v>
      </c>
      <c s="99">
        <v>45.698999999999998</v>
      </c>
      <c s="100">
        <v>0</v>
      </c>
      <c s="100">
        <v>0</v>
      </c>
      <c/>
      <c r="K128" s="123">
        <v>45509.027207372688</v>
      </c>
      <c r="R12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25.600999999999999</v>
      </c>
      <c s="20">
        <v>128</v>
      </c>
      <c s="91">
        <v>4.5730000000000004</v>
      </c>
      <c s="91">
        <v>82.085999999999999</v>
      </c>
      <c s="99">
        <v>34.542000000000002</v>
      </c>
      <c s="100">
        <v>0</v>
      </c>
      <c s="100">
        <v>0</v>
      </c>
      <c/>
      <c r="K129" s="123">
        <v>45509.027209571759</v>
      </c>
      <c r="R12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25.800999999999998</v>
      </c>
      <c s="20">
        <v>129</v>
      </c>
      <c s="91">
        <v>4.5629999999999997</v>
      </c>
      <c s="91">
        <v>82.313000000000002</v>
      </c>
      <c s="99">
        <v>22.832000000000001</v>
      </c>
      <c s="100">
        <v>0</v>
      </c>
      <c s="100">
        <v>0</v>
      </c>
      <c/>
      <c r="K130" s="123">
        <v>45509.027211898145</v>
      </c>
      <c r="R13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26.006</v>
      </c>
      <c s="20">
        <v>130</v>
      </c>
      <c s="91">
        <v>4.5129999999999999</v>
      </c>
      <c s="91">
        <v>83.730999999999995</v>
      </c>
      <c s="99">
        <v>33.280999999999999</v>
      </c>
      <c s="100">
        <v>0</v>
      </c>
      <c s="100">
        <v>0</v>
      </c>
      <c/>
      <c r="K131" s="123">
        <v>45509.027214259258</v>
      </c>
      <c r="R13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26.210999999999999</v>
      </c>
      <c s="20">
        <v>131</v>
      </c>
      <c s="91">
        <v>4.569</v>
      </c>
      <c s="91">
        <v>83.715999999999994</v>
      </c>
      <c s="99">
        <v>29.791</v>
      </c>
      <c s="100">
        <v>0</v>
      </c>
      <c s="100">
        <v>0</v>
      </c>
      <c/>
      <c r="K132" s="123">
        <v>45509.027216631941</v>
      </c>
      <c r="R13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26.414999999999999</v>
      </c>
      <c s="20">
        <v>132</v>
      </c>
      <c s="91">
        <v>4.569</v>
      </c>
      <c s="91">
        <v>85.528999999999996</v>
      </c>
      <c s="99">
        <v>40.274000000000001</v>
      </c>
      <c s="100">
        <v>0</v>
      </c>
      <c s="100">
        <v>0</v>
      </c>
      <c/>
      <c r="K133" s="123">
        <v>45509.027219004631</v>
      </c>
      <c r="R13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26.594999999999999</v>
      </c>
      <c s="20">
        <v>133</v>
      </c>
      <c s="91">
        <v>4.569</v>
      </c>
      <c s="91">
        <v>86.290999999999997</v>
      </c>
      <c s="99">
        <v>32.774000000000001</v>
      </c>
      <c s="100">
        <v>0</v>
      </c>
      <c s="100">
        <v>0</v>
      </c>
      <c/>
      <c r="K134" s="123">
        <v>45509.027221087963</v>
      </c>
      <c r="R13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26.803000000000001</v>
      </c>
      <c s="20">
        <v>134</v>
      </c>
      <c s="91">
        <v>4.5090000000000003</v>
      </c>
      <c s="91">
        <v>86.590999999999994</v>
      </c>
      <c s="99">
        <v>22.009</v>
      </c>
      <c s="100">
        <v>0</v>
      </c>
      <c s="100">
        <v>0</v>
      </c>
      <c/>
      <c r="K135" s="123">
        <v>45509.027223495374</v>
      </c>
      <c r="R13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27.007999999999999</v>
      </c>
      <c s="20">
        <v>135</v>
      </c>
      <c s="91">
        <v>4.1600000000000001</v>
      </c>
      <c s="91">
        <v>86.280000000000001</v>
      </c>
      <c s="99">
        <v>30.341000000000001</v>
      </c>
      <c s="100">
        <v>0</v>
      </c>
      <c s="100">
        <v>0</v>
      </c>
      <c/>
      <c r="K136" s="123">
        <v>45509.02722585648</v>
      </c>
      <c r="R13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27.213999999999999</v>
      </c>
      <c s="20">
        <v>136</v>
      </c>
      <c s="91">
        <v>4.1280000000000001</v>
      </c>
      <c s="91">
        <v>86.879999999999995</v>
      </c>
      <c s="99">
        <v>35.155999999999999</v>
      </c>
      <c s="100">
        <v>0</v>
      </c>
      <c s="100">
        <v>0</v>
      </c>
      <c/>
      <c r="K137" s="123">
        <v>45509.027228240739</v>
      </c>
      <c r="R13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27.420999999999999</v>
      </c>
      <c s="20">
        <v>137</v>
      </c>
      <c s="91">
        <v>4.4630000000000001</v>
      </c>
      <c s="91">
        <v>87.203000000000003</v>
      </c>
      <c s="99">
        <v>30.454999999999998</v>
      </c>
      <c s="100">
        <v>0</v>
      </c>
      <c s="100">
        <v>0</v>
      </c>
      <c/>
      <c r="K138" s="123">
        <v>45509.027230648149</v>
      </c>
      <c r="R13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27.619</v>
      </c>
      <c s="20">
        <v>138</v>
      </c>
      <c s="91">
        <v>4.3259999999999996</v>
      </c>
      <c s="91">
        <v>86.906000000000006</v>
      </c>
      <c s="99">
        <v>15.595000000000001</v>
      </c>
      <c s="100">
        <v>0</v>
      </c>
      <c s="100">
        <v>0</v>
      </c>
      <c/>
      <c r="K139" s="123">
        <v>45509.027232939814</v>
      </c>
      <c r="R13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27.798999999999999</v>
      </c>
      <c s="20">
        <v>139</v>
      </c>
      <c s="91">
        <v>4.4279999999999999</v>
      </c>
      <c s="91">
        <v>85.415000000000006</v>
      </c>
      <c s="99">
        <v>37.968000000000004</v>
      </c>
      <c s="100">
        <v>0</v>
      </c>
      <c s="100">
        <v>0</v>
      </c>
      <c/>
      <c r="K140" s="123">
        <v>45509.027235011577</v>
      </c>
      <c r="R14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28.004999999999999</v>
      </c>
      <c s="20">
        <v>140</v>
      </c>
      <c s="91">
        <v>4.3959999999999999</v>
      </c>
      <c s="91">
        <v>85.920000000000002</v>
      </c>
      <c s="99">
        <v>32.212000000000003</v>
      </c>
      <c s="100">
        <v>0</v>
      </c>
      <c s="100">
        <v>0</v>
      </c>
      <c/>
      <c r="K141" s="123">
        <v>45509.027237407405</v>
      </c>
      <c r="R14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28.198</v>
      </c>
      <c s="20">
        <v>141</v>
      </c>
      <c s="91">
        <v>4.6379999999999999</v>
      </c>
      <c s="91">
        <v>86.004999999999995</v>
      </c>
      <c s="99">
        <v>28.366</v>
      </c>
      <c s="100">
        <v>0</v>
      </c>
      <c s="100">
        <v>0</v>
      </c>
      <c/>
      <c r="K142" s="123">
        <v>45509.027239629628</v>
      </c>
      <c r="R14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28.399999999999999</v>
      </c>
      <c s="20">
        <v>142</v>
      </c>
      <c s="91">
        <v>4.4820000000000002</v>
      </c>
      <c s="91">
        <v>85.364000000000004</v>
      </c>
      <c s="99">
        <v>34.658999999999999</v>
      </c>
      <c s="100">
        <v>0</v>
      </c>
      <c s="100">
        <v>0</v>
      </c>
      <c/>
      <c r="K143" s="123">
        <v>45509.027241967589</v>
      </c>
      <c r="R14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28.613</v>
      </c>
      <c s="20">
        <v>143</v>
      </c>
      <c s="91">
        <v>4.6500000000000004</v>
      </c>
      <c s="91">
        <v>84.804000000000002</v>
      </c>
      <c s="99">
        <v>38.277000000000001</v>
      </c>
      <c s="100">
        <v>0</v>
      </c>
      <c s="100">
        <v>0</v>
      </c>
      <c/>
      <c r="K144" s="123">
        <v>45509.027244432873</v>
      </c>
      <c r="R14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28.797000000000001</v>
      </c>
      <c s="20">
        <v>144</v>
      </c>
      <c s="91">
        <v>4.484</v>
      </c>
      <c s="91">
        <v>84.751000000000005</v>
      </c>
      <c s="99">
        <v>32.960999999999999</v>
      </c>
      <c s="100">
        <v>0</v>
      </c>
      <c s="100">
        <v>0</v>
      </c>
      <c/>
      <c r="K145" s="123">
        <v>45509.027246562502</v>
      </c>
      <c r="R14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29.004000000000001</v>
      </c>
      <c s="20">
        <v>145</v>
      </c>
      <c s="91">
        <v>4.6340000000000003</v>
      </c>
      <c s="91">
        <v>84.903000000000006</v>
      </c>
      <c s="99">
        <v>36.529000000000003</v>
      </c>
      <c s="100">
        <v>0</v>
      </c>
      <c s="100">
        <v>0</v>
      </c>
      <c/>
      <c r="K146" s="123">
        <v>45509.027248958337</v>
      </c>
      <c r="R14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29.219999999999999</v>
      </c>
      <c s="20">
        <v>146</v>
      </c>
      <c s="91">
        <v>4.6210000000000004</v>
      </c>
      <c s="91">
        <v>85.228999999999999</v>
      </c>
      <c s="99">
        <v>33.850999999999999</v>
      </c>
      <c s="100">
        <v>0</v>
      </c>
      <c s="100">
        <v>0</v>
      </c>
      <c/>
      <c r="K147" s="123">
        <v>45509.027251458334</v>
      </c>
      <c r="R14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29.411999999999999</v>
      </c>
      <c s="20">
        <v>147</v>
      </c>
      <c s="91">
        <v>4.6500000000000004</v>
      </c>
      <c s="91">
        <v>85.116</v>
      </c>
      <c s="99">
        <v>28.626999999999999</v>
      </c>
      <c s="100">
        <v>0</v>
      </c>
      <c s="100">
        <v>0</v>
      </c>
      <c/>
      <c r="K148" s="123">
        <v>45509.027253680557</v>
      </c>
      <c r="R14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29.603000000000002</v>
      </c>
      <c s="20">
        <v>148</v>
      </c>
      <c s="91">
        <v>4.5170000000000003</v>
      </c>
      <c s="91">
        <v>84.881</v>
      </c>
      <c s="99">
        <v>36.585999999999999</v>
      </c>
      <c s="100">
        <v>0</v>
      </c>
      <c s="100">
        <v>0</v>
      </c>
      <c/>
      <c r="K149" s="123">
        <v>45509.027255891204</v>
      </c>
      <c r="R14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29.824999999999999</v>
      </c>
      <c s="20">
        <v>149</v>
      </c>
      <c s="91">
        <v>4.7009999999999996</v>
      </c>
      <c s="91">
        <v>85.051000000000002</v>
      </c>
      <c s="99">
        <v>24.286999999999999</v>
      </c>
      <c s="100">
        <v>0</v>
      </c>
      <c s="100">
        <v>0</v>
      </c>
      <c/>
      <c r="K150" s="123">
        <v>45509.02725846065</v>
      </c>
      <c r="R15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30.018999999999998</v>
      </c>
      <c s="20">
        <v>150</v>
      </c>
      <c s="91">
        <v>4.7380000000000004</v>
      </c>
      <c s="91">
        <v>85.352000000000004</v>
      </c>
      <c s="99">
        <v>23.373000000000001</v>
      </c>
      <c s="100">
        <v>0</v>
      </c>
      <c s="100">
        <v>0</v>
      </c>
      <c/>
      <c r="K151" s="123">
        <v>45509.027260706018</v>
      </c>
      <c r="R15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30.196000000000002</v>
      </c>
      <c s="20">
        <v>151</v>
      </c>
      <c s="91">
        <v>4.6870000000000003</v>
      </c>
      <c s="91">
        <v>85.200000000000003</v>
      </c>
      <c s="99">
        <v>26.138000000000002</v>
      </c>
      <c s="100">
        <v>0</v>
      </c>
      <c s="100">
        <v>0</v>
      </c>
      <c/>
      <c r="K152" s="123">
        <v>45509.027262754629</v>
      </c>
      <c r="R15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30.420000000000002</v>
      </c>
      <c s="20">
        <v>152</v>
      </c>
      <c s="91">
        <v>4.7290000000000001</v>
      </c>
      <c s="91">
        <v>85.304000000000002</v>
      </c>
      <c s="99">
        <v>27.861000000000001</v>
      </c>
      <c s="100">
        <v>0</v>
      </c>
      <c s="100">
        <v>0</v>
      </c>
      <c/>
      <c r="K153" s="123">
        <v>45509.02726534722</v>
      </c>
      <c r="R15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30.614000000000001</v>
      </c>
      <c s="20">
        <v>153</v>
      </c>
      <c s="91">
        <v>4.7569999999999997</v>
      </c>
      <c s="91">
        <v>85.739999999999995</v>
      </c>
      <c s="99">
        <v>33.899000000000001</v>
      </c>
      <c s="100">
        <v>0</v>
      </c>
      <c s="100">
        <v>0</v>
      </c>
      <c/>
      <c r="K154" s="123">
        <v>45509.027267592595</v>
      </c>
      <c r="R15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30.826000000000001</v>
      </c>
      <c s="20">
        <v>154</v>
      </c>
      <c s="91">
        <v>4.5209999999999999</v>
      </c>
      <c s="91">
        <v>84.198999999999998</v>
      </c>
      <c s="99">
        <v>32.362000000000002</v>
      </c>
      <c s="100">
        <v>0</v>
      </c>
      <c s="100">
        <v>0</v>
      </c>
      <c/>
      <c r="K155" s="123">
        <v>45509.027270046296</v>
      </c>
      <c r="R15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31.007000000000001</v>
      </c>
      <c s="20">
        <v>155</v>
      </c>
      <c s="91">
        <v>4.2080000000000002</v>
      </c>
      <c s="91">
        <v>84.656999999999996</v>
      </c>
      <c s="99">
        <v>26.367000000000001</v>
      </c>
      <c s="100">
        <v>0</v>
      </c>
      <c s="100">
        <v>0</v>
      </c>
      <c/>
      <c r="K156" s="123">
        <v>45509.027272141204</v>
      </c>
      <c r="R15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31.201000000000001</v>
      </c>
      <c s="20">
        <v>156</v>
      </c>
      <c s="91">
        <v>4.3460000000000001</v>
      </c>
      <c s="91">
        <v>82.935000000000002</v>
      </c>
      <c s="99">
        <v>42.328000000000003</v>
      </c>
      <c s="100">
        <v>0</v>
      </c>
      <c s="100">
        <v>0</v>
      </c>
      <c/>
      <c r="K157" s="123">
        <v>45509.027274398148</v>
      </c>
      <c r="R15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31.405000000000001</v>
      </c>
      <c s="20">
        <v>157</v>
      </c>
      <c s="91">
        <v>4.0190000000000001</v>
      </c>
      <c s="91">
        <v>83.171000000000006</v>
      </c>
      <c s="99">
        <v>22.509</v>
      </c>
      <c s="100">
        <v>0</v>
      </c>
      <c s="100">
        <v>0</v>
      </c>
      <c/>
      <c r="K158" s="123">
        <v>45509.027276747685</v>
      </c>
      <c r="R15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31.609999999999999</v>
      </c>
      <c s="20">
        <v>158</v>
      </c>
      <c s="91">
        <v>4.5650000000000004</v>
      </c>
      <c s="91">
        <v>83.751000000000005</v>
      </c>
      <c s="99">
        <v>22.707000000000001</v>
      </c>
      <c s="100">
        <v>0</v>
      </c>
      <c s="100">
        <v>0</v>
      </c>
      <c/>
      <c r="K159" s="123">
        <v>45509.027279120368</v>
      </c>
      <c r="R15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31.797000000000001</v>
      </c>
      <c s="20">
        <v>159</v>
      </c>
      <c s="91">
        <v>4.6689999999999996</v>
      </c>
      <c s="91">
        <v>82.494</v>
      </c>
      <c s="99">
        <v>38.878999999999998</v>
      </c>
      <c s="100">
        <v>0</v>
      </c>
      <c s="100">
        <v>0</v>
      </c>
      <c/>
      <c r="K160" s="123">
        <v>45509.027281284725</v>
      </c>
      <c r="R16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32.017000000000003</v>
      </c>
      <c s="20">
        <v>160</v>
      </c>
      <c s="91">
        <v>4.8070000000000004</v>
      </c>
      <c s="91">
        <v>83.153999999999996</v>
      </c>
      <c s="99">
        <v>37.758000000000003</v>
      </c>
      <c s="100">
        <v>0</v>
      </c>
      <c s="100">
        <v>0</v>
      </c>
      <c/>
      <c r="K161" s="123">
        <v>45509.027283831019</v>
      </c>
      <c r="R16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32.201000000000001</v>
      </c>
      <c s="20">
        <v>161</v>
      </c>
      <c s="91">
        <v>3.6269999999999998</v>
      </c>
      <c s="91">
        <v>82.400000000000006</v>
      </c>
      <c s="99">
        <v>30.587</v>
      </c>
      <c s="100">
        <v>0</v>
      </c>
      <c s="100">
        <v>0</v>
      </c>
      <c/>
      <c r="K162" s="123">
        <v>45509.027285960648</v>
      </c>
      <c r="R16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32.406999999999996</v>
      </c>
      <c s="20">
        <v>162</v>
      </c>
      <c s="91">
        <v>3.6269999999999998</v>
      </c>
      <c s="91">
        <v>81.959999999999994</v>
      </c>
      <c s="99">
        <v>35.289999999999999</v>
      </c>
      <c s="100">
        <v>0</v>
      </c>
      <c s="100">
        <v>0</v>
      </c>
      <c/>
      <c r="K163" s="123">
        <v>45509.027288344907</v>
      </c>
      <c r="R16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32.618000000000002</v>
      </c>
      <c s="20">
        <v>163</v>
      </c>
      <c s="91">
        <v>3.6269999999999998</v>
      </c>
      <c s="91">
        <v>82.244</v>
      </c>
      <c s="99">
        <v>30</v>
      </c>
      <c s="100">
        <v>0</v>
      </c>
      <c s="100">
        <v>0</v>
      </c>
      <c/>
      <c r="K164" s="123">
        <v>45509.027290787039</v>
      </c>
      <c r="R16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32.819000000000003</v>
      </c>
      <c s="20">
        <v>164</v>
      </c>
      <c s="91">
        <v>4.4809999999999999</v>
      </c>
      <c s="91">
        <v>82.477000000000004</v>
      </c>
      <c s="99">
        <v>18.507999999999999</v>
      </c>
      <c s="100">
        <v>0</v>
      </c>
      <c s="100">
        <v>0</v>
      </c>
      <c/>
      <c r="K165" s="123">
        <v>45509.027293113424</v>
      </c>
      <c r="R16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33.000999999999998</v>
      </c>
      <c s="20">
        <v>165</v>
      </c>
      <c s="91">
        <v>4.4119999999999999</v>
      </c>
      <c s="91">
        <v>83.685000000000002</v>
      </c>
      <c s="99">
        <v>35.590000000000003</v>
      </c>
      <c s="100">
        <v>0</v>
      </c>
      <c s="100">
        <v>0</v>
      </c>
      <c/>
      <c r="K166" s="123">
        <v>45509.027295219908</v>
      </c>
      <c r="R16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33.204999999999998</v>
      </c>
      <c s="20">
        <v>166</v>
      </c>
      <c s="91">
        <v>4.4720000000000004</v>
      </c>
      <c s="91">
        <v>84.119</v>
      </c>
      <c s="99">
        <v>30.913</v>
      </c>
      <c s="100">
        <v>0</v>
      </c>
      <c s="100">
        <v>0</v>
      </c>
      <c/>
      <c r="K167" s="123">
        <v>45509.027297581022</v>
      </c>
      <c r="R16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33.420000000000002</v>
      </c>
      <c s="20">
        <v>167</v>
      </c>
      <c s="91">
        <v>4.4050000000000002</v>
      </c>
      <c s="91">
        <v>85.260000000000005</v>
      </c>
      <c s="99">
        <v>40.615000000000002</v>
      </c>
      <c s="100">
        <v>0</v>
      </c>
      <c s="100">
        <v>0</v>
      </c>
      <c/>
      <c r="K168" s="123">
        <v>45509.027300069443</v>
      </c>
      <c r="R16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33.613999999999997</v>
      </c>
      <c s="20">
        <v>168</v>
      </c>
      <c s="91">
        <v>4.3090000000000002</v>
      </c>
      <c s="91">
        <v>88.503</v>
      </c>
      <c s="99">
        <v>35.789000000000001</v>
      </c>
      <c s="100">
        <v>0</v>
      </c>
      <c s="100">
        <v>0</v>
      </c>
      <c/>
      <c r="K169" s="123">
        <v>45509.027302314818</v>
      </c>
      <c r="R16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33.807000000000002</v>
      </c>
      <c s="20">
        <v>169</v>
      </c>
      <c s="91">
        <v>4.4020000000000001</v>
      </c>
      <c s="91">
        <v>87.802999999999997</v>
      </c>
      <c s="99">
        <v>28.079000000000001</v>
      </c>
      <c s="100">
        <v>0</v>
      </c>
      <c s="100">
        <v>0</v>
      </c>
      <c/>
      <c r="K170" s="123">
        <v>45509.02730454861</v>
      </c>
      <c r="R17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34.005000000000003</v>
      </c>
      <c s="20">
        <v>170</v>
      </c>
      <c s="91">
        <v>4.4210000000000003</v>
      </c>
      <c s="91">
        <v>87.536000000000001</v>
      </c>
      <c s="99">
        <v>24.893000000000001</v>
      </c>
      <c s="100">
        <v>0</v>
      </c>
      <c s="100">
        <v>0</v>
      </c>
      <c/>
      <c r="K171" s="123">
        <v>45509.027306840275</v>
      </c>
      <c r="R17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34.210000000000001</v>
      </c>
      <c s="20">
        <v>171</v>
      </c>
      <c s="91">
        <v>4.117</v>
      </c>
      <c s="91">
        <v>87.837000000000003</v>
      </c>
      <c s="99">
        <v>25.326000000000001</v>
      </c>
      <c s="100">
        <v>0</v>
      </c>
      <c s="100">
        <v>0</v>
      </c>
      <c/>
      <c r="K172" s="123">
        <v>45509.027309212965</v>
      </c>
      <c r="R17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34.412999999999997</v>
      </c>
      <c s="20">
        <v>172</v>
      </c>
      <c s="91">
        <v>3.915</v>
      </c>
      <c s="91">
        <v>87.983000000000004</v>
      </c>
      <c s="99">
        <v>28.053000000000001</v>
      </c>
      <c s="100">
        <v>0</v>
      </c>
      <c s="100">
        <v>0</v>
      </c>
      <c/>
      <c r="K173" s="123">
        <v>45509.027311562502</v>
      </c>
      <c r="R17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34.618000000000002</v>
      </c>
      <c s="20">
        <v>173</v>
      </c>
      <c s="91">
        <v>4.0439999999999996</v>
      </c>
      <c s="91">
        <v>88.507000000000005</v>
      </c>
      <c s="99">
        <v>30.001999999999999</v>
      </c>
      <c s="100">
        <v>0</v>
      </c>
      <c s="100">
        <v>0</v>
      </c>
      <c/>
      <c r="K174" s="123">
        <v>45509.027313935185</v>
      </c>
      <c r="R17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34.795999999999999</v>
      </c>
      <c s="20">
        <v>174</v>
      </c>
      <c s="91">
        <v>4.0010000000000003</v>
      </c>
      <c s="91">
        <v>88.870000000000005</v>
      </c>
      <c s="99">
        <v>29.547999999999998</v>
      </c>
      <c s="100">
        <v>0</v>
      </c>
      <c s="100">
        <v>0</v>
      </c>
      <c/>
      <c r="K175" s="123">
        <v>45509.027316006941</v>
      </c>
      <c r="R17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35.014000000000003</v>
      </c>
      <c s="20">
        <v>175</v>
      </c>
      <c s="91">
        <v>4.141</v>
      </c>
      <c s="91">
        <v>88.197999999999993</v>
      </c>
      <c s="99">
        <v>26.736999999999998</v>
      </c>
      <c s="100">
        <v>0</v>
      </c>
      <c s="100">
        <v>0</v>
      </c>
      <c/>
      <c r="K176" s="123">
        <v>45509.027318518521</v>
      </c>
      <c r="R17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35.219999999999999</v>
      </c>
      <c s="20">
        <v>176</v>
      </c>
      <c s="91">
        <v>4.1470000000000002</v>
      </c>
      <c s="91">
        <v>87.275999999999996</v>
      </c>
      <c s="99">
        <v>27.317</v>
      </c>
      <c s="100">
        <v>0</v>
      </c>
      <c s="100">
        <v>0</v>
      </c>
      <c/>
      <c r="K177" s="123">
        <v>45509.027320914349</v>
      </c>
      <c r="R17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35.414000000000001</v>
      </c>
      <c s="20">
        <v>177</v>
      </c>
      <c s="91">
        <v>4.274</v>
      </c>
      <c s="91">
        <v>87.498000000000005</v>
      </c>
      <c s="99">
        <v>25.731000000000002</v>
      </c>
      <c s="100">
        <v>0</v>
      </c>
      <c s="100">
        <v>0</v>
      </c>
      <c/>
      <c r="K178" s="123">
        <v>45509.027323148148</v>
      </c>
      <c r="R17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35.613</v>
      </c>
      <c s="20">
        <v>178</v>
      </c>
      <c s="91">
        <v>4.2169999999999996</v>
      </c>
      <c s="91">
        <v>87.498000000000005</v>
      </c>
      <c s="99">
        <v>0</v>
      </c>
      <c s="100">
        <v>0</v>
      </c>
      <c s="100">
        <v>0</v>
      </c>
      <c/>
      <c r="K179" s="123">
        <v>45509.027325462965</v>
      </c>
      <c r="R17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35.805999999999997</v>
      </c>
      <c s="20">
        <v>179</v>
      </c>
      <c s="91">
        <v>4.4219999999999997</v>
      </c>
      <c s="91">
        <v>87.498000000000005</v>
      </c>
      <c s="99">
        <v>0</v>
      </c>
      <c s="100">
        <v>0</v>
      </c>
      <c s="100">
        <v>0</v>
      </c>
      <c/>
      <c r="K180" s="123">
        <v>45509.027327696756</v>
      </c>
      <c r="R18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36.000999999999998</v>
      </c>
      <c s="20">
        <v>180</v>
      </c>
      <c s="91">
        <v>4.4379999999999997</v>
      </c>
      <c s="91">
        <v>86.787999999999997</v>
      </c>
      <c s="99">
        <v>36.887</v>
      </c>
      <c s="100">
        <v>0</v>
      </c>
      <c s="100">
        <v>0</v>
      </c>
      <c/>
      <c r="K181" s="123">
        <v>45509.027329942131</v>
      </c>
      <c r="R18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36.195999999999998</v>
      </c>
      <c s="20">
        <v>181</v>
      </c>
      <c s="91">
        <v>4.4050000000000002</v>
      </c>
      <c s="91">
        <v>87.432000000000002</v>
      </c>
      <c s="99">
        <v>25.048999999999999</v>
      </c>
      <c s="100">
        <v>0</v>
      </c>
      <c s="100">
        <v>0</v>
      </c>
      <c/>
      <c r="K182" s="123">
        <v>45509.027332210651</v>
      </c>
      <c r="R18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36.401000000000003</v>
      </c>
      <c s="20">
        <v>182</v>
      </c>
      <c s="91">
        <v>4.1820000000000004</v>
      </c>
      <c s="91">
        <v>87.179000000000002</v>
      </c>
      <c s="99">
        <v>22.331</v>
      </c>
      <c s="100">
        <v>0</v>
      </c>
      <c s="100">
        <v>0</v>
      </c>
      <c/>
      <c r="K183" s="123">
        <v>45509.027334571758</v>
      </c>
      <c r="R18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36.603000000000002</v>
      </c>
      <c s="20">
        <v>183</v>
      </c>
      <c s="91">
        <v>4.0709999999999997</v>
      </c>
      <c s="91">
        <v>85.457999999999998</v>
      </c>
      <c s="99">
        <v>32.768000000000001</v>
      </c>
      <c s="100">
        <v>0</v>
      </c>
      <c s="100">
        <v>0</v>
      </c>
      <c/>
      <c r="K184" s="123">
        <v>45509.027336921296</v>
      </c>
      <c r="R18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36.817</v>
      </c>
      <c s="20">
        <v>184</v>
      </c>
      <c s="91">
        <v>4.0510000000000002</v>
      </c>
      <c s="91">
        <v>83.790999999999997</v>
      </c>
      <c s="99">
        <v>36.926000000000002</v>
      </c>
      <c s="100">
        <v>0</v>
      </c>
      <c s="100">
        <v>0</v>
      </c>
      <c/>
      <c r="K185" s="123">
        <v>45509.027339386572</v>
      </c>
      <c r="R18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36.997</v>
      </c>
      <c s="20">
        <v>185</v>
      </c>
      <c s="91">
        <v>4.2690000000000001</v>
      </c>
      <c s="91">
        <v>84.792000000000002</v>
      </c>
      <c s="99">
        <v>24.404</v>
      </c>
      <c s="100">
        <v>0</v>
      </c>
      <c s="100">
        <v>0</v>
      </c>
      <c/>
      <c r="K186" s="123">
        <v>45509.02734148148</v>
      </c>
      <c r="R18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37.216000000000001</v>
      </c>
      <c s="20">
        <v>186</v>
      </c>
      <c s="91">
        <v>4.2649999999999997</v>
      </c>
      <c s="91">
        <v>83.981999999999999</v>
      </c>
      <c s="99">
        <v>33.938000000000002</v>
      </c>
      <c s="100">
        <v>0</v>
      </c>
      <c s="100">
        <v>0</v>
      </c>
      <c/>
      <c r="K187" s="123">
        <v>45509.027344004629</v>
      </c>
      <c r="R18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37.405000000000001</v>
      </c>
      <c s="20">
        <v>187</v>
      </c>
      <c s="91">
        <v>4.399</v>
      </c>
      <c s="91">
        <v>84.745000000000005</v>
      </c>
      <c s="99">
        <v>20.239000000000001</v>
      </c>
      <c s="100">
        <v>0</v>
      </c>
      <c s="100">
        <v>0</v>
      </c>
      <c/>
      <c r="K188" s="123">
        <v>45509.0273462037</v>
      </c>
      <c r="R18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37.607999999999997</v>
      </c>
      <c s="20">
        <v>188</v>
      </c>
      <c s="91">
        <v>4.5709999999999997</v>
      </c>
      <c s="91">
        <v>85.084999999999994</v>
      </c>
      <c s="99">
        <v>32.219999999999999</v>
      </c>
      <c s="100">
        <v>0</v>
      </c>
      <c s="100">
        <v>0</v>
      </c>
      <c/>
      <c r="K189" s="123">
        <v>45509.027348541669</v>
      </c>
      <c r="R18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37.802</v>
      </c>
      <c s="20">
        <v>189</v>
      </c>
      <c s="91">
        <v>4.726</v>
      </c>
      <c s="91">
        <v>86.730000000000004</v>
      </c>
      <c s="99">
        <v>36.481999999999999</v>
      </c>
      <c s="100">
        <v>0</v>
      </c>
      <c s="100">
        <v>0</v>
      </c>
      <c/>
      <c r="K190" s="123">
        <v>45509.027350787037</v>
      </c>
      <c r="R19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37.997</v>
      </c>
      <c s="20">
        <v>190</v>
      </c>
      <c s="91">
        <v>4.6829999999999998</v>
      </c>
      <c s="91">
        <v>85.697999999999993</v>
      </c>
      <c s="99">
        <v>28.605</v>
      </c>
      <c s="100">
        <v>0</v>
      </c>
      <c s="100">
        <v>0</v>
      </c>
      <c/>
      <c r="K191" s="123">
        <v>45509.027353043981</v>
      </c>
      <c r="R19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38.207000000000001</v>
      </c>
      <c s="20">
        <v>191</v>
      </c>
      <c s="91">
        <v>4.6840000000000002</v>
      </c>
      <c s="91">
        <v>86.534000000000006</v>
      </c>
      <c s="99">
        <v>29.707999999999998</v>
      </c>
      <c s="100">
        <v>0</v>
      </c>
      <c s="100">
        <v>0</v>
      </c>
      <c/>
      <c r="K192" s="123">
        <v>45509.027355486112</v>
      </c>
      <c r="R19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38.415999999999997</v>
      </c>
      <c s="20">
        <v>192</v>
      </c>
      <c s="91">
        <v>4.6630000000000003</v>
      </c>
      <c s="91">
        <v>91.263000000000005</v>
      </c>
      <c s="99">
        <v>39.527000000000001</v>
      </c>
      <c s="100">
        <v>0</v>
      </c>
      <c s="100">
        <v>0</v>
      </c>
      <c/>
      <c r="K193" s="123">
        <v>45509.027357893516</v>
      </c>
      <c r="R19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38.615000000000002</v>
      </c>
      <c s="20">
        <v>193</v>
      </c>
      <c s="91">
        <v>4.7210000000000001</v>
      </c>
      <c s="91">
        <v>91.409999999999997</v>
      </c>
      <c s="99">
        <v>40.545999999999999</v>
      </c>
      <c s="100">
        <v>0</v>
      </c>
      <c s="100">
        <v>0</v>
      </c>
      <c/>
      <c r="K194" s="123">
        <v>45509.027360196756</v>
      </c>
      <c r="R19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38.795999999999999</v>
      </c>
      <c s="20">
        <v>194</v>
      </c>
      <c s="91">
        <v>4.7839999999999998</v>
      </c>
      <c s="91">
        <v>91.171999999999997</v>
      </c>
      <c s="99">
        <v>48.482999999999997</v>
      </c>
      <c s="100">
        <v>0</v>
      </c>
      <c s="100">
        <v>0</v>
      </c>
      <c/>
      <c r="K195" s="123">
        <v>45509.027362291665</v>
      </c>
      <c r="R19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39.014000000000003</v>
      </c>
      <c s="20">
        <v>195</v>
      </c>
      <c s="91">
        <v>4.6159999999999997</v>
      </c>
      <c s="91">
        <v>90.060000000000002</v>
      </c>
      <c s="99">
        <v>19.792999999999999</v>
      </c>
      <c s="100">
        <v>0</v>
      </c>
      <c s="100">
        <v>0</v>
      </c>
      <c/>
      <c r="K196" s="123">
        <v>45509.027364814814</v>
      </c>
      <c r="R19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39.212000000000003</v>
      </c>
      <c s="20">
        <v>196</v>
      </c>
      <c s="91">
        <v>4.7309999999999999</v>
      </c>
      <c s="91">
        <v>91.441000000000003</v>
      </c>
      <c s="99">
        <v>17.899999999999999</v>
      </c>
      <c s="100">
        <v>0</v>
      </c>
      <c s="100">
        <v>0</v>
      </c>
      <c/>
      <c r="K197" s="123">
        <v>45509.027367106479</v>
      </c>
      <c r="R19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39.414000000000001</v>
      </c>
      <c s="20">
        <v>197</v>
      </c>
      <c s="91">
        <v>4.6159999999999997</v>
      </c>
      <c s="91">
        <v>93.302999999999997</v>
      </c>
      <c s="99">
        <v>38.542000000000002</v>
      </c>
      <c s="100">
        <v>0</v>
      </c>
      <c s="100">
        <v>0</v>
      </c>
      <c/>
      <c r="K198" s="123">
        <v>45509.027369456016</v>
      </c>
      <c r="R19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39.616</v>
      </c>
      <c s="20">
        <v>198</v>
      </c>
      <c s="91">
        <v>4.5919999999999996</v>
      </c>
      <c s="91">
        <v>89.238</v>
      </c>
      <c s="99">
        <v>43.128</v>
      </c>
      <c s="100">
        <v>0</v>
      </c>
      <c s="100">
        <v>0</v>
      </c>
      <c/>
      <c r="K199" s="123">
        <v>45509.027371793978</v>
      </c>
      <c r="R19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39.808</v>
      </c>
      <c s="20">
        <v>199</v>
      </c>
      <c s="91">
        <v>4.5899999999999999</v>
      </c>
      <c s="91">
        <v>87.748000000000005</v>
      </c>
      <c s="99">
        <v>42.593000000000004</v>
      </c>
      <c s="100">
        <v>0</v>
      </c>
      <c s="100">
        <v>0</v>
      </c>
      <c/>
      <c r="K200" s="123">
        <v>45509.027374004632</v>
      </c>
      <c r="R20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40.009999999999998</v>
      </c>
      <c s="20">
        <v>200</v>
      </c>
      <c s="91">
        <v>4.3449999999999998</v>
      </c>
      <c s="91">
        <v>88.584000000000003</v>
      </c>
      <c s="99">
        <v>9.4390000000000001</v>
      </c>
      <c s="100">
        <v>0</v>
      </c>
      <c s="100">
        <v>0</v>
      </c>
      <c/>
      <c r="K201" s="123">
        <v>45509.02737635417</v>
      </c>
      <c r="R20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40.198</v>
      </c>
      <c s="20">
        <v>201</v>
      </c>
      <c s="91">
        <v>4.3230000000000004</v>
      </c>
      <c s="91">
        <v>89.900000000000006</v>
      </c>
      <c s="99">
        <v>40.911000000000001</v>
      </c>
      <c s="100">
        <v>0</v>
      </c>
      <c s="100">
        <v>0</v>
      </c>
      <c/>
      <c r="K202" s="123">
        <v>45509.02737851852</v>
      </c>
      <c r="R20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40.396000000000001</v>
      </c>
      <c s="20">
        <v>202</v>
      </c>
      <c s="91">
        <v>3.9809999999999999</v>
      </c>
      <c s="91">
        <v>89.191000000000003</v>
      </c>
      <c s="99">
        <v>48.180999999999997</v>
      </c>
      <c s="100">
        <v>0</v>
      </c>
      <c s="100">
        <v>0</v>
      </c>
      <c/>
      <c r="K203" s="123">
        <v>45509.027380821761</v>
      </c>
      <c r="R20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40.604999999999997</v>
      </c>
      <c s="20">
        <v>203</v>
      </c>
      <c s="91">
        <v>4.4580000000000002</v>
      </c>
      <c s="91">
        <v>89.442999999999998</v>
      </c>
      <c s="99">
        <v>24.695</v>
      </c>
      <c s="100">
        <v>0</v>
      </c>
      <c s="100">
        <v>0</v>
      </c>
      <c/>
      <c r="K204" s="123">
        <v>45509.027383229164</v>
      </c>
      <c r="R20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40.82</v>
      </c>
      <c s="20">
        <v>204</v>
      </c>
      <c s="91">
        <v>4.3520000000000003</v>
      </c>
      <c s="91">
        <v>88.707999999999998</v>
      </c>
      <c s="99">
        <v>35.814</v>
      </c>
      <c s="100">
        <v>0</v>
      </c>
      <c s="100">
        <v>0</v>
      </c>
      <c/>
      <c r="K205" s="123">
        <v>45509.027385729169</v>
      </c>
      <c r="R20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40.999000000000002</v>
      </c>
      <c s="20">
        <v>205</v>
      </c>
      <c s="91">
        <v>4.5069999999999997</v>
      </c>
      <c s="91">
        <v>85.810000000000002</v>
      </c>
      <c s="99">
        <v>39.238999999999997</v>
      </c>
      <c s="100">
        <v>0</v>
      </c>
      <c s="100">
        <v>0</v>
      </c>
      <c/>
      <c r="K206" s="123">
        <v>45509.027387789349</v>
      </c>
      <c r="R20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41.220999999999997</v>
      </c>
      <c s="20">
        <v>206</v>
      </c>
      <c s="91">
        <v>4.3959999999999999</v>
      </c>
      <c s="91">
        <v>82.816999999999993</v>
      </c>
      <c s="99">
        <v>37.314</v>
      </c>
      <c s="100">
        <v>0</v>
      </c>
      <c s="100">
        <v>0</v>
      </c>
      <c/>
      <c r="K207" s="123">
        <v>45509.027390358795</v>
      </c>
      <c r="R20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41.399000000000001</v>
      </c>
      <c s="20">
        <v>207</v>
      </c>
      <c s="91">
        <v>4.2290000000000001</v>
      </c>
      <c s="91">
        <v>83.218999999999994</v>
      </c>
      <c s="99">
        <v>33.831000000000003</v>
      </c>
      <c s="100">
        <v>0</v>
      </c>
      <c s="100">
        <v>0</v>
      </c>
      <c/>
      <c r="K208" s="123">
        <v>45509.027392418982</v>
      </c>
      <c r="R20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41.607999999999997</v>
      </c>
      <c s="20">
        <v>208</v>
      </c>
      <c s="91">
        <v>4.3899999999999997</v>
      </c>
      <c s="91">
        <v>84.563999999999993</v>
      </c>
      <c s="99">
        <v>30.373999999999999</v>
      </c>
      <c s="100">
        <v>0</v>
      </c>
      <c s="100">
        <v>0</v>
      </c>
      <c/>
      <c r="K209" s="123">
        <v>45509.027394849538</v>
      </c>
      <c r="R20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41.814</v>
      </c>
      <c s="20">
        <v>209</v>
      </c>
      <c s="91">
        <v>4.3159999999999998</v>
      </c>
      <c s="91">
        <v>86.016999999999996</v>
      </c>
      <c s="99">
        <v>31.506</v>
      </c>
      <c s="100">
        <v>0</v>
      </c>
      <c s="100">
        <v>0</v>
      </c>
      <c/>
      <c r="K210" s="123">
        <v>45509.02739722222</v>
      </c>
      <c r="R21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42.003</v>
      </c>
      <c s="20">
        <v>210</v>
      </c>
      <c s="91">
        <v>4.4009999999999998</v>
      </c>
      <c s="91">
        <v>87.355000000000004</v>
      </c>
      <c s="99">
        <v>15.531000000000001</v>
      </c>
      <c s="100">
        <v>0</v>
      </c>
      <c s="100">
        <v>0</v>
      </c>
      <c/>
      <c r="K211" s="123">
        <v>45509.027399421298</v>
      </c>
      <c r="R21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42.198</v>
      </c>
      <c s="20">
        <v>211</v>
      </c>
      <c s="91">
        <v>4.5090000000000003</v>
      </c>
      <c s="91">
        <v>87.617000000000004</v>
      </c>
      <c s="99">
        <v>13.742000000000001</v>
      </c>
      <c s="100">
        <v>0</v>
      </c>
      <c s="100">
        <v>0</v>
      </c>
      <c/>
      <c r="K212" s="123">
        <v>45509.027401666666</v>
      </c>
      <c r="R21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42.408999999999999</v>
      </c>
      <c s="20">
        <v>212</v>
      </c>
      <c s="91">
        <v>4.5410000000000004</v>
      </c>
      <c s="91">
        <v>82.424000000000007</v>
      </c>
      <c s="99">
        <v>44.116999999999997</v>
      </c>
      <c s="100">
        <v>0</v>
      </c>
      <c s="100">
        <v>0</v>
      </c>
      <c/>
      <c r="K213" s="123">
        <v>45509.027404108798</v>
      </c>
      <c r="R21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42.624000000000002</v>
      </c>
      <c s="20">
        <v>213</v>
      </c>
      <c s="91">
        <v>4.6020000000000003</v>
      </c>
      <c s="91">
        <v>82.424000000000007</v>
      </c>
      <c s="99">
        <v>0</v>
      </c>
      <c s="100">
        <v>0</v>
      </c>
      <c s="100">
        <v>0</v>
      </c>
      <c/>
      <c r="K214" s="123">
        <v>45509.027406597219</v>
      </c>
      <c r="R21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42.829000000000001</v>
      </c>
      <c s="20">
        <v>214</v>
      </c>
      <c s="91">
        <v>4.4710000000000001</v>
      </c>
      <c s="91">
        <v>82.424000000000007</v>
      </c>
      <c s="99">
        <v>0</v>
      </c>
      <c s="100">
        <v>0</v>
      </c>
      <c s="100">
        <v>0</v>
      </c>
      <c/>
      <c r="K215" s="123">
        <v>45509.027408969909</v>
      </c>
      <c r="R21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43.015999999999998</v>
      </c>
      <c s="20">
        <v>215</v>
      </c>
      <c s="91">
        <v>4.5579999999999998</v>
      </c>
      <c s="91">
        <v>83.843000000000004</v>
      </c>
      <c s="99">
        <v>38.652000000000001</v>
      </c>
      <c s="100">
        <v>0</v>
      </c>
      <c s="100">
        <v>0</v>
      </c>
      <c/>
      <c r="K216" s="123">
        <v>45509.027411134259</v>
      </c>
      <c r="R21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43.213999999999999</v>
      </c>
      <c s="20">
        <v>216</v>
      </c>
      <c s="91">
        <v>4.3940000000000001</v>
      </c>
      <c s="91">
        <v>84.019000000000005</v>
      </c>
      <c s="99">
        <v>23.858000000000001</v>
      </c>
      <c s="100">
        <v>0</v>
      </c>
      <c s="100">
        <v>0</v>
      </c>
      <c/>
      <c r="K217" s="123">
        <v>45509.027413437499</v>
      </c>
      <c r="R21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43.421999999999997</v>
      </c>
      <c s="20">
        <v>217</v>
      </c>
      <c s="91">
        <v>4.5270000000000001</v>
      </c>
      <c s="91">
        <v>83.670000000000002</v>
      </c>
      <c s="99">
        <v>25.866</v>
      </c>
      <c s="100">
        <v>0</v>
      </c>
      <c s="100">
        <v>0</v>
      </c>
      <c/>
      <c r="K218" s="123">
        <v>45509.027415833334</v>
      </c>
      <c r="R21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43.609000000000002</v>
      </c>
      <c s="20">
        <v>218</v>
      </c>
      <c s="91">
        <v>4.3860000000000001</v>
      </c>
      <c s="91">
        <v>83.736999999999995</v>
      </c>
      <c s="99">
        <v>27.972999999999999</v>
      </c>
      <c s="100">
        <v>0</v>
      </c>
      <c s="100">
        <v>0</v>
      </c>
      <c/>
      <c r="K219" s="123">
        <v>45509.027417997684</v>
      </c>
      <c r="R21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43.822000000000003</v>
      </c>
      <c s="20">
        <v>219</v>
      </c>
      <c s="91">
        <v>4.5170000000000003</v>
      </c>
      <c s="91">
        <v>84.203000000000003</v>
      </c>
      <c s="99">
        <v>29.994</v>
      </c>
      <c s="100">
        <v>0</v>
      </c>
      <c s="100">
        <v>0</v>
      </c>
      <c/>
      <c r="K220" s="123">
        <v>45509.02742046296</v>
      </c>
      <c r="R22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44.009999999999998</v>
      </c>
      <c s="20">
        <v>220</v>
      </c>
      <c s="91">
        <v>4.6989999999999998</v>
      </c>
      <c s="91">
        <v>85.024000000000001</v>
      </c>
      <c s="99">
        <v>29.847999999999999</v>
      </c>
      <c s="100">
        <v>0</v>
      </c>
      <c s="100">
        <v>0</v>
      </c>
      <c/>
      <c r="K221" s="123">
        <v>45509.027422650463</v>
      </c>
      <c r="R22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44.222000000000001</v>
      </c>
      <c s="20">
        <v>221</v>
      </c>
      <c s="91">
        <v>4.702</v>
      </c>
      <c s="91">
        <v>85.555999999999997</v>
      </c>
      <c s="99">
        <v>35.619</v>
      </c>
      <c s="100">
        <v>0</v>
      </c>
      <c s="100">
        <v>0</v>
      </c>
      <c/>
      <c r="K222" s="123">
        <v>45509.02742510417</v>
      </c>
      <c r="R22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44.396999999999998</v>
      </c>
      <c s="20">
        <v>222</v>
      </c>
      <c s="91">
        <v>4.7130000000000001</v>
      </c>
      <c s="91">
        <v>86.039000000000001</v>
      </c>
      <c s="99">
        <v>29.488</v>
      </c>
      <c s="100">
        <v>0</v>
      </c>
      <c s="100">
        <v>0</v>
      </c>
      <c/>
      <c r="K223" s="123">
        <v>45509.027427129629</v>
      </c>
      <c r="R22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44.612000000000002</v>
      </c>
      <c s="20">
        <v>223</v>
      </c>
      <c s="91">
        <v>4.7480000000000002</v>
      </c>
      <c s="91">
        <v>86.180999999999997</v>
      </c>
      <c s="99">
        <v>26.039000000000001</v>
      </c>
      <c s="100">
        <v>0</v>
      </c>
      <c s="100">
        <v>0</v>
      </c>
      <c/>
      <c r="K224" s="123">
        <v>45509.027429606482</v>
      </c>
      <c r="R22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44.810000000000002</v>
      </c>
      <c s="20">
        <v>224</v>
      </c>
      <c s="91">
        <v>4.5419999999999998</v>
      </c>
      <c s="91">
        <v>86.179000000000002</v>
      </c>
      <c s="99">
        <v>24.486000000000001</v>
      </c>
      <c s="100">
        <v>0</v>
      </c>
      <c s="100">
        <v>0</v>
      </c>
      <c/>
      <c r="K225" s="123">
        <v>45509.027431898146</v>
      </c>
      <c r="R22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45.012999999999998</v>
      </c>
      <c s="20">
        <v>225</v>
      </c>
      <c s="91">
        <v>4.5419999999999998</v>
      </c>
      <c s="91">
        <v>83.920000000000002</v>
      </c>
      <c s="99">
        <v>35.219999999999999</v>
      </c>
      <c s="100">
        <v>0</v>
      </c>
      <c s="100">
        <v>0</v>
      </c>
      <c/>
      <c r="K226" s="123">
        <v>45509.02743425926</v>
      </c>
      <c r="R22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45.218000000000004</v>
      </c>
      <c s="20">
        <v>226</v>
      </c>
      <c s="91">
        <v>4.5419999999999998</v>
      </c>
      <c s="91">
        <v>80.784999999999997</v>
      </c>
      <c s="99">
        <v>34.276000000000003</v>
      </c>
      <c s="100">
        <v>0</v>
      </c>
      <c s="100">
        <v>0</v>
      </c>
      <c/>
      <c r="K227" s="123">
        <v>45509.027436620374</v>
      </c>
      <c r="R22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45.420000000000002</v>
      </c>
      <c s="20">
        <v>227</v>
      </c>
      <c s="91">
        <v>4.5419999999999998</v>
      </c>
      <c s="91">
        <v>81.572999999999993</v>
      </c>
      <c s="99">
        <v>26.064</v>
      </c>
      <c s="100">
        <v>0</v>
      </c>
      <c s="100">
        <v>0</v>
      </c>
      <c/>
      <c r="K228" s="123">
        <v>45509.027438969904</v>
      </c>
      <c r="R22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45.615000000000002</v>
      </c>
      <c s="20">
        <v>228</v>
      </c>
      <c s="91">
        <v>4.5419999999999998</v>
      </c>
      <c s="91">
        <v>80.760000000000005</v>
      </c>
      <c s="99">
        <v>28.132999999999999</v>
      </c>
      <c s="100">
        <v>0</v>
      </c>
      <c s="100">
        <v>0</v>
      </c>
      <c/>
      <c r="K229" s="123">
        <v>45509.027441226855</v>
      </c>
      <c r="R22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45.805</v>
      </c>
      <c s="20">
        <v>229</v>
      </c>
      <c s="91">
        <v>4.5419999999999998</v>
      </c>
      <c s="91">
        <v>82.569000000000003</v>
      </c>
      <c s="99">
        <v>33.029000000000003</v>
      </c>
      <c s="100">
        <v>0</v>
      </c>
      <c s="100">
        <v>0</v>
      </c>
      <c/>
      <c r="K230" s="123">
        <v>45509.02744341435</v>
      </c>
      <c r="R23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46.018000000000001</v>
      </c>
      <c s="20">
        <v>230</v>
      </c>
      <c s="91">
        <v>4.5419999999999998</v>
      </c>
      <c s="91">
        <v>84.182000000000002</v>
      </c>
      <c s="99">
        <v>35.909999999999997</v>
      </c>
      <c s="100">
        <v>0</v>
      </c>
      <c s="100">
        <v>0</v>
      </c>
      <c/>
      <c r="K231" s="123">
        <v>45509.027445879627</v>
      </c>
      <c r="R23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46.218000000000004</v>
      </c>
      <c s="20">
        <v>231</v>
      </c>
      <c s="91">
        <v>4.5419999999999998</v>
      </c>
      <c s="91">
        <v>85.150000000000006</v>
      </c>
      <c s="99">
        <v>32.860999999999997</v>
      </c>
      <c s="100">
        <v>0</v>
      </c>
      <c s="100">
        <v>0</v>
      </c>
      <c/>
      <c r="K232" s="123">
        <v>45509.027448194443</v>
      </c>
      <c r="R23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46.396000000000001</v>
      </c>
      <c s="20">
        <v>232</v>
      </c>
      <c s="91">
        <v>4.5419999999999998</v>
      </c>
      <c s="91">
        <v>85.921000000000006</v>
      </c>
      <c s="99">
        <v>30.219999999999999</v>
      </c>
      <c s="100">
        <v>0</v>
      </c>
      <c s="100">
        <v>0</v>
      </c>
      <c/>
      <c r="K233" s="123">
        <v>45509.027450254631</v>
      </c>
      <c r="R23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46.609999999999999</v>
      </c>
      <c s="20">
        <v>233</v>
      </c>
      <c s="91">
        <v>4.5419999999999998</v>
      </c>
      <c s="91">
        <v>86.593000000000004</v>
      </c>
      <c s="99">
        <v>29.457999999999998</v>
      </c>
      <c s="100">
        <v>0</v>
      </c>
      <c s="100">
        <v>0</v>
      </c>
      <c/>
      <c r="K234" s="123">
        <v>45509.027452731483</v>
      </c>
      <c r="R23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46.808</v>
      </c>
      <c s="20">
        <v>234</v>
      </c>
      <c s="91">
        <v>4.5419999999999998</v>
      </c>
      <c s="91">
        <v>87.156999999999996</v>
      </c>
      <c s="99">
        <v>32.009</v>
      </c>
      <c s="100">
        <v>0</v>
      </c>
      <c s="100">
        <v>0</v>
      </c>
      <c/>
      <c r="K235" s="123">
        <v>45509.027455023148</v>
      </c>
      <c r="R23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46.997</v>
      </c>
      <c s="20">
        <v>235</v>
      </c>
      <c s="91">
        <v>4.5419999999999998</v>
      </c>
      <c s="91">
        <v>87.923000000000002</v>
      </c>
      <c s="99">
        <v>31.603000000000002</v>
      </c>
      <c s="100">
        <v>0</v>
      </c>
      <c s="100">
        <v>0</v>
      </c>
      <c/>
      <c r="K236" s="123">
        <v>45509.02745721065</v>
      </c>
      <c r="R23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47.210000000000001</v>
      </c>
      <c s="20">
        <v>236</v>
      </c>
      <c s="91">
        <v>4.5419999999999998</v>
      </c>
      <c s="91">
        <v>84.777000000000001</v>
      </c>
      <c s="99">
        <v>39.997999999999998</v>
      </c>
      <c s="100">
        <v>0</v>
      </c>
      <c s="100">
        <v>0</v>
      </c>
      <c/>
      <c r="K237" s="123">
        <v>45509.027459675926</v>
      </c>
      <c r="R23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47.423999999999999</v>
      </c>
      <c s="20">
        <v>237</v>
      </c>
      <c s="91">
        <v>4.5419999999999998</v>
      </c>
      <c s="91">
        <v>84.238</v>
      </c>
      <c s="99">
        <v>39.704000000000001</v>
      </c>
      <c s="100">
        <v>0</v>
      </c>
      <c s="100">
        <v>0</v>
      </c>
      <c/>
      <c r="K238" s="123">
        <v>45509.027462164355</v>
      </c>
      <c r="R23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47.616</v>
      </c>
      <c s="20">
        <v>238</v>
      </c>
      <c s="91">
        <v>4.0510000000000002</v>
      </c>
      <c s="91">
        <v>84.579999999999998</v>
      </c>
      <c s="99">
        <v>43.521999999999998</v>
      </c>
      <c s="100">
        <v>0</v>
      </c>
      <c s="100">
        <v>0</v>
      </c>
      <c/>
      <c r="K239" s="123">
        <v>45509.027464375002</v>
      </c>
      <c r="R23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47.802</v>
      </c>
      <c s="20">
        <v>239</v>
      </c>
      <c s="91">
        <v>4.2690000000000001</v>
      </c>
      <c s="91">
        <v>84.105999999999995</v>
      </c>
      <c s="99">
        <v>38.189</v>
      </c>
      <c s="100">
        <v>0</v>
      </c>
      <c s="100">
        <v>0</v>
      </c>
      <c/>
      <c r="K240" s="123">
        <v>45509.027466527776</v>
      </c>
      <c r="R24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48.017000000000003</v>
      </c>
      <c s="20">
        <v>240</v>
      </c>
      <c s="91">
        <v>4.2649999999999997</v>
      </c>
      <c s="91">
        <v>84.308000000000007</v>
      </c>
      <c s="99">
        <v>34.326000000000001</v>
      </c>
      <c s="100">
        <v>0</v>
      </c>
      <c s="100">
        <v>0</v>
      </c>
      <c/>
      <c r="K241" s="123">
        <v>45509.02746902778</v>
      </c>
      <c r="R24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48.213999999999999</v>
      </c>
      <c s="20">
        <v>241</v>
      </c>
      <c s="91">
        <v>4.3760000000000003</v>
      </c>
      <c s="91">
        <v>84.295000000000002</v>
      </c>
      <c s="99">
        <v>31.117999999999999</v>
      </c>
      <c s="100">
        <v>0</v>
      </c>
      <c s="100">
        <v>0</v>
      </c>
      <c/>
      <c r="K242" s="123">
        <v>45509.027471296293</v>
      </c>
      <c r="R24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48.411999999999999</v>
      </c>
      <c s="20">
        <v>242</v>
      </c>
      <c s="91">
        <v>4.399</v>
      </c>
      <c s="91">
        <v>85.248000000000005</v>
      </c>
      <c s="99">
        <v>32.261000000000003</v>
      </c>
      <c s="100">
        <v>0</v>
      </c>
      <c s="100">
        <v>0</v>
      </c>
      <c/>
      <c r="K243" s="123">
        <v>45509.027473599534</v>
      </c>
      <c r="R24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48.618000000000002</v>
      </c>
      <c s="20">
        <v>243</v>
      </c>
      <c s="91">
        <v>4.5709999999999997</v>
      </c>
      <c s="91">
        <v>85.622</v>
      </c>
      <c s="99">
        <v>39.335999999999999</v>
      </c>
      <c s="100">
        <v>0</v>
      </c>
      <c s="100">
        <v>0</v>
      </c>
      <c/>
      <c r="K244" s="123">
        <v>45509.027475972223</v>
      </c>
      <c r="R24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48.795000000000002</v>
      </c>
      <c s="20">
        <v>244</v>
      </c>
      <c s="91">
        <v>4.726</v>
      </c>
      <c s="91">
        <v>89.394000000000005</v>
      </c>
      <c s="99">
        <v>48.621000000000002</v>
      </c>
      <c s="100">
        <v>0</v>
      </c>
      <c s="100">
        <v>0</v>
      </c>
      <c/>
      <c r="K245" s="123">
        <v>45509.027478020835</v>
      </c>
      <c r="R24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49.009</v>
      </c>
      <c s="20">
        <v>245</v>
      </c>
      <c s="91">
        <v>4.6829999999999998</v>
      </c>
      <c s="91">
        <v>90.132999999999996</v>
      </c>
      <c s="99">
        <v>41.585000000000001</v>
      </c>
      <c s="100">
        <v>0</v>
      </c>
      <c s="100">
        <v>0</v>
      </c>
      <c/>
      <c r="K246" s="123">
        <v>45509.027480509256</v>
      </c>
      <c r="R24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49.204999999999998</v>
      </c>
      <c s="20">
        <v>246</v>
      </c>
      <c s="91">
        <v>4.6840000000000002</v>
      </c>
      <c s="91">
        <v>89.277000000000001</v>
      </c>
      <c s="99">
        <v>52.843000000000004</v>
      </c>
      <c s="100">
        <v>0</v>
      </c>
      <c s="100">
        <v>0</v>
      </c>
      <c/>
      <c r="K247" s="123">
        <v>45509.027482766207</v>
      </c>
      <c r="R24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49.401000000000003</v>
      </c>
      <c s="20">
        <v>247</v>
      </c>
      <c s="91">
        <v>4.6630000000000003</v>
      </c>
      <c s="91">
        <v>89.516000000000005</v>
      </c>
      <c s="99">
        <v>34.097999999999999</v>
      </c>
      <c s="100">
        <v>0</v>
      </c>
      <c s="100">
        <v>0</v>
      </c>
      <c/>
      <c r="K248" s="123">
        <v>45509.02748503472</v>
      </c>
      <c r="R24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49.615000000000002</v>
      </c>
      <c s="20">
        <v>248</v>
      </c>
      <c s="91">
        <v>4.7210000000000001</v>
      </c>
      <c s="91">
        <v>89.799000000000007</v>
      </c>
      <c s="99">
        <v>35.768999999999998</v>
      </c>
      <c s="100">
        <v>0</v>
      </c>
      <c s="100">
        <v>0</v>
      </c>
      <c/>
      <c r="K249" s="123">
        <v>45509.027487511572</v>
      </c>
      <c r="R24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49.820999999999998</v>
      </c>
      <c s="20">
        <v>249</v>
      </c>
      <c s="91">
        <v>4.7839999999999998</v>
      </c>
      <c s="91">
        <v>89.483999999999995</v>
      </c>
      <c s="99">
        <v>34.225999999999999</v>
      </c>
      <c s="100">
        <v>0</v>
      </c>
      <c s="100">
        <v>0</v>
      </c>
      <c/>
      <c r="K250" s="123">
        <v>45509.027489895831</v>
      </c>
      <c r="R25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50.027999999999999</v>
      </c>
      <c s="20">
        <v>250</v>
      </c>
      <c s="91">
        <v>4.6159999999999997</v>
      </c>
      <c s="91">
        <v>88.206000000000003</v>
      </c>
      <c s="99">
        <v>35.433999999999997</v>
      </c>
      <c s="100">
        <v>0</v>
      </c>
      <c s="100">
        <v>0</v>
      </c>
      <c/>
      <c r="K251" s="123">
        <v>45509.027492291665</v>
      </c>
      <c r="R25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50.225999999999999</v>
      </c>
      <c s="20">
        <v>251</v>
      </c>
      <c s="91">
        <v>4.7309999999999999</v>
      </c>
      <c s="91">
        <v>88.739000000000004</v>
      </c>
      <c s="99">
        <v>46.848999999999997</v>
      </c>
      <c s="100">
        <v>0</v>
      </c>
      <c s="100">
        <v>0</v>
      </c>
      <c/>
      <c r="K252" s="123">
        <v>45509.02749458333</v>
      </c>
      <c r="R25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50.418999999999997</v>
      </c>
      <c s="20">
        <v>252</v>
      </c>
      <c s="91">
        <v>4.6159999999999997</v>
      </c>
      <c s="91">
        <v>88.135000000000005</v>
      </c>
      <c s="99">
        <v>37.348999999999997</v>
      </c>
      <c s="100">
        <v>0</v>
      </c>
      <c s="100">
        <v>0</v>
      </c>
      <c/>
      <c r="K253" s="123">
        <v>45509.027496817129</v>
      </c>
      <c r="R25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50.616999999999997</v>
      </c>
      <c s="20">
        <v>253</v>
      </c>
      <c s="91">
        <v>4.6609999999999996</v>
      </c>
      <c s="91">
        <v>87.942999999999998</v>
      </c>
      <c s="99">
        <v>43.773000000000003</v>
      </c>
      <c s="100">
        <v>0</v>
      </c>
      <c s="100">
        <v>0</v>
      </c>
      <c/>
      <c r="K254" s="123">
        <v>45509.027499108794</v>
      </c>
      <c r="R25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50.816000000000003</v>
      </c>
      <c s="20">
        <v>254</v>
      </c>
      <c s="91">
        <v>4.5919999999999996</v>
      </c>
      <c s="91">
        <v>86.887</v>
      </c>
      <c s="99">
        <v>40.798999999999999</v>
      </c>
      <c s="100">
        <v>0</v>
      </c>
      <c s="100">
        <v>0</v>
      </c>
      <c/>
      <c r="K255" s="123">
        <v>45509.027501412034</v>
      </c>
      <c r="R25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51.024999999999999</v>
      </c>
      <c s="20">
        <v>255</v>
      </c>
      <c s="91">
        <v>4.5899999999999999</v>
      </c>
      <c s="91">
        <v>87.311000000000007</v>
      </c>
      <c s="99">
        <v>39.475000000000001</v>
      </c>
      <c s="100">
        <v>0</v>
      </c>
      <c s="100">
        <v>0</v>
      </c>
      <c/>
      <c r="K256" s="123">
        <v>45509.027503831021</v>
      </c>
      <c r="R25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51.195</v>
      </c>
      <c s="20">
        <v>256</v>
      </c>
      <c s="91">
        <v>4.5609999999999999</v>
      </c>
      <c s="91">
        <v>86.903000000000006</v>
      </c>
      <c s="99">
        <v>36.305</v>
      </c>
      <c s="100">
        <v>0</v>
      </c>
      <c s="100">
        <v>0</v>
      </c>
      <c/>
      <c r="K257" s="123">
        <v>45509.027505798615</v>
      </c>
      <c r="R25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51.420000000000002</v>
      </c>
      <c s="20">
        <v>257</v>
      </c>
      <c s="91">
        <v>3.8839999999999999</v>
      </c>
      <c s="91">
        <v>83.373999999999995</v>
      </c>
      <c s="99">
        <v>44.548999999999999</v>
      </c>
      <c s="100">
        <v>0</v>
      </c>
      <c s="100">
        <v>0</v>
      </c>
      <c/>
      <c r="K258" s="123">
        <v>45509.02750841435</v>
      </c>
      <c r="R25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51.622</v>
      </c>
      <c s="20">
        <v>258</v>
      </c>
      <c s="91">
        <v>4.3449999999999998</v>
      </c>
      <c s="91">
        <v>87.510000000000005</v>
      </c>
      <c s="99">
        <v>45.655000000000001</v>
      </c>
      <c s="100">
        <v>0</v>
      </c>
      <c s="100">
        <v>0</v>
      </c>
      <c/>
      <c r="K259" s="123">
        <v>45509.027510740743</v>
      </c>
      <c r="R25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51.825000000000003</v>
      </c>
      <c s="20">
        <v>259</v>
      </c>
      <c s="91">
        <v>4.3230000000000004</v>
      </c>
      <c s="91">
        <v>86.875</v>
      </c>
      <c s="99">
        <v>30.672999999999998</v>
      </c>
      <c s="100">
        <v>0</v>
      </c>
      <c s="100">
        <v>0</v>
      </c>
      <c/>
      <c r="K260" s="123">
        <v>45509.02751310185</v>
      </c>
      <c r="R26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52.012</v>
      </c>
      <c s="20">
        <v>260</v>
      </c>
      <c s="91">
        <v>3.9809999999999999</v>
      </c>
      <c s="91">
        <v>83.587000000000003</v>
      </c>
      <c s="99">
        <v>44.305</v>
      </c>
      <c s="100">
        <v>0</v>
      </c>
      <c s="100">
        <v>0</v>
      </c>
      <c/>
      <c r="K261" s="123">
        <v>45509.027515254631</v>
      </c>
      <c r="R26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52.213999999999999</v>
      </c>
      <c s="20">
        <v>261</v>
      </c>
      <c s="91">
        <v>4.3879999999999999</v>
      </c>
      <c s="91">
        <v>84.262</v>
      </c>
      <c s="99">
        <v>36.712000000000003</v>
      </c>
      <c s="100">
        <v>0</v>
      </c>
      <c s="100">
        <v>0</v>
      </c>
      <c/>
      <c r="K262" s="123">
        <v>45509.027517604169</v>
      </c>
      <c r="R26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52.405999999999999</v>
      </c>
      <c s="20">
        <v>262</v>
      </c>
      <c s="91">
        <v>3.883</v>
      </c>
      <c s="91">
        <v>84.167000000000002</v>
      </c>
      <c s="99">
        <v>53.796999999999997</v>
      </c>
      <c s="100">
        <v>0</v>
      </c>
      <c s="100">
        <v>0</v>
      </c>
      <c/>
      <c r="K263" s="123">
        <v>45509.027519814816</v>
      </c>
      <c r="R26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52.628999999999998</v>
      </c>
      <c s="20">
        <v>263</v>
      </c>
      <c s="91">
        <v>4.4580000000000002</v>
      </c>
      <c s="91">
        <v>85.379999999999995</v>
      </c>
      <c s="99">
        <v>49.402000000000001</v>
      </c>
      <c s="100">
        <v>0</v>
      </c>
      <c s="100">
        <v>0</v>
      </c>
      <c/>
      <c r="K264" s="123">
        <v>45509.027522395831</v>
      </c>
      <c r="R26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52.805999999999997</v>
      </c>
      <c s="20">
        <v>264</v>
      </c>
      <c s="91">
        <v>4.3520000000000003</v>
      </c>
      <c s="91">
        <v>85.923000000000002</v>
      </c>
      <c s="99">
        <v>32.390999999999998</v>
      </c>
      <c s="100">
        <v>0</v>
      </c>
      <c s="100">
        <v>0</v>
      </c>
      <c/>
      <c r="K265" s="123">
        <v>45509.027524444442</v>
      </c>
      <c r="R26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53.006999999999998</v>
      </c>
      <c s="20">
        <v>265</v>
      </c>
      <c s="91">
        <v>4.5069999999999997</v>
      </c>
      <c s="91">
        <v>84.548000000000002</v>
      </c>
      <c s="99">
        <v>40.640000000000001</v>
      </c>
      <c s="100">
        <v>0</v>
      </c>
      <c s="100">
        <v>0</v>
      </c>
      <c/>
      <c r="K266" s="123">
        <v>45509.027526770835</v>
      </c>
      <c r="R26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53.198999999999998</v>
      </c>
      <c s="20">
        <v>266</v>
      </c>
      <c s="91">
        <v>4.3959999999999999</v>
      </c>
      <c s="91">
        <v>82.438000000000002</v>
      </c>
      <c s="99">
        <v>42.790999999999997</v>
      </c>
      <c s="100">
        <v>0</v>
      </c>
      <c s="100">
        <v>0</v>
      </c>
      <c/>
      <c r="K267" s="123">
        <v>45509.027529004627</v>
      </c>
      <c r="R26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53.418999999999997</v>
      </c>
      <c s="20">
        <v>267</v>
      </c>
      <c s="91">
        <v>4.2290000000000001</v>
      </c>
      <c s="91">
        <v>82.555000000000007</v>
      </c>
      <c s="99">
        <v>32.271000000000001</v>
      </c>
      <c s="100">
        <v>0</v>
      </c>
      <c s="100">
        <v>0</v>
      </c>
      <c/>
      <c r="K268" s="123">
        <v>45509.027531539352</v>
      </c>
      <c r="R26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53.628999999999998</v>
      </c>
      <c s="20">
        <v>268</v>
      </c>
      <c s="91">
        <v>4.3899999999999997</v>
      </c>
      <c s="91">
        <v>82.102999999999994</v>
      </c>
      <c s="99">
        <v>23.390000000000001</v>
      </c>
      <c s="100">
        <v>0</v>
      </c>
      <c s="100">
        <v>0</v>
      </c>
      <c/>
      <c r="K269" s="123">
        <v>45509.027533969907</v>
      </c>
      <c r="R26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53.798999999999999</v>
      </c>
      <c s="20">
        <v>269</v>
      </c>
      <c s="91">
        <v>4.3159999999999998</v>
      </c>
      <c s="91">
        <v>82.094999999999999</v>
      </c>
      <c s="99">
        <v>26.762</v>
      </c>
      <c s="100">
        <v>0</v>
      </c>
      <c s="100">
        <v>0</v>
      </c>
      <c/>
      <c r="K270" s="123">
        <v>45509.027535937501</v>
      </c>
      <c r="R27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54.017000000000003</v>
      </c>
      <c s="20">
        <v>270</v>
      </c>
      <c s="91">
        <v>4.4009999999999998</v>
      </c>
      <c s="91">
        <v>82.668000000000006</v>
      </c>
      <c s="99">
        <v>34.743000000000002</v>
      </c>
      <c s="100">
        <v>0</v>
      </c>
      <c s="100">
        <v>0</v>
      </c>
      <c/>
      <c r="K271" s="123">
        <v>45509.02753846065</v>
      </c>
      <c r="R27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54.201999999999998</v>
      </c>
      <c s="20">
        <v>271</v>
      </c>
      <c s="91">
        <v>4.5090000000000003</v>
      </c>
      <c s="91">
        <v>83.525999999999996</v>
      </c>
      <c s="99">
        <v>37.402999999999999</v>
      </c>
      <c s="100">
        <v>0</v>
      </c>
      <c s="100">
        <v>0</v>
      </c>
      <c/>
      <c r="K272" s="123">
        <v>45509.027540601855</v>
      </c>
      <c r="R27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54.398000000000003</v>
      </c>
      <c s="20">
        <v>272</v>
      </c>
      <c s="91">
        <v>4.5410000000000004</v>
      </c>
      <c s="91">
        <v>83.938999999999993</v>
      </c>
      <c s="99">
        <v>33.491999999999997</v>
      </c>
      <c s="100">
        <v>0</v>
      </c>
      <c s="100">
        <v>0</v>
      </c>
      <c/>
      <c r="K273" s="123">
        <v>45509.027542881944</v>
      </c>
      <c r="R27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54.625999999999998</v>
      </c>
      <c s="20">
        <v>273</v>
      </c>
      <c s="91">
        <v>4.6020000000000003</v>
      </c>
      <c s="91">
        <v>85.031000000000006</v>
      </c>
      <c s="99">
        <v>36.439</v>
      </c>
      <c s="100">
        <v>0</v>
      </c>
      <c s="100">
        <v>0</v>
      </c>
      <c/>
      <c r="K274" s="123">
        <v>45509.027545509256</v>
      </c>
      <c r="R27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54.814999999999998</v>
      </c>
      <c s="20">
        <v>274</v>
      </c>
      <c s="91">
        <v>4.399</v>
      </c>
      <c s="91">
        <v>85.135999999999996</v>
      </c>
      <c s="99">
        <v>49.006</v>
      </c>
      <c s="100">
        <v>0</v>
      </c>
      <c s="100">
        <v>0</v>
      </c>
      <c/>
      <c r="K275" s="123">
        <v>45509.027547696758</v>
      </c>
      <c r="R27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55.018000000000001</v>
      </c>
      <c s="20">
        <v>275</v>
      </c>
      <c s="91">
        <v>4.4710000000000001</v>
      </c>
      <c s="91">
        <v>85.284000000000006</v>
      </c>
      <c s="99">
        <v>46.969999999999999</v>
      </c>
      <c s="100">
        <v>0</v>
      </c>
      <c s="100">
        <v>0</v>
      </c>
      <c/>
      <c r="K276" s="123">
        <v>45509.027550046296</v>
      </c>
      <c r="R27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55.220999999999997</v>
      </c>
      <c s="20">
        <v>276</v>
      </c>
      <c s="91">
        <v>4.5739999999999998</v>
      </c>
      <c s="91">
        <v>84.763000000000005</v>
      </c>
      <c s="99">
        <v>48.055999999999997</v>
      </c>
      <c s="100">
        <v>0</v>
      </c>
      <c s="100">
        <v>0</v>
      </c>
      <c/>
      <c r="K277" s="123">
        <v>45509.02755240741</v>
      </c>
      <c r="R27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55.417000000000002</v>
      </c>
      <c s="20">
        <v>277</v>
      </c>
      <c s="91">
        <v>4.5579999999999998</v>
      </c>
      <c s="91">
        <v>82.784000000000006</v>
      </c>
      <c s="99">
        <v>45.606000000000002</v>
      </c>
      <c s="100">
        <v>0</v>
      </c>
      <c s="100">
        <v>0</v>
      </c>
      <c/>
      <c r="K278" s="123">
        <v>45509.027554664353</v>
      </c>
      <c r="R27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55.594999999999999</v>
      </c>
      <c s="20">
        <v>278</v>
      </c>
      <c s="91">
        <v>4.3940000000000001</v>
      </c>
      <c s="91">
        <v>82.073999999999998</v>
      </c>
      <c s="99">
        <v>34.496000000000002</v>
      </c>
      <c s="100">
        <v>0</v>
      </c>
      <c s="100">
        <v>0</v>
      </c>
      <c/>
      <c r="K279" s="123">
        <v>45509.02755673611</v>
      </c>
      <c r="R27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55.799999999999997</v>
      </c>
      <c s="20">
        <v>279</v>
      </c>
      <c s="91">
        <v>4.5270000000000001</v>
      </c>
      <c s="91">
        <v>83.387</v>
      </c>
      <c s="99">
        <v>33.219999999999999</v>
      </c>
      <c s="100">
        <v>0</v>
      </c>
      <c s="100">
        <v>0</v>
      </c>
      <c/>
      <c r="K280" s="123">
        <v>45509.027559097223</v>
      </c>
      <c r="R28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56.009</v>
      </c>
      <c s="20">
        <v>280</v>
      </c>
      <c s="91">
        <v>4.3860000000000001</v>
      </c>
      <c s="91">
        <v>83.219999999999999</v>
      </c>
      <c s="99">
        <v>27.128</v>
      </c>
      <c s="100">
        <v>0</v>
      </c>
      <c s="100">
        <v>0</v>
      </c>
      <c/>
      <c r="K281" s="123">
        <v>45509.027561516203</v>
      </c>
      <c r="R28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56.213999999999999</v>
      </c>
      <c s="20">
        <v>281</v>
      </c>
      <c s="91">
        <v>4.5170000000000003</v>
      </c>
      <c s="91">
        <v>83.942999999999998</v>
      </c>
      <c s="99">
        <v>25.757000000000001</v>
      </c>
      <c s="100">
        <v>0</v>
      </c>
      <c s="100">
        <v>0</v>
      </c>
      <c/>
      <c r="K282" s="123">
        <v>45509.027563888892</v>
      </c>
      <c r="R28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56.420000000000002</v>
      </c>
      <c s="20">
        <v>282</v>
      </c>
      <c s="91">
        <v>4.4690000000000003</v>
      </c>
      <c s="91">
        <v>83.192999999999998</v>
      </c>
      <c s="99">
        <v>33.590000000000003</v>
      </c>
      <c s="100">
        <v>0</v>
      </c>
      <c s="100">
        <v>0</v>
      </c>
      <c/>
      <c r="K283" s="123">
        <v>45509.027566273151</v>
      </c>
      <c r="R28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56.597999999999999</v>
      </c>
      <c s="20">
        <v>283</v>
      </c>
      <c s="91">
        <v>4.6989999999999998</v>
      </c>
      <c s="91">
        <v>86.114000000000004</v>
      </c>
      <c s="99">
        <v>39.991999999999997</v>
      </c>
      <c s="100">
        <v>0</v>
      </c>
      <c s="100">
        <v>0</v>
      </c>
      <c/>
      <c r="K284" s="123">
        <v>45509.027568333331</v>
      </c>
      <c r="R28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56.820999999999998</v>
      </c>
      <c s="20">
        <v>284</v>
      </c>
      <c s="91">
        <v>4.702</v>
      </c>
      <c s="91">
        <v>86.317999999999998</v>
      </c>
      <c s="99">
        <v>32.874000000000002</v>
      </c>
      <c s="100">
        <v>0</v>
      </c>
      <c s="100">
        <v>0</v>
      </c>
      <c/>
      <c r="K285" s="123">
        <v>45509.027570914353</v>
      </c>
      <c r="R28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57.018999999999998</v>
      </c>
      <c s="20">
        <v>285</v>
      </c>
      <c s="91">
        <v>4.7130000000000001</v>
      </c>
      <c s="91">
        <v>87.174000000000007</v>
      </c>
      <c s="99">
        <v>35.460999999999999</v>
      </c>
      <c s="100">
        <v>0</v>
      </c>
      <c s="100">
        <v>0</v>
      </c>
      <c/>
      <c r="K286" s="123">
        <v>45509.027573206018</v>
      </c>
      <c r="R28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57.203000000000003</v>
      </c>
      <c s="20">
        <v>286</v>
      </c>
      <c s="91">
        <v>4.7480000000000002</v>
      </c>
      <c s="91">
        <v>87.245999999999995</v>
      </c>
      <c s="99">
        <v>29.427</v>
      </c>
      <c s="100">
        <v>0</v>
      </c>
      <c s="100">
        <v>0</v>
      </c>
      <c/>
      <c r="K287" s="123">
        <v>45509.027575335647</v>
      </c>
      <c r="R28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57.405000000000001</v>
      </c>
      <c s="20">
        <v>287</v>
      </c>
      <c s="91">
        <v>4.5419999999999998</v>
      </c>
      <c s="91">
        <v>85.525000000000006</v>
      </c>
      <c s="99">
        <v>37.298999999999999</v>
      </c>
      <c s="100">
        <v>0</v>
      </c>
      <c s="100">
        <v>0</v>
      </c>
      <c/>
      <c r="K288" s="123">
        <v>45509.027577673609</v>
      </c>
      <c r="R28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57.612000000000002</v>
      </c>
      <c s="20">
        <v>288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89" s="123">
        <v>45509.027580069444</v>
      </c>
      <c r="R28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57.795999999999999</v>
      </c>
      <c s="20">
        <v>289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0" s="123">
        <v>45509.027582199073</v>
      </c>
      <c r="R29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58.011000000000003</v>
      </c>
      <c s="20">
        <v>290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1" s="123">
        <v>45509.027584687501</v>
      </c>
      <c r="R29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58.218000000000004</v>
      </c>
      <c s="20">
        <v>291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2" s="123">
        <v>45509.027587083336</v>
      </c>
      <c r="R29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58.417000000000002</v>
      </c>
      <c s="20">
        <v>292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3" s="123">
        <v>45509.027589386576</v>
      </c>
      <c r="R29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58.610999999999997</v>
      </c>
      <c s="20">
        <v>293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4" s="123">
        <v>45509.027591631944</v>
      </c>
      <c r="R29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58.825000000000003</v>
      </c>
      <c s="20">
        <v>294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5" s="123">
        <v>45509.027594120373</v>
      </c>
      <c r="R295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59.015999999999998</v>
      </c>
      <c s="20">
        <v>295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6" s="123">
        <v>45509.02759633102</v>
      </c>
      <c r="R296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59.216000000000001</v>
      </c>
      <c s="20">
        <v>296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7" s="123">
        <v>45509.027598645836</v>
      </c>
      <c r="R297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59.396000000000001</v>
      </c>
      <c s="20">
        <v>297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8" s="123">
        <v>45509.027600717593</v>
      </c>
      <c r="R298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59.609000000000002</v>
      </c>
      <c s="20">
        <v>298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299" s="123">
        <v>45509.027603194445</v>
      </c>
      <c r="R299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59.808</v>
      </c>
      <c s="20">
        <v>299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300" s="123">
        <v>45509.02760548611</v>
      </c>
      <c r="R300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60.024999999999999</v>
      </c>
      <c s="20">
        <v>300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301" s="123">
        <v>45509.027607997683</v>
      </c>
      <c r="R301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60.222999999999999</v>
      </c>
      <c s="20">
        <v>301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302" s="123">
        <v>45509.027610289355</v>
      </c>
      <c r="R302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60.415999999999997</v>
      </c>
      <c s="20">
        <v>302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303" s="123">
        <v>45509.027612523147</v>
      </c>
      <c r="R303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60.609000000000002</v>
      </c>
      <c s="20">
        <v>303</v>
      </c>
      <c s="91">
        <v>4.5419999999999998</v>
      </c>
      <c s="91">
        <v>85.525000000000006</v>
      </c>
      <c s="99">
        <v>0</v>
      </c>
      <c s="100">
        <v>0</v>
      </c>
      <c s="100">
        <v>0</v>
      </c>
      <c/>
      <c r="K304" s="123">
        <v>45509.027614756946</v>
      </c>
      <c r="R304"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136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296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91" customWidth="1"/>
    <col min="4" max="4" width="12" style="91" customWidth="1"/>
    <col min="5" max="5" width="12" style="99" customWidth="1"/>
    <col min="6" max="6" width="14" style="100" customWidth="1"/>
    <col min="7" max="7" width="13.5234375" style="100" customWidth="1"/>
    <col min="8" max="8" width="16.5234375" style="100" hidden="1" customWidth="1"/>
    <col min="9" max="9" width="15" style="95" customWidth="1"/>
    <col min="10" max="10" width="14" style="95" customWidth="1"/>
    <col min="11" max="11" width="26" style="93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49" t="s">
        <v>214</v>
      </c>
      <c s="20" t="s">
        <v>135</v>
      </c>
      <c s="49" t="s">
        <v>171</v>
      </c>
      <c s="91" t="s">
        <v>20</v>
      </c>
      <c s="86" t="s">
        <v>347</v>
      </c>
      <c s="20" t="s">
        <v>360</v>
      </c>
      <c s="20" t="s">
        <v>410</v>
      </c>
      <c s="20" t="s">
        <v>181</v>
      </c>
      <c s="95" t="s">
        <v>317</v>
      </c>
      <c s="95" t="s">
        <v>397</v>
      </c>
      <c s="93" t="s">
        <v>45</v>
      </c>
      <c r="M1" s="32"/>
      <c s="32"/>
      <c r="R1" s="32" t="s">
        <v>318</v>
      </c>
      <c s="32" t="s">
        <v>281</v>
      </c>
      <c s="32" t="s">
        <v>105</v>
      </c>
      <c s="32" t="s">
        <v>57</v>
      </c>
      <c s="32" t="s">
        <v>236</v>
      </c>
      <c s="32" t="s">
        <v>56</v>
      </c>
      <c s="32" t="s">
        <v>205</v>
      </c>
      <c s="32" t="s">
        <v>179</v>
      </c>
      <c s="32" t="s">
        <v>9</v>
      </c>
      <c s="32" t="s">
        <v>237</v>
      </c>
      <c s="32" t="s">
        <v>8</v>
      </c>
      <c s="32" t="s">
        <v>440</v>
      </c>
      <c s="32" t="s">
        <v>21</v>
      </c>
      <c s="32" t="s">
        <v>366</v>
      </c>
      <c s="32" t="s">
        <v>378</v>
      </c>
      <c s="32" t="s">
        <v>70</v>
      </c>
      <c s="32" t="s">
        <v>296</v>
      </c>
      <c s="32" t="s">
        <v>22</v>
      </c>
      <c s="32" t="s">
        <v>297</v>
      </c>
      <c s="32" t="s">
        <v>23</v>
      </c>
      <c s="32" t="s">
        <v>379</v>
      </c>
      <c s="32" t="s">
        <v>178</v>
      </c>
      <c s="32" t="s">
        <v>298</v>
      </c>
      <c s="32" t="s">
        <v>161</v>
      </c>
      <c s="32" t="s">
        <v>46</v>
      </c>
      <c s="32" t="s">
        <v>411</v>
      </c>
      <c s="32" t="s">
        <v>215</v>
      </c>
      <c s="32" t="s">
        <v>319</v>
      </c>
      <c s="32" t="s">
        <v>216</v>
      </c>
      <c s="32" t="s">
        <v>348</v>
      </c>
      <c s="32" t="s">
        <v>380</v>
      </c>
      <c s="32" t="s">
        <v>162</v>
      </c>
    </row>
    <row>
      <c s="49">
        <v>0.17999999999999999</v>
      </c>
      <c s="20">
        <v>1</v>
      </c>
      <c s="91">
        <v>4.5659999999999998</v>
      </c>
      <c s="91">
        <v>79.436000000000007</v>
      </c>
      <c s="86">
        <v>45.444000000000003</v>
      </c>
      <c s="20">
        <v>0</v>
      </c>
      <c s="20">
        <v>0</v>
      </c>
      <c/>
      <c r="K2" s="123">
        <v>45509.02694009259</v>
      </c>
    </row>
    <row>
      <c s="49">
        <v>0.40200000000000002</v>
      </c>
      <c s="20">
        <v>2</v>
      </c>
      <c s="91">
        <v>4.601</v>
      </c>
      <c s="91">
        <v>79.659999999999997</v>
      </c>
      <c s="86">
        <v>17.806000000000001</v>
      </c>
      <c s="20">
        <v>0</v>
      </c>
      <c s="20">
        <v>0</v>
      </c>
      <c/>
      <c r="K3" s="123">
        <v>45509.026942662036</v>
      </c>
    </row>
    <row>
      <c s="49">
        <v>0.59199999999999997</v>
      </c>
      <c s="20">
        <v>3</v>
      </c>
      <c s="91">
        <v>4.617</v>
      </c>
      <c s="91">
        <v>79.945999999999998</v>
      </c>
      <c s="86">
        <v>22.318999999999999</v>
      </c>
      <c s="20">
        <v>0</v>
      </c>
      <c s="20">
        <v>0</v>
      </c>
      <c/>
      <c r="K4" s="123">
        <v>45509.026944861114</v>
      </c>
    </row>
    <row>
      <c s="49">
        <v>0.80700000000000005</v>
      </c>
      <c s="20">
        <v>4</v>
      </c>
      <c s="91">
        <v>4.6619999999999999</v>
      </c>
      <c s="91">
        <v>80.546000000000006</v>
      </c>
      <c s="86">
        <v>32.131999999999998</v>
      </c>
      <c s="20">
        <v>0</v>
      </c>
      <c s="20">
        <v>0</v>
      </c>
      <c/>
      <c r="K5" s="123">
        <v>45509.026947349535</v>
      </c>
    </row>
    <row>
      <c s="49">
        <v>1.0129999999999999</v>
      </c>
      <c s="20">
        <v>5</v>
      </c>
      <c s="91">
        <v>4.6130000000000004</v>
      </c>
      <c s="91">
        <v>83.941999999999993</v>
      </c>
      <c s="86">
        <v>26.545999999999999</v>
      </c>
      <c s="20">
        <v>0</v>
      </c>
      <c s="20">
        <v>0</v>
      </c>
      <c/>
      <c r="K6" s="123">
        <v>45509.026952395834</v>
      </c>
    </row>
    <row>
      <c s="49">
        <v>1.196</v>
      </c>
      <c s="20">
        <v>6</v>
      </c>
      <c s="91">
        <v>4.6619999999999999</v>
      </c>
      <c s="91">
        <v>83.983000000000004</v>
      </c>
      <c s="86">
        <v>22.597999999999999</v>
      </c>
      <c s="20">
        <v>0</v>
      </c>
      <c s="20">
        <v>0</v>
      </c>
      <c/>
      <c r="K7" s="123">
        <v>45509.026954502318</v>
      </c>
    </row>
    <row>
      <c s="49">
        <v>1.3500000000000001</v>
      </c>
      <c s="20">
        <v>7</v>
      </c>
      <c s="91">
        <v>4.6769999999999996</v>
      </c>
      <c s="91">
        <v>83.939999999999998</v>
      </c>
      <c s="86">
        <v>23.228000000000002</v>
      </c>
      <c s="20">
        <v>0</v>
      </c>
      <c s="20">
        <v>0</v>
      </c>
      <c/>
      <c r="K8" s="123">
        <v>45509.026959050927</v>
      </c>
    </row>
    <row>
      <c s="49">
        <v>1.5529999999999999</v>
      </c>
      <c s="20">
        <v>8</v>
      </c>
      <c s="91">
        <v>4.6769999999999996</v>
      </c>
      <c s="91">
        <v>84.546999999999997</v>
      </c>
      <c s="86">
        <v>27.416</v>
      </c>
      <c s="20">
        <v>0</v>
      </c>
      <c s="20">
        <v>0</v>
      </c>
      <c/>
      <c r="K9" s="123">
        <v>45509.026961400465</v>
      </c>
    </row>
    <row>
      <c s="49">
        <v>1.72</v>
      </c>
      <c s="20">
        <v>9</v>
      </c>
      <c s="91">
        <v>4.6769999999999996</v>
      </c>
      <c s="91">
        <v>84.427000000000007</v>
      </c>
      <c s="86">
        <v>26.106000000000002</v>
      </c>
      <c s="20">
        <v>0</v>
      </c>
      <c s="20">
        <v>0</v>
      </c>
      <c/>
      <c r="K10" s="123">
        <v>45509.02696333333</v>
      </c>
    </row>
    <row>
      <c s="49">
        <v>1.9419999999999999</v>
      </c>
      <c s="20">
        <v>10</v>
      </c>
      <c s="91">
        <v>3.992</v>
      </c>
      <c s="91">
        <v>84.405000000000001</v>
      </c>
      <c s="86">
        <v>27.181000000000001</v>
      </c>
      <c s="20">
        <v>0</v>
      </c>
      <c s="20">
        <v>0</v>
      </c>
      <c/>
      <c r="K11" s="123">
        <v>45509.026965902776</v>
      </c>
    </row>
    <row>
      <c s="49">
        <v>2.1339999999999999</v>
      </c>
      <c s="20">
        <v>11</v>
      </c>
      <c s="91">
        <v>4.5780000000000003</v>
      </c>
      <c s="91">
        <v>84.465000000000003</v>
      </c>
      <c s="86">
        <v>25.597000000000001</v>
      </c>
      <c s="20">
        <v>0</v>
      </c>
      <c s="20">
        <v>0</v>
      </c>
      <c/>
      <c r="K12" s="123">
        <v>45509.026968124999</v>
      </c>
    </row>
    <row>
      <c s="49">
        <v>2.343</v>
      </c>
      <c s="20">
        <v>12</v>
      </c>
      <c s="91">
        <v>4.7800000000000002</v>
      </c>
      <c s="91">
        <v>84.109999999999999</v>
      </c>
      <c s="86">
        <v>22.728999999999999</v>
      </c>
      <c s="20">
        <v>0</v>
      </c>
      <c s="20">
        <v>0</v>
      </c>
      <c/>
      <c r="K13" s="123">
        <v>45509.026970543979</v>
      </c>
    </row>
    <row>
      <c s="49">
        <v>2.5609999999999999</v>
      </c>
      <c s="20">
        <v>13</v>
      </c>
      <c s="91">
        <v>3.9369999999999998</v>
      </c>
      <c s="91">
        <v>83.546000000000006</v>
      </c>
      <c s="86">
        <v>24.928999999999998</v>
      </c>
      <c s="20">
        <v>0</v>
      </c>
      <c s="20">
        <v>0</v>
      </c>
      <c/>
      <c r="K14" s="123">
        <v>45509.026973067128</v>
      </c>
    </row>
    <row>
      <c s="49">
        <v>2.7410000000000001</v>
      </c>
      <c s="20">
        <v>14</v>
      </c>
      <c s="91">
        <v>4.4660000000000002</v>
      </c>
      <c s="91">
        <v>83.634</v>
      </c>
      <c s="86">
        <v>16.167999999999999</v>
      </c>
      <c s="20">
        <v>0</v>
      </c>
      <c s="20">
        <v>0</v>
      </c>
      <c/>
      <c r="K15" s="123">
        <v>45509.02697515046</v>
      </c>
    </row>
    <row>
      <c s="49">
        <v>2.9449999999999998</v>
      </c>
      <c s="20">
        <v>15</v>
      </c>
      <c s="91">
        <v>4.3780000000000001</v>
      </c>
      <c s="91">
        <v>84.531999999999996</v>
      </c>
      <c s="86">
        <v>21.768999999999998</v>
      </c>
      <c s="20">
        <v>0</v>
      </c>
      <c s="20">
        <v>0</v>
      </c>
      <c/>
      <c r="K16" s="123">
        <v>45509.026977511574</v>
      </c>
    </row>
    <row>
      <c s="49">
        <v>3.1160000000000001</v>
      </c>
      <c s="20">
        <v>16</v>
      </c>
      <c s="91">
        <v>4.4240000000000004</v>
      </c>
      <c s="91">
        <v>84.445999999999998</v>
      </c>
      <c s="86">
        <v>21.846</v>
      </c>
      <c s="20">
        <v>0</v>
      </c>
      <c s="20">
        <v>0</v>
      </c>
      <c/>
      <c r="K17" s="123">
        <v>45509.026979490744</v>
      </c>
    </row>
    <row>
      <c s="49">
        <v>3.3300000000000001</v>
      </c>
      <c s="20">
        <v>17</v>
      </c>
      <c s="91">
        <v>4.4720000000000004</v>
      </c>
      <c s="91">
        <v>84.367999999999995</v>
      </c>
      <c s="86">
        <v>15.347</v>
      </c>
      <c s="20">
        <v>0</v>
      </c>
      <c s="20">
        <v>0</v>
      </c>
      <c/>
      <c r="K18" s="123">
        <v>45509.026981967596</v>
      </c>
    </row>
    <row>
      <c s="49">
        <v>3.5139999999999998</v>
      </c>
      <c s="20">
        <v>18</v>
      </c>
      <c s="91">
        <v>4.5069999999999997</v>
      </c>
      <c s="91">
        <v>84.367999999999995</v>
      </c>
      <c s="86">
        <v>0</v>
      </c>
      <c s="20">
        <v>0</v>
      </c>
      <c s="20">
        <v>0</v>
      </c>
      <c/>
      <c r="K19" s="123">
        <v>45509.026984085649</v>
      </c>
    </row>
    <row>
      <c s="49">
        <v>3.714</v>
      </c>
      <c s="20">
        <v>19</v>
      </c>
      <c s="91">
        <v>4.5069999999999997</v>
      </c>
      <c s="91">
        <v>83.643000000000001</v>
      </c>
      <c s="86">
        <v>30.248999999999999</v>
      </c>
      <c s="20">
        <v>0</v>
      </c>
      <c s="20">
        <v>0</v>
      </c>
      <c/>
      <c r="K20" s="123">
        <v>45509.026986412035</v>
      </c>
    </row>
    <row>
      <c s="49">
        <v>3.9340000000000002</v>
      </c>
      <c s="20">
        <v>20</v>
      </c>
      <c s="91">
        <v>4.5069999999999997</v>
      </c>
      <c s="91">
        <v>82.174999999999997</v>
      </c>
      <c s="86">
        <v>28.559999999999999</v>
      </c>
      <c s="20">
        <v>0</v>
      </c>
      <c s="20">
        <v>0</v>
      </c>
      <c/>
      <c r="K21" s="123">
        <v>45509.026988958336</v>
      </c>
    </row>
    <row>
      <c s="49">
        <v>4.1230000000000002</v>
      </c>
      <c s="20">
        <v>21</v>
      </c>
      <c s="91">
        <v>4.4640000000000004</v>
      </c>
      <c s="91">
        <v>81.286000000000001</v>
      </c>
      <c s="86">
        <v>29.068000000000001</v>
      </c>
      <c s="20">
        <v>0</v>
      </c>
      <c s="20">
        <v>0</v>
      </c>
      <c/>
      <c r="K22" s="123">
        <v>45509.026991145831</v>
      </c>
    </row>
    <row>
      <c s="49">
        <v>4.3220000000000001</v>
      </c>
      <c s="20">
        <v>22</v>
      </c>
      <c s="91">
        <v>4.3680000000000003</v>
      </c>
      <c s="91">
        <v>81.206999999999994</v>
      </c>
      <c s="86">
        <v>18.448</v>
      </c>
      <c s="20">
        <v>0</v>
      </c>
      <c s="20">
        <v>0</v>
      </c>
      <c/>
      <c r="K23" s="123">
        <v>45509.026993449072</v>
      </c>
    </row>
    <row>
      <c s="49">
        <v>4.5350000000000001</v>
      </c>
      <c s="20">
        <v>23</v>
      </c>
      <c s="91">
        <v>4.3280000000000003</v>
      </c>
      <c s="91">
        <v>81.173000000000002</v>
      </c>
      <c s="86">
        <v>27.939</v>
      </c>
      <c s="20">
        <v>0</v>
      </c>
      <c s="20">
        <v>0</v>
      </c>
      <c/>
      <c r="K24" s="123">
        <v>45509.026995914355</v>
      </c>
    </row>
    <row>
      <c s="49">
        <v>4.7240000000000002</v>
      </c>
      <c s="20">
        <v>24</v>
      </c>
      <c s="91">
        <v>4.3499999999999996</v>
      </c>
      <c s="91">
        <v>80.596000000000004</v>
      </c>
      <c s="86">
        <v>29.045000000000002</v>
      </c>
      <c s="20">
        <v>0</v>
      </c>
      <c s="20">
        <v>0</v>
      </c>
      <c/>
      <c r="K25" s="123">
        <v>45509.02699810185</v>
      </c>
    </row>
    <row>
      <c s="49">
        <v>4.9169999999999998</v>
      </c>
      <c s="20">
        <v>25</v>
      </c>
      <c s="91">
        <v>4.218</v>
      </c>
      <c s="91">
        <v>82.070999999999998</v>
      </c>
      <c s="86">
        <v>26.545999999999999</v>
      </c>
      <c s="20">
        <v>0</v>
      </c>
      <c s="20">
        <v>0</v>
      </c>
      <c/>
      <c r="K26" s="123">
        <v>45509.027000335649</v>
      </c>
    </row>
    <row>
      <c s="49">
        <v>5.117</v>
      </c>
      <c s="20">
        <v>26</v>
      </c>
      <c s="91">
        <v>3.9740000000000002</v>
      </c>
      <c s="91">
        <v>82.228999999999999</v>
      </c>
      <c s="86">
        <v>31.774999999999999</v>
      </c>
      <c s="20">
        <v>0</v>
      </c>
      <c s="20">
        <v>0</v>
      </c>
      <c/>
      <c r="K27" s="123">
        <v>45509.027002650466</v>
      </c>
    </row>
    <row>
      <c s="49">
        <v>5.3259999999999996</v>
      </c>
      <c s="20">
        <v>27</v>
      </c>
      <c s="91">
        <v>3.879</v>
      </c>
      <c s="91">
        <v>82.031000000000006</v>
      </c>
      <c s="86">
        <v>22.318000000000001</v>
      </c>
      <c s="20">
        <v>0</v>
      </c>
      <c s="20">
        <v>0</v>
      </c>
      <c/>
      <c r="K28" s="123">
        <v>45509.027005069445</v>
      </c>
    </row>
    <row>
      <c s="49">
        <v>5.5259999999999998</v>
      </c>
      <c s="20">
        <v>28</v>
      </c>
      <c s="91">
        <v>4.0119999999999996</v>
      </c>
      <c s="91">
        <v>83.025999999999996</v>
      </c>
      <c s="86">
        <v>26.442</v>
      </c>
      <c s="20">
        <v>0</v>
      </c>
      <c s="20">
        <v>0</v>
      </c>
      <c/>
      <c r="K29" s="123">
        <v>45509.027007384262</v>
      </c>
    </row>
    <row>
      <c s="49">
        <v>5.734</v>
      </c>
      <c s="20">
        <v>29</v>
      </c>
      <c s="91">
        <v>4.0579999999999998</v>
      </c>
      <c s="91">
        <v>84.048000000000002</v>
      </c>
      <c s="86">
        <v>15.726000000000001</v>
      </c>
      <c s="20">
        <v>0</v>
      </c>
      <c s="20">
        <v>0</v>
      </c>
      <c/>
      <c r="K30" s="123">
        <v>45509.027009791665</v>
      </c>
    </row>
    <row>
      <c s="49">
        <v>5.9240000000000004</v>
      </c>
      <c s="20">
        <v>30</v>
      </c>
      <c s="91">
        <v>4.1710000000000003</v>
      </c>
      <c s="91">
        <v>84.048000000000002</v>
      </c>
      <c s="86">
        <v>0</v>
      </c>
      <c s="20">
        <v>0</v>
      </c>
      <c s="20">
        <v>0</v>
      </c>
      <c/>
      <c r="K31" s="123">
        <v>45509.027011990744</v>
      </c>
    </row>
    <row>
      <c s="49">
        <v>6.1189999999999998</v>
      </c>
      <c s="20">
        <v>31</v>
      </c>
      <c s="91">
        <v>4.0640000000000001</v>
      </c>
      <c s="91">
        <v>84.048000000000002</v>
      </c>
      <c s="99">
        <v>0</v>
      </c>
      <c s="100">
        <v>0</v>
      </c>
      <c s="100">
        <v>0</v>
      </c>
      <c/>
      <c r="K32" s="123">
        <v>45509.027014247687</v>
      </c>
    </row>
    <row>
      <c s="49">
        <v>6.3079999999999998</v>
      </c>
      <c s="20">
        <v>32</v>
      </c>
      <c s="91">
        <v>4.2510000000000003</v>
      </c>
      <c s="91">
        <v>85.021000000000001</v>
      </c>
      <c s="99">
        <v>29.536999999999999</v>
      </c>
      <c s="100">
        <v>0</v>
      </c>
      <c s="100">
        <v>0</v>
      </c>
      <c/>
      <c r="K33" s="123">
        <v>45509.027016435182</v>
      </c>
    </row>
    <row>
      <c s="49">
        <v>6.5039999999999996</v>
      </c>
      <c s="20">
        <v>33</v>
      </c>
      <c s="91">
        <v>4.1539999999999999</v>
      </c>
      <c s="91">
        <v>86.298000000000002</v>
      </c>
      <c s="99">
        <v>16.087</v>
      </c>
      <c s="100">
        <v>0</v>
      </c>
      <c s="100">
        <v>0</v>
      </c>
      <c/>
      <c r="K34" s="123">
        <v>45509.027018703702</v>
      </c>
    </row>
    <row>
      <c s="49">
        <v>6.7160000000000002</v>
      </c>
      <c s="20">
        <v>34</v>
      </c>
      <c s="91">
        <v>4.4059999999999997</v>
      </c>
      <c s="91">
        <v>87.656999999999996</v>
      </c>
      <c s="99">
        <v>33.052</v>
      </c>
      <c s="100">
        <v>0</v>
      </c>
      <c s="100">
        <v>0</v>
      </c>
      <c/>
      <c r="K35" s="123">
        <v>45509.027021145834</v>
      </c>
    </row>
    <row>
      <c s="49">
        <v>6.9059999999999997</v>
      </c>
      <c s="20">
        <v>35</v>
      </c>
      <c s="91">
        <v>4.1669999999999998</v>
      </c>
      <c s="91">
        <v>80.709999999999994</v>
      </c>
      <c s="99">
        <v>36.006</v>
      </c>
      <c s="100">
        <v>0</v>
      </c>
      <c s="100">
        <v>0</v>
      </c>
      <c/>
      <c r="K36" s="123">
        <v>45509.027023356481</v>
      </c>
    </row>
    <row>
      <c s="49">
        <v>7.1139999999999999</v>
      </c>
      <c s="20">
        <v>36</v>
      </c>
      <c s="91">
        <v>4.327</v>
      </c>
      <c s="91">
        <v>83.344999999999999</v>
      </c>
      <c s="99">
        <v>29.719999999999999</v>
      </c>
      <c s="100">
        <v>0</v>
      </c>
      <c s="100">
        <v>0</v>
      </c>
      <c/>
      <c r="K37" s="123">
        <v>45509.027025763891</v>
      </c>
    </row>
    <row>
      <c s="49">
        <v>7.3060000000000001</v>
      </c>
      <c s="20">
        <v>37</v>
      </c>
      <c s="91">
        <v>4.1280000000000001</v>
      </c>
      <c s="91">
        <v>84.088999999999999</v>
      </c>
      <c s="99">
        <v>11.369</v>
      </c>
      <c s="100">
        <v>0</v>
      </c>
      <c s="100">
        <v>0</v>
      </c>
      <c/>
      <c r="K38" s="123">
        <v>45509.027027986114</v>
      </c>
    </row>
    <row>
      <c s="49">
        <v>7.5099999999999998</v>
      </c>
      <c s="20">
        <v>38</v>
      </c>
      <c s="91">
        <v>3.9249999999999998</v>
      </c>
      <c s="91">
        <v>85.129999999999995</v>
      </c>
      <c s="99">
        <v>31.373000000000001</v>
      </c>
      <c s="100">
        <v>0</v>
      </c>
      <c s="100">
        <v>0</v>
      </c>
      <c/>
      <c r="K39" s="123">
        <v>45509.027030347221</v>
      </c>
    </row>
    <row>
      <c s="49">
        <v>7.7069999999999999</v>
      </c>
      <c s="20">
        <v>39</v>
      </c>
      <c s="91">
        <v>3.9249999999999998</v>
      </c>
      <c s="91">
        <v>84.950000000000003</v>
      </c>
      <c s="99">
        <v>31.834</v>
      </c>
      <c s="100">
        <v>0</v>
      </c>
      <c s="100">
        <v>0</v>
      </c>
      <c/>
      <c r="K40" s="123">
        <v>45509.027032615741</v>
      </c>
    </row>
    <row>
      <c s="49">
        <v>7.9169999999999998</v>
      </c>
      <c s="20">
        <v>40</v>
      </c>
      <c s="91">
        <v>3.9249999999999998</v>
      </c>
      <c s="91">
        <v>84.950000000000003</v>
      </c>
      <c s="99">
        <v>0</v>
      </c>
      <c s="100">
        <v>0</v>
      </c>
      <c s="100">
        <v>0</v>
      </c>
      <c/>
      <c r="K41" s="123">
        <v>45509.027035057872</v>
      </c>
    </row>
    <row>
      <c s="49">
        <v>8.1110000000000007</v>
      </c>
      <c s="20">
        <v>41</v>
      </c>
      <c s="91">
        <v>4.2300000000000004</v>
      </c>
      <c s="91">
        <v>84.950000000000003</v>
      </c>
      <c s="99">
        <v>0</v>
      </c>
      <c s="100">
        <v>0</v>
      </c>
      <c s="100">
        <v>0</v>
      </c>
      <c/>
      <c r="K42" s="123">
        <v>45509.02703730324</v>
      </c>
    </row>
    <row>
      <c s="49">
        <v>8.3100000000000005</v>
      </c>
      <c s="20">
        <v>42</v>
      </c>
      <c s="91">
        <v>4.3109999999999999</v>
      </c>
      <c s="91">
        <v>84.950000000000003</v>
      </c>
      <c s="99">
        <v>0</v>
      </c>
      <c s="100">
        <v>0</v>
      </c>
      <c s="100">
        <v>0</v>
      </c>
      <c/>
      <c r="K43" s="123">
        <v>45509.027039606481</v>
      </c>
    </row>
    <row>
      <c s="49">
        <v>8.5099999999999998</v>
      </c>
      <c s="20">
        <v>43</v>
      </c>
      <c s="91">
        <v>4.391</v>
      </c>
      <c s="91">
        <v>84.950000000000003</v>
      </c>
      <c s="99">
        <v>0</v>
      </c>
      <c s="100">
        <v>0</v>
      </c>
      <c s="100">
        <v>0</v>
      </c>
      <c/>
      <c r="K44" s="123">
        <v>45509.027041921297</v>
      </c>
    </row>
    <row>
      <c s="49">
        <v>8.7129999999999992</v>
      </c>
      <c s="20">
        <v>44</v>
      </c>
      <c s="91">
        <v>4.391</v>
      </c>
      <c s="91">
        <v>79.539000000000001</v>
      </c>
      <c s="99">
        <v>33.009</v>
      </c>
      <c s="100">
        <v>0</v>
      </c>
      <c s="100">
        <v>0</v>
      </c>
      <c/>
      <c r="K45" s="123">
        <v>45509.027044270835</v>
      </c>
    </row>
    <row>
      <c s="49">
        <v>8.9260000000000002</v>
      </c>
      <c s="20">
        <v>45</v>
      </c>
      <c s="91">
        <v>4.4909999999999997</v>
      </c>
      <c s="91">
        <v>81.426000000000002</v>
      </c>
      <c s="99">
        <v>24.617999999999999</v>
      </c>
      <c s="100">
        <v>0</v>
      </c>
      <c s="100">
        <v>0</v>
      </c>
      <c/>
      <c r="K46" s="123">
        <v>45509.027046736112</v>
      </c>
    </row>
    <row>
      <c s="49">
        <v>9.1110000000000007</v>
      </c>
      <c s="20">
        <v>46</v>
      </c>
      <c s="91">
        <v>4.4909999999999997</v>
      </c>
      <c s="91">
        <v>82.525999999999996</v>
      </c>
      <c s="99">
        <v>27.541</v>
      </c>
      <c s="100">
        <v>0</v>
      </c>
      <c s="100">
        <v>0</v>
      </c>
      <c/>
      <c r="K47" s="123">
        <v>45509.027048877317</v>
      </c>
    </row>
    <row>
      <c s="49">
        <v>9.3130000000000006</v>
      </c>
      <c s="20">
        <v>47</v>
      </c>
      <c s="91">
        <v>4.6719999999999997</v>
      </c>
      <c s="91">
        <v>83.373000000000005</v>
      </c>
      <c s="99">
        <v>11.576000000000001</v>
      </c>
      <c s="100">
        <v>0</v>
      </c>
      <c s="100">
        <v>0</v>
      </c>
      <c/>
      <c r="K48" s="123">
        <v>45509.027051215278</v>
      </c>
    </row>
    <row>
      <c s="49">
        <v>9.5050000000000008</v>
      </c>
      <c s="20">
        <v>48</v>
      </c>
      <c s="91">
        <v>4.6639999999999997</v>
      </c>
      <c s="91">
        <v>83.447000000000003</v>
      </c>
      <c s="99">
        <v>12.473000000000001</v>
      </c>
      <c s="100">
        <v>0</v>
      </c>
      <c s="100">
        <v>0</v>
      </c>
      <c/>
      <c r="K49" s="123">
        <v>45509.027053437501</v>
      </c>
    </row>
    <row>
      <c s="49">
        <v>9.7110000000000003</v>
      </c>
      <c s="20">
        <v>49</v>
      </c>
      <c s="91">
        <v>4.5880000000000001</v>
      </c>
      <c s="91">
        <v>80.501000000000005</v>
      </c>
      <c s="99">
        <v>39.756999999999998</v>
      </c>
      <c s="100">
        <v>0</v>
      </c>
      <c s="100">
        <v>0</v>
      </c>
      <c/>
      <c r="K50" s="123">
        <v>45509.02705582176</v>
      </c>
    </row>
    <row>
      <c s="49">
        <v>9.9169999999999998</v>
      </c>
      <c s="20">
        <v>50</v>
      </c>
      <c s="91">
        <v>4.6520000000000001</v>
      </c>
      <c s="91">
        <v>80.688999999999993</v>
      </c>
      <c s="99">
        <v>22.454000000000001</v>
      </c>
      <c s="100">
        <v>0</v>
      </c>
      <c s="100">
        <v>0</v>
      </c>
      <c/>
      <c r="K51" s="123">
        <v>45509.027058206018</v>
      </c>
    </row>
    <row>
      <c s="49">
        <v>10.117000000000001</v>
      </c>
      <c s="20">
        <v>51</v>
      </c>
      <c s="91">
        <v>4.5620000000000003</v>
      </c>
      <c s="91">
        <v>80.170000000000002</v>
      </c>
      <c s="99">
        <v>20.968</v>
      </c>
      <c s="100">
        <v>0</v>
      </c>
      <c s="100">
        <v>0</v>
      </c>
      <c/>
      <c r="K52" s="123">
        <v>45509.027060509259</v>
      </c>
    </row>
    <row>
      <c s="49">
        <v>10.319000000000001</v>
      </c>
      <c s="20">
        <v>52</v>
      </c>
      <c s="91">
        <v>4.3630000000000004</v>
      </c>
      <c s="91">
        <v>80.162000000000006</v>
      </c>
      <c s="99">
        <v>21.402000000000001</v>
      </c>
      <c s="100">
        <v>0</v>
      </c>
      <c s="100">
        <v>0</v>
      </c>
      <c/>
      <c r="K53" s="123">
        <v>45509.027062858797</v>
      </c>
    </row>
    <row>
      <c s="49">
        <v>10.503</v>
      </c>
      <c s="20">
        <v>53</v>
      </c>
      <c s="91">
        <v>4.5149999999999997</v>
      </c>
      <c s="91">
        <v>80.347999999999999</v>
      </c>
      <c s="99">
        <v>22.093</v>
      </c>
      <c s="100">
        <v>0</v>
      </c>
      <c s="100">
        <v>0</v>
      </c>
      <c/>
      <c r="K54" s="123">
        <v>45509.027064988426</v>
      </c>
    </row>
    <row>
      <c s="49">
        <v>10.705</v>
      </c>
      <c s="20">
        <v>54</v>
      </c>
      <c s="91">
        <v>4.5529999999999999</v>
      </c>
      <c s="91">
        <v>80.183999999999998</v>
      </c>
      <c s="99">
        <v>16.207000000000001</v>
      </c>
      <c s="100">
        <v>0</v>
      </c>
      <c s="100">
        <v>0</v>
      </c>
      <c/>
      <c r="K55" s="123">
        <v>45509.027067326388</v>
      </c>
    </row>
    <row>
      <c s="49">
        <v>10.906000000000001</v>
      </c>
      <c s="20">
        <v>55</v>
      </c>
      <c s="91">
        <v>3.915</v>
      </c>
      <c s="91">
        <v>80.183999999999998</v>
      </c>
      <c s="99">
        <v>0</v>
      </c>
      <c s="100">
        <v>0</v>
      </c>
      <c s="100">
        <v>0</v>
      </c>
      <c/>
      <c r="K56" s="123">
        <v>45509.02706965278</v>
      </c>
    </row>
    <row>
      <c s="49">
        <v>11.115</v>
      </c>
      <c s="20">
        <v>56</v>
      </c>
      <c s="91">
        <v>4.258</v>
      </c>
      <c s="91">
        <v>80.183999999999998</v>
      </c>
      <c s="99">
        <v>0</v>
      </c>
      <c s="100">
        <v>0</v>
      </c>
      <c s="100">
        <v>0</v>
      </c>
      <c/>
      <c r="K57" s="123">
        <v>45509.02707207176</v>
      </c>
    </row>
    <row>
      <c s="49">
        <v>11.311999999999999</v>
      </c>
      <c s="20">
        <v>57</v>
      </c>
      <c s="91">
        <v>4.0590000000000002</v>
      </c>
      <c s="91">
        <v>81.590999999999994</v>
      </c>
      <c s="99">
        <v>35.456000000000003</v>
      </c>
      <c s="100">
        <v>0</v>
      </c>
      <c s="100">
        <v>0</v>
      </c>
      <c/>
      <c r="K58" s="123">
        <v>45509.027074351849</v>
      </c>
    </row>
    <row>
      <c s="49">
        <v>11.526999999999999</v>
      </c>
      <c s="20">
        <v>58</v>
      </c>
      <c s="91">
        <v>3.988</v>
      </c>
      <c s="91">
        <v>81.915999999999997</v>
      </c>
      <c s="99">
        <v>29.835000000000001</v>
      </c>
      <c s="100">
        <v>0</v>
      </c>
      <c s="100">
        <v>0</v>
      </c>
      <c/>
      <c r="K59" s="123">
        <v>45509.027076840277</v>
      </c>
    </row>
    <row>
      <c s="49">
        <v>11.709</v>
      </c>
      <c s="20">
        <v>59</v>
      </c>
      <c s="91">
        <v>4.3520000000000003</v>
      </c>
      <c s="91">
        <v>82.385999999999996</v>
      </c>
      <c s="99">
        <v>24.956</v>
      </c>
      <c s="100">
        <v>0</v>
      </c>
      <c s="100">
        <v>0</v>
      </c>
      <c/>
      <c r="K60" s="123">
        <v>45509.027078946761</v>
      </c>
    </row>
    <row>
      <c s="49">
        <v>11.904999999999999</v>
      </c>
      <c s="20">
        <v>60</v>
      </c>
      <c s="91">
        <v>3.9430000000000001</v>
      </c>
      <c s="91">
        <v>81.984999999999999</v>
      </c>
      <c s="99">
        <v>21.164000000000001</v>
      </c>
      <c s="100">
        <v>0</v>
      </c>
      <c s="100">
        <v>0</v>
      </c>
      <c/>
      <c r="K61" s="123">
        <v>45509.027081215281</v>
      </c>
    </row>
    <row>
      <c s="49">
        <v>12.109</v>
      </c>
      <c s="20">
        <v>61</v>
      </c>
      <c s="91">
        <v>4.3609999999999998</v>
      </c>
      <c s="91">
        <v>82.131</v>
      </c>
      <c s="99">
        <v>21.603000000000002</v>
      </c>
      <c s="100">
        <v>0</v>
      </c>
      <c s="100">
        <v>0</v>
      </c>
      <c/>
      <c r="K62" s="123">
        <v>45509.027083576388</v>
      </c>
    </row>
    <row>
      <c s="49">
        <v>12.307</v>
      </c>
      <c s="20">
        <v>62</v>
      </c>
      <c s="91">
        <v>4.2279999999999998</v>
      </c>
      <c s="91">
        <v>79.525999999999996</v>
      </c>
      <c s="99">
        <v>31.189</v>
      </c>
      <c s="100">
        <v>0</v>
      </c>
      <c s="100">
        <v>0</v>
      </c>
      <c/>
      <c r="K63" s="123">
        <v>45509.027085856484</v>
      </c>
    </row>
    <row>
      <c s="49">
        <v>12.507</v>
      </c>
      <c s="20">
        <v>63</v>
      </c>
      <c s="91">
        <v>4.4189999999999996</v>
      </c>
      <c s="91">
        <v>77.745000000000005</v>
      </c>
      <c s="99">
        <v>28.751999999999999</v>
      </c>
      <c s="100">
        <v>0</v>
      </c>
      <c s="100">
        <v>0</v>
      </c>
      <c/>
      <c r="K64" s="123">
        <v>45509.027088171293</v>
      </c>
    </row>
    <row>
      <c s="49">
        <v>12.706</v>
      </c>
      <c s="20">
        <v>64</v>
      </c>
      <c s="91">
        <v>4.2619999999999996</v>
      </c>
      <c s="91">
        <v>78.566999999999993</v>
      </c>
      <c s="99">
        <v>21.669</v>
      </c>
      <c s="100">
        <v>0</v>
      </c>
      <c s="100">
        <v>0</v>
      </c>
      <c/>
      <c r="K65" s="123">
        <v>45509.027090474534</v>
      </c>
    </row>
    <row>
      <c s="49">
        <v>12.92</v>
      </c>
      <c s="20">
        <v>65</v>
      </c>
      <c s="91">
        <v>4.1139999999999999</v>
      </c>
      <c s="91">
        <v>77.780000000000001</v>
      </c>
      <c s="99">
        <v>25.588999999999999</v>
      </c>
      <c s="100">
        <v>0</v>
      </c>
      <c s="100">
        <v>0</v>
      </c>
      <c/>
      <c r="K66" s="123">
        <v>45509.027092962962</v>
      </c>
    </row>
    <row>
      <c s="49">
        <v>13.116</v>
      </c>
      <c s="20">
        <v>66</v>
      </c>
      <c s="91">
        <v>4.1580000000000004</v>
      </c>
      <c s="91">
        <v>79.132999999999996</v>
      </c>
      <c s="99">
        <v>28.094999999999999</v>
      </c>
      <c s="100">
        <v>0</v>
      </c>
      <c s="100">
        <v>0</v>
      </c>
      <c/>
      <c r="K67" s="123">
        <v>45509.027095231482</v>
      </c>
    </row>
    <row>
      <c s="49">
        <v>13.314</v>
      </c>
      <c s="20">
        <v>67</v>
      </c>
      <c s="91">
        <v>4.3920000000000003</v>
      </c>
      <c s="91">
        <v>80.640000000000001</v>
      </c>
      <c s="99">
        <v>30.972000000000001</v>
      </c>
      <c s="100">
        <v>0</v>
      </c>
      <c s="100">
        <v>0</v>
      </c>
      <c/>
      <c r="K68" s="123">
        <v>45509.027097523147</v>
      </c>
    </row>
    <row>
      <c s="49">
        <v>13.522</v>
      </c>
      <c s="20">
        <v>68</v>
      </c>
      <c s="91">
        <v>4.5030000000000001</v>
      </c>
      <c s="91">
        <v>81.593999999999994</v>
      </c>
      <c s="99">
        <v>27.292999999999999</v>
      </c>
      <c s="100">
        <v>0</v>
      </c>
      <c s="100">
        <v>0</v>
      </c>
      <c/>
      <c r="K69" s="123">
        <v>45509.027099930558</v>
      </c>
    </row>
    <row>
      <c s="49">
        <v>13.709</v>
      </c>
      <c s="20">
        <v>69</v>
      </c>
      <c s="91">
        <v>4.4349999999999996</v>
      </c>
      <c s="91">
        <v>82.081000000000003</v>
      </c>
      <c s="99">
        <v>26.379999999999999</v>
      </c>
      <c s="100">
        <v>0</v>
      </c>
      <c s="100">
        <v>0</v>
      </c>
      <c/>
      <c r="K70" s="123">
        <v>45509.027102094908</v>
      </c>
    </row>
    <row>
      <c s="49">
        <v>13.919</v>
      </c>
      <c s="20">
        <v>70</v>
      </c>
      <c s="91">
        <v>4.5640000000000001</v>
      </c>
      <c s="91">
        <v>82.879000000000005</v>
      </c>
      <c s="99">
        <v>26.154</v>
      </c>
      <c s="100">
        <v>0</v>
      </c>
      <c s="100">
        <v>0</v>
      </c>
      <c/>
      <c r="K71" s="123">
        <v>45509.027104525463</v>
      </c>
    </row>
    <row>
      <c s="49">
        <v>14.109</v>
      </c>
      <c s="20">
        <v>71</v>
      </c>
      <c s="91">
        <v>4.5179999999999998</v>
      </c>
      <c s="91">
        <v>82.656000000000006</v>
      </c>
      <c s="99">
        <v>27.759</v>
      </c>
      <c s="100">
        <v>0</v>
      </c>
      <c s="100">
        <v>0</v>
      </c>
      <c/>
      <c r="K72" s="123">
        <v>45509.027106724534</v>
      </c>
    </row>
    <row>
      <c s="49">
        <v>14.305999999999999</v>
      </c>
      <c s="20">
        <v>72</v>
      </c>
      <c s="91">
        <v>4.3129999999999997</v>
      </c>
      <c s="91">
        <v>83.197000000000003</v>
      </c>
      <c s="99">
        <v>27.158000000000001</v>
      </c>
      <c s="100">
        <v>0</v>
      </c>
      <c s="100">
        <v>0</v>
      </c>
      <c/>
      <c r="K73" s="123">
        <v>45509.02710900463</v>
      </c>
    </row>
    <row>
      <c s="49">
        <v>14.516999999999999</v>
      </c>
      <c s="20">
        <v>73</v>
      </c>
      <c s="91">
        <v>4.4589999999999996</v>
      </c>
      <c s="91">
        <v>80.792000000000002</v>
      </c>
      <c s="99">
        <v>35.353999999999999</v>
      </c>
      <c s="100">
        <v>0</v>
      </c>
      <c s="100">
        <v>0</v>
      </c>
      <c/>
      <c r="K74" s="123">
        <v>45509.027111446761</v>
      </c>
    </row>
    <row>
      <c s="49">
        <v>14.712</v>
      </c>
      <c s="20">
        <v>74</v>
      </c>
      <c s="91">
        <v>4.4870000000000001</v>
      </c>
      <c s="91">
        <v>80.912999999999997</v>
      </c>
      <c s="99">
        <v>28.966000000000001</v>
      </c>
      <c s="100">
        <v>0</v>
      </c>
      <c s="100">
        <v>0</v>
      </c>
      <c/>
      <c r="K75" s="123">
        <v>45509.027113703705</v>
      </c>
    </row>
    <row>
      <c s="49">
        <v>14.901999999999999</v>
      </c>
      <c s="20">
        <v>75</v>
      </c>
      <c s="91">
        <v>4.5919999999999996</v>
      </c>
      <c s="91">
        <v>80.912999999999997</v>
      </c>
      <c s="99">
        <v>0</v>
      </c>
      <c s="100">
        <v>0</v>
      </c>
      <c s="100">
        <v>0</v>
      </c>
      <c/>
      <c r="K76" s="123">
        <v>45509.027115902776</v>
      </c>
    </row>
    <row>
      <c s="49">
        <v>15.106</v>
      </c>
      <c s="20">
        <v>76</v>
      </c>
      <c s="91">
        <v>4.5220000000000002</v>
      </c>
      <c s="91">
        <v>80.912999999999997</v>
      </c>
      <c s="99">
        <v>0</v>
      </c>
      <c s="100">
        <v>0</v>
      </c>
      <c s="100">
        <v>0</v>
      </c>
      <c/>
      <c r="K77" s="123">
        <v>45509.02711826389</v>
      </c>
    </row>
    <row>
      <c s="49">
        <v>15.304</v>
      </c>
      <c s="20">
        <v>77</v>
      </c>
      <c s="91">
        <v>4.673</v>
      </c>
      <c s="91">
        <v>80.866</v>
      </c>
      <c s="99">
        <v>42.462000000000003</v>
      </c>
      <c s="100">
        <v>0</v>
      </c>
      <c s="100">
        <v>0</v>
      </c>
      <c/>
      <c r="K78" s="123">
        <v>45509.027120555555</v>
      </c>
    </row>
    <row>
      <c s="49">
        <v>15.526999999999999</v>
      </c>
      <c s="20">
        <v>78</v>
      </c>
      <c s="91">
        <v>4.6799999999999997</v>
      </c>
      <c s="91">
        <v>80.902000000000001</v>
      </c>
      <c s="99">
        <v>23.684999999999999</v>
      </c>
      <c s="100">
        <v>0</v>
      </c>
      <c s="100">
        <v>0</v>
      </c>
      <c/>
      <c r="K79" s="123">
        <v>45509.027123125001</v>
      </c>
    </row>
    <row>
      <c s="49">
        <v>15.725</v>
      </c>
      <c s="20">
        <v>79</v>
      </c>
      <c s="91">
        <v>4.6890000000000001</v>
      </c>
      <c s="91">
        <v>81.344999999999999</v>
      </c>
      <c s="99">
        <v>22.196999999999999</v>
      </c>
      <c s="100">
        <v>0</v>
      </c>
      <c s="100">
        <v>0</v>
      </c>
      <c/>
      <c r="K80" s="123">
        <v>45509.027125428242</v>
      </c>
    </row>
    <row>
      <c s="49">
        <v>15.904</v>
      </c>
      <c s="20">
        <v>80</v>
      </c>
      <c s="91">
        <v>4.5529999999999999</v>
      </c>
      <c s="91">
        <v>81.344999999999999</v>
      </c>
      <c s="99">
        <v>0</v>
      </c>
      <c s="100">
        <v>0</v>
      </c>
      <c s="100">
        <v>0</v>
      </c>
      <c/>
      <c r="K81" s="123">
        <v>45509.027127488429</v>
      </c>
    </row>
    <row>
      <c s="49">
        <v>16.120000000000001</v>
      </c>
      <c s="20">
        <v>81</v>
      </c>
      <c s="91">
        <v>4.6680000000000001</v>
      </c>
      <c s="91">
        <v>81.344999999999999</v>
      </c>
      <c s="99">
        <v>0</v>
      </c>
      <c s="100">
        <v>0</v>
      </c>
      <c s="100">
        <v>0</v>
      </c>
      <c/>
      <c r="K82" s="123">
        <v>45509.027129988426</v>
      </c>
    </row>
    <row>
      <c s="49">
        <v>16.314</v>
      </c>
      <c s="20">
        <v>82</v>
      </c>
      <c s="91">
        <v>4.5599999999999996</v>
      </c>
      <c s="91">
        <v>85.090000000000003</v>
      </c>
      <c s="99">
        <v>40.710000000000001</v>
      </c>
      <c s="100">
        <v>0</v>
      </c>
      <c s="100">
        <v>0</v>
      </c>
      <c/>
      <c r="K83" s="123">
        <v>45509.02713224537</v>
      </c>
    </row>
    <row>
      <c s="49">
        <v>16.510000000000002</v>
      </c>
      <c s="20">
        <v>83</v>
      </c>
      <c s="91">
        <v>4.5880000000000001</v>
      </c>
      <c s="91">
        <v>85.090000000000003</v>
      </c>
      <c s="99">
        <v>0</v>
      </c>
      <c s="100">
        <v>0</v>
      </c>
      <c s="100">
        <v>0</v>
      </c>
      <c/>
      <c r="K84" s="123">
        <v>45509.02713451389</v>
      </c>
    </row>
    <row>
      <c s="49">
        <v>16.704000000000001</v>
      </c>
      <c s="20">
        <v>84</v>
      </c>
      <c s="91">
        <v>4.3780000000000001</v>
      </c>
      <c s="91">
        <v>84.927000000000007</v>
      </c>
      <c s="99">
        <v>46.923999999999999</v>
      </c>
      <c s="100">
        <v>0</v>
      </c>
      <c s="100">
        <v>0</v>
      </c>
      <c/>
      <c r="K85" s="123">
        <v>45509.027136759258</v>
      </c>
    </row>
    <row>
      <c s="49">
        <v>16.928000000000001</v>
      </c>
      <c s="20">
        <v>85</v>
      </c>
      <c s="91">
        <v>4.5510000000000002</v>
      </c>
      <c s="91">
        <v>85.075999999999993</v>
      </c>
      <c s="99">
        <v>30.891999999999999</v>
      </c>
      <c s="100">
        <v>0</v>
      </c>
      <c s="100">
        <v>0</v>
      </c>
      <c/>
      <c r="K86" s="123">
        <v>45509.02713934028</v>
      </c>
    </row>
    <row>
      <c s="49">
        <v>17.114000000000001</v>
      </c>
      <c s="20">
        <v>86</v>
      </c>
      <c s="91">
        <v>4.484</v>
      </c>
      <c s="91">
        <v>84.313999999999993</v>
      </c>
      <c s="99">
        <v>30.745999999999999</v>
      </c>
      <c s="100">
        <v>0</v>
      </c>
      <c s="100">
        <v>0</v>
      </c>
      <c/>
      <c r="K87" s="123">
        <v>45509.02714150463</v>
      </c>
    </row>
    <row>
      <c s="49">
        <v>17.318999999999999</v>
      </c>
      <c s="20">
        <v>87</v>
      </c>
      <c s="91">
        <v>4.524</v>
      </c>
      <c s="91">
        <v>83.477000000000004</v>
      </c>
      <c s="99">
        <v>38.957000000000001</v>
      </c>
      <c s="100">
        <v>0</v>
      </c>
      <c s="100">
        <v>0</v>
      </c>
      <c/>
      <c r="K88" s="123">
        <v>45509.027143877312</v>
      </c>
    </row>
    <row>
      <c s="49">
        <v>17.523</v>
      </c>
      <c s="20">
        <v>88</v>
      </c>
      <c s="91">
        <v>4.1189999999999998</v>
      </c>
      <c s="91">
        <v>84.135000000000005</v>
      </c>
      <c s="99">
        <v>39.235999999999997</v>
      </c>
      <c s="100">
        <v>0</v>
      </c>
      <c s="100">
        <v>0</v>
      </c>
      <c/>
      <c r="K89" s="123">
        <v>45509.027146238426</v>
      </c>
    </row>
    <row>
      <c s="49">
        <v>17.722999999999999</v>
      </c>
      <c s="20">
        <v>89</v>
      </c>
      <c s="91">
        <v>4.3819999999999997</v>
      </c>
      <c s="91">
        <v>83.561000000000007</v>
      </c>
      <c s="99">
        <v>31.297000000000001</v>
      </c>
      <c s="100">
        <v>0</v>
      </c>
      <c s="100">
        <v>0</v>
      </c>
      <c/>
      <c r="K90" s="123">
        <v>45509.027148541667</v>
      </c>
    </row>
    <row>
      <c s="49">
        <v>17.920999999999999</v>
      </c>
      <c s="20">
        <v>90</v>
      </c>
      <c s="91">
        <v>4.4480000000000004</v>
      </c>
      <c s="91">
        <v>83.238</v>
      </c>
      <c s="99">
        <v>38.703000000000003</v>
      </c>
      <c s="100">
        <v>0</v>
      </c>
      <c s="100">
        <v>0</v>
      </c>
      <c/>
      <c r="K91" s="123">
        <v>45509.027150844908</v>
      </c>
    </row>
    <row>
      <c s="49">
        <v>18.122</v>
      </c>
      <c s="20">
        <v>91</v>
      </c>
      <c s="91">
        <v>4.4630000000000001</v>
      </c>
      <c s="91">
        <v>82.578999999999994</v>
      </c>
      <c s="99">
        <v>35.637999999999998</v>
      </c>
      <c s="100">
        <v>0</v>
      </c>
      <c s="100">
        <v>0</v>
      </c>
      <c/>
      <c r="K92" s="123">
        <v>45509.027153171293</v>
      </c>
    </row>
    <row>
      <c s="49">
        <v>18.309999999999999</v>
      </c>
      <c s="20">
        <v>92</v>
      </c>
      <c s="91">
        <v>4.3819999999999997</v>
      </c>
      <c s="91">
        <v>83.070999999999998</v>
      </c>
      <c s="99">
        <v>33.393999999999998</v>
      </c>
      <c s="100">
        <v>0</v>
      </c>
      <c s="100">
        <v>0</v>
      </c>
      <c/>
      <c r="K93" s="123">
        <v>45509.027155347219</v>
      </c>
    </row>
    <row>
      <c s="49">
        <v>18.515999999999998</v>
      </c>
      <c s="20">
        <v>93</v>
      </c>
      <c s="91">
        <v>4.4119999999999999</v>
      </c>
      <c s="91">
        <v>82.933999999999998</v>
      </c>
      <c s="99">
        <v>30.827999999999999</v>
      </c>
      <c s="100">
        <v>0</v>
      </c>
      <c s="100">
        <v>0</v>
      </c>
      <c/>
      <c r="K94" s="123">
        <v>45509.027157731478</v>
      </c>
    </row>
    <row>
      <c s="49">
        <v>18.722000000000001</v>
      </c>
      <c s="20">
        <v>94</v>
      </c>
      <c s="91">
        <v>4.4349999999999996</v>
      </c>
      <c s="91">
        <v>80.549999999999997</v>
      </c>
      <c s="99">
        <v>36.918999999999997</v>
      </c>
      <c s="100">
        <v>0</v>
      </c>
      <c s="100">
        <v>0</v>
      </c>
      <c/>
      <c r="K95" s="123">
        <v>45509.027160115744</v>
      </c>
    </row>
    <row>
      <c s="49">
        <v>18.925999999999998</v>
      </c>
      <c s="20">
        <v>95</v>
      </c>
      <c s="91">
        <v>4.3259999999999996</v>
      </c>
      <c s="91">
        <v>83.227000000000004</v>
      </c>
      <c s="99">
        <v>31.181000000000001</v>
      </c>
      <c s="100">
        <v>0</v>
      </c>
      <c s="100">
        <v>0</v>
      </c>
      <c/>
      <c r="K96" s="123">
        <v>45509.02716247685</v>
      </c>
    </row>
    <row>
      <c s="49">
        <v>19.113</v>
      </c>
      <c s="20">
        <v>96</v>
      </c>
      <c s="91">
        <v>4.3879999999999999</v>
      </c>
      <c s="91">
        <v>81.043000000000006</v>
      </c>
      <c s="99">
        <v>31.538</v>
      </c>
      <c s="100">
        <v>0</v>
      </c>
      <c s="100">
        <v>0</v>
      </c>
      <c/>
      <c r="K97" s="123">
        <v>45509.0271646412</v>
      </c>
    </row>
    <row>
      <c s="49">
        <v>19.309999999999999</v>
      </c>
      <c s="20">
        <v>97</v>
      </c>
      <c s="91">
        <v>4.3250000000000002</v>
      </c>
      <c s="91">
        <v>80.197000000000003</v>
      </c>
      <c s="99">
        <v>36.594000000000001</v>
      </c>
      <c s="100">
        <v>0</v>
      </c>
      <c s="100">
        <v>0</v>
      </c>
      <c/>
      <c r="K98" s="123">
        <v>45509.027166921296</v>
      </c>
    </row>
    <row>
      <c s="49">
        <v>19.518999999999998</v>
      </c>
      <c s="20">
        <v>98</v>
      </c>
      <c s="91">
        <v>4.3010000000000002</v>
      </c>
      <c s="91">
        <v>80.992000000000004</v>
      </c>
      <c s="99">
        <v>32.792000000000002</v>
      </c>
      <c s="100">
        <v>0</v>
      </c>
      <c s="100">
        <v>0</v>
      </c>
      <c/>
      <c r="K99" s="123">
        <v>45509.027169340276</v>
      </c>
    </row>
    <row>
      <c s="49">
        <v>19.725999999999999</v>
      </c>
      <c s="20">
        <v>99</v>
      </c>
      <c s="91">
        <v>4.319</v>
      </c>
      <c s="91">
        <v>80.411000000000001</v>
      </c>
      <c s="99">
        <v>48.320999999999998</v>
      </c>
      <c s="100">
        <v>0</v>
      </c>
      <c s="100">
        <v>0</v>
      </c>
      <c/>
      <c r="K100" s="123">
        <v>45509.02717173611</v>
      </c>
    </row>
    <row>
      <c s="49">
        <v>19.920999999999999</v>
      </c>
      <c s="20">
        <v>100</v>
      </c>
      <c s="91">
        <v>4.5510000000000002</v>
      </c>
      <c s="91">
        <v>82.042000000000002</v>
      </c>
      <c s="99">
        <v>37.710999999999999</v>
      </c>
      <c s="100">
        <v>0</v>
      </c>
      <c s="100">
        <v>0</v>
      </c>
      <c/>
      <c r="K101" s="123">
        <v>45509.027173993054</v>
      </c>
    </row>
    <row>
      <c s="49">
        <v>20.109000000000002</v>
      </c>
      <c s="20">
        <v>101</v>
      </c>
      <c s="91">
        <v>4.1219999999999999</v>
      </c>
      <c s="91">
        <v>82.194999999999993</v>
      </c>
      <c s="99">
        <v>28.527999999999999</v>
      </c>
      <c s="100">
        <v>0</v>
      </c>
      <c s="100">
        <v>0</v>
      </c>
      <c/>
      <c r="K102" s="123">
        <v>45509.02717616898</v>
      </c>
    </row>
    <row>
      <c s="49">
        <v>20.314</v>
      </c>
      <c s="20">
        <v>102</v>
      </c>
      <c s="91">
        <v>3.956</v>
      </c>
      <c s="91">
        <v>80.668999999999997</v>
      </c>
      <c s="99">
        <v>37.020000000000003</v>
      </c>
      <c s="100">
        <v>0</v>
      </c>
      <c s="100">
        <v>0</v>
      </c>
      <c/>
      <c r="K103" s="123">
        <v>45509.02717854167</v>
      </c>
    </row>
    <row>
      <c s="49">
        <v>20.506</v>
      </c>
      <c s="20">
        <v>103</v>
      </c>
      <c s="91">
        <v>4.2249999999999996</v>
      </c>
      <c s="91">
        <v>79.340999999999994</v>
      </c>
      <c s="99">
        <v>37.405999999999999</v>
      </c>
      <c s="100">
        <v>0</v>
      </c>
      <c s="100">
        <v>0</v>
      </c>
      <c/>
      <c r="K104" s="123">
        <v>45509.027180763886</v>
      </c>
    </row>
    <row>
      <c s="49">
        <v>20.727</v>
      </c>
      <c s="20">
        <v>104</v>
      </c>
      <c s="91">
        <v>4.3339999999999996</v>
      </c>
      <c s="91">
        <v>79.402000000000001</v>
      </c>
      <c s="99">
        <v>27.507000000000001</v>
      </c>
      <c s="100">
        <v>0</v>
      </c>
      <c s="100">
        <v>0</v>
      </c>
      <c/>
      <c r="K105" s="123">
        <v>45509.027183321756</v>
      </c>
    </row>
    <row>
      <c s="49">
        <v>20.917999999999999</v>
      </c>
      <c s="20">
        <v>105</v>
      </c>
      <c s="91">
        <v>4.3470000000000004</v>
      </c>
      <c s="91">
        <v>79.308000000000007</v>
      </c>
      <c s="99">
        <v>20.332999999999998</v>
      </c>
      <c s="100">
        <v>0</v>
      </c>
      <c s="100">
        <v>0</v>
      </c>
      <c/>
      <c r="K106" s="123">
        <v>45509.02718553241</v>
      </c>
    </row>
    <row>
      <c s="49">
        <v>21.103000000000002</v>
      </c>
      <c s="20">
        <v>106</v>
      </c>
      <c s="91">
        <v>4.3490000000000002</v>
      </c>
      <c s="91">
        <v>79.019000000000005</v>
      </c>
      <c s="99">
        <v>21.216999999999999</v>
      </c>
      <c s="100">
        <v>0</v>
      </c>
      <c s="100">
        <v>0</v>
      </c>
      <c/>
      <c r="K107" s="123">
        <v>45509.027187673608</v>
      </c>
    </row>
    <row>
      <c s="49">
        <v>21.306000000000001</v>
      </c>
      <c s="20">
        <v>107</v>
      </c>
      <c s="91">
        <v>4.4800000000000004</v>
      </c>
      <c s="91">
        <v>79.393000000000001</v>
      </c>
      <c s="99">
        <v>27.260000000000002</v>
      </c>
      <c s="100">
        <v>0</v>
      </c>
      <c s="100">
        <v>0</v>
      </c>
      <c/>
      <c r="K108" s="123">
        <v>45509.027190023146</v>
      </c>
    </row>
    <row>
      <c s="49">
        <v>21.507999999999999</v>
      </c>
      <c s="20">
        <v>108</v>
      </c>
      <c s="91">
        <v>4.4630000000000001</v>
      </c>
      <c s="91">
        <v>80.087999999999994</v>
      </c>
      <c s="99">
        <v>32.173000000000002</v>
      </c>
      <c s="100">
        <v>0</v>
      </c>
      <c s="100">
        <v>0</v>
      </c>
      <c/>
      <c r="K109" s="123">
        <v>45509.027192349538</v>
      </c>
    </row>
    <row>
      <c s="49">
        <v>21.719000000000001</v>
      </c>
      <c s="20">
        <v>109</v>
      </c>
      <c s="91">
        <v>4.4589999999999996</v>
      </c>
      <c s="91">
        <v>80.244</v>
      </c>
      <c s="99">
        <v>29.664999999999999</v>
      </c>
      <c s="100">
        <v>0</v>
      </c>
      <c s="100">
        <v>0</v>
      </c>
      <c/>
      <c r="K110" s="123">
        <v>45509.027194803239</v>
      </c>
    </row>
    <row>
      <c s="49">
        <v>21.908000000000001</v>
      </c>
      <c s="20">
        <v>110</v>
      </c>
      <c s="91">
        <v>4.4930000000000003</v>
      </c>
      <c s="91">
        <v>81.216999999999999</v>
      </c>
      <c s="99">
        <v>31.338999999999999</v>
      </c>
      <c s="100">
        <v>0</v>
      </c>
      <c s="100">
        <v>0</v>
      </c>
      <c/>
      <c r="K111" s="123">
        <v>45509.027196979165</v>
      </c>
    </row>
    <row>
      <c s="49">
        <v>22.111000000000001</v>
      </c>
      <c s="20">
        <v>111</v>
      </c>
      <c s="91">
        <v>4.4420000000000002</v>
      </c>
      <c s="91">
        <v>81.364000000000004</v>
      </c>
      <c s="99">
        <v>40.033999999999999</v>
      </c>
      <c s="100">
        <v>0</v>
      </c>
      <c s="100">
        <v>0</v>
      </c>
      <c/>
      <c r="K112" s="123">
        <v>45509.027199328702</v>
      </c>
    </row>
    <row>
      <c s="49">
        <v>22.309999999999999</v>
      </c>
      <c s="20">
        <v>112</v>
      </c>
      <c s="91">
        <v>4.5209999999999999</v>
      </c>
      <c s="91">
        <v>81.653000000000006</v>
      </c>
      <c s="99">
        <v>42.676000000000002</v>
      </c>
      <c s="100">
        <v>0</v>
      </c>
      <c s="100">
        <v>0</v>
      </c>
      <c/>
      <c r="K113" s="123">
        <v>45509.027201643519</v>
      </c>
    </row>
    <row>
      <c s="49">
        <v>22.504999999999999</v>
      </c>
      <c s="20">
        <v>113</v>
      </c>
      <c s="91">
        <v>4.5599999999999996</v>
      </c>
      <c s="91">
        <v>81.197999999999993</v>
      </c>
      <c s="99">
        <v>40.329999999999998</v>
      </c>
      <c s="100">
        <v>0</v>
      </c>
      <c s="100">
        <v>0</v>
      </c>
      <c/>
      <c r="K114" s="123">
        <v>45509.027203900463</v>
      </c>
    </row>
    <row>
      <c s="49">
        <v>22.719000000000001</v>
      </c>
      <c s="20">
        <v>114</v>
      </c>
      <c s="91">
        <v>4.5529999999999999</v>
      </c>
      <c s="91">
        <v>79.438000000000002</v>
      </c>
      <c s="99">
        <v>38.679000000000002</v>
      </c>
      <c s="100">
        <v>0</v>
      </c>
      <c s="100">
        <v>0</v>
      </c>
      <c/>
      <c r="K115" s="123">
        <v>45509.027206377315</v>
      </c>
    </row>
    <row>
      <c s="49">
        <v>22.916</v>
      </c>
      <c s="20">
        <v>115</v>
      </c>
      <c s="91">
        <v>4.4809999999999999</v>
      </c>
      <c s="91">
        <v>78.938000000000002</v>
      </c>
      <c s="99">
        <v>34.359999999999999</v>
      </c>
      <c s="100">
        <v>0</v>
      </c>
      <c s="100">
        <v>0</v>
      </c>
      <c/>
      <c r="K116" s="123">
        <v>45509.027208657404</v>
      </c>
    </row>
    <row>
      <c s="49">
        <v>23.120999999999999</v>
      </c>
      <c s="20">
        <v>116</v>
      </c>
      <c s="91">
        <v>4.4379999999999997</v>
      </c>
      <c s="91">
        <v>79.963999999999999</v>
      </c>
      <c s="99">
        <v>28.940999999999999</v>
      </c>
      <c s="100">
        <v>0</v>
      </c>
      <c s="100">
        <v>0</v>
      </c>
      <c/>
      <c r="K117" s="123">
        <v>45509.027211030094</v>
      </c>
    </row>
    <row>
      <c s="49">
        <v>23.323</v>
      </c>
      <c s="20">
        <v>117</v>
      </c>
      <c s="91">
        <v>4.5700000000000003</v>
      </c>
      <c s="91">
        <v>80.626999999999995</v>
      </c>
      <c s="99">
        <v>25.777000000000001</v>
      </c>
      <c s="100">
        <v>0</v>
      </c>
      <c s="100">
        <v>0</v>
      </c>
      <c/>
      <c r="K118" s="123">
        <v>45509.027213368056</v>
      </c>
    </row>
    <row>
      <c s="49">
        <v>23.503</v>
      </c>
      <c s="20">
        <v>118</v>
      </c>
      <c s="91">
        <v>4.5599999999999996</v>
      </c>
      <c s="91">
        <v>81.629999999999995</v>
      </c>
      <c s="99">
        <v>34.780999999999999</v>
      </c>
      <c s="100">
        <v>0</v>
      </c>
      <c s="100">
        <v>0</v>
      </c>
      <c/>
      <c r="K119" s="123">
        <v>45509.027215451388</v>
      </c>
    </row>
    <row>
      <c s="49">
        <v>23.710999999999999</v>
      </c>
      <c s="20">
        <v>119</v>
      </c>
      <c s="91">
        <v>4.5010000000000003</v>
      </c>
      <c s="91">
        <v>82.158000000000001</v>
      </c>
      <c s="99">
        <v>26.937000000000001</v>
      </c>
      <c s="100">
        <v>0</v>
      </c>
      <c s="100">
        <v>0</v>
      </c>
      <c/>
      <c r="K120" s="123">
        <v>45509.027217858798</v>
      </c>
    </row>
    <row>
      <c s="49">
        <v>23.920999999999999</v>
      </c>
      <c s="20">
        <v>120</v>
      </c>
      <c s="91">
        <v>4.5410000000000004</v>
      </c>
      <c s="91">
        <v>82.418999999999997</v>
      </c>
      <c s="99">
        <v>27.847000000000001</v>
      </c>
      <c s="100">
        <v>0</v>
      </c>
      <c s="100">
        <v>0</v>
      </c>
      <c/>
      <c r="K121" s="123">
        <v>45509.027220277778</v>
      </c>
    </row>
    <row>
      <c s="49">
        <v>24.109000000000002</v>
      </c>
      <c s="20">
        <v>121</v>
      </c>
      <c s="91">
        <v>4.46</v>
      </c>
      <c s="91">
        <v>82.370999999999995</v>
      </c>
      <c s="99">
        <v>28.841999999999999</v>
      </c>
      <c s="100">
        <v>0</v>
      </c>
      <c s="100">
        <v>0</v>
      </c>
      <c/>
      <c r="K122" s="123">
        <v>45509.02722246528</v>
      </c>
    </row>
    <row>
      <c s="49">
        <v>24.312999999999999</v>
      </c>
      <c s="20">
        <v>122</v>
      </c>
      <c s="91">
        <v>4.46</v>
      </c>
      <c s="91">
        <v>83.012</v>
      </c>
      <c s="99">
        <v>29.861000000000001</v>
      </c>
      <c s="100">
        <v>0</v>
      </c>
      <c s="100">
        <v>0</v>
      </c>
      <c/>
      <c r="K123" s="123">
        <v>45509.027224814818</v>
      </c>
    </row>
    <row>
      <c s="49">
        <v>24.515000000000001</v>
      </c>
      <c s="20">
        <v>123</v>
      </c>
      <c s="91">
        <v>4.2350000000000003</v>
      </c>
      <c s="91">
        <v>82.611999999999995</v>
      </c>
      <c s="99">
        <v>25.306000000000001</v>
      </c>
      <c s="100">
        <v>0</v>
      </c>
      <c s="100">
        <v>0</v>
      </c>
      <c/>
      <c r="K124" s="123">
        <v>45509.027227164355</v>
      </c>
    </row>
    <row>
      <c s="49">
        <v>24.715</v>
      </c>
      <c s="20">
        <v>124</v>
      </c>
      <c s="91">
        <v>4.3019999999999996</v>
      </c>
      <c s="91">
        <v>82.218000000000004</v>
      </c>
      <c s="99">
        <v>32.979999999999997</v>
      </c>
      <c s="100">
        <v>0</v>
      </c>
      <c s="100">
        <v>0</v>
      </c>
      <c/>
      <c r="K125" s="123">
        <v>45509.027229479165</v>
      </c>
    </row>
    <row>
      <c s="49">
        <v>24.908000000000001</v>
      </c>
      <c s="20">
        <v>125</v>
      </c>
      <c s="91">
        <v>4.3559999999999999</v>
      </c>
      <c s="91">
        <v>82.087999999999994</v>
      </c>
      <c s="99">
        <v>25.573</v>
      </c>
      <c s="100">
        <v>0</v>
      </c>
      <c s="100">
        <v>0</v>
      </c>
      <c/>
      <c r="K126" s="123">
        <v>45509.027231712964</v>
      </c>
    </row>
    <row>
      <c s="49">
        <v>25.103000000000002</v>
      </c>
      <c s="20">
        <v>126</v>
      </c>
      <c s="91">
        <v>4.3559999999999999</v>
      </c>
      <c s="91">
        <v>81.902000000000001</v>
      </c>
      <c s="99">
        <v>26.062000000000001</v>
      </c>
      <c s="100">
        <v>0</v>
      </c>
      <c s="100">
        <v>0</v>
      </c>
      <c/>
      <c r="K127" s="123">
        <v>45509.027233969908</v>
      </c>
    </row>
    <row>
      <c s="49">
        <v>25.318000000000001</v>
      </c>
      <c s="20">
        <v>127</v>
      </c>
      <c s="91">
        <v>4.3769999999999998</v>
      </c>
      <c s="91">
        <v>81.745000000000005</v>
      </c>
      <c s="99">
        <v>26.405999999999999</v>
      </c>
      <c s="100">
        <v>0</v>
      </c>
      <c s="100">
        <v>0</v>
      </c>
      <c/>
      <c r="K128" s="123">
        <v>45509.027236458336</v>
      </c>
    </row>
    <row>
      <c s="49">
        <v>25.516999999999999</v>
      </c>
      <c s="20">
        <v>128</v>
      </c>
      <c s="91">
        <v>4.3769999999999998</v>
      </c>
      <c s="91">
        <v>81.671000000000006</v>
      </c>
      <c s="99">
        <v>29.995000000000001</v>
      </c>
      <c s="100">
        <v>0</v>
      </c>
      <c s="100">
        <v>0</v>
      </c>
      <c/>
      <c r="K129" s="123">
        <v>45509.027238761577</v>
      </c>
    </row>
    <row>
      <c s="49">
        <v>25.719999999999999</v>
      </c>
      <c s="20">
        <v>129</v>
      </c>
      <c s="91">
        <v>4.3769999999999998</v>
      </c>
      <c s="91">
        <v>81.055000000000007</v>
      </c>
      <c s="99">
        <v>30.771999999999998</v>
      </c>
      <c s="100">
        <v>0</v>
      </c>
      <c s="100">
        <v>0</v>
      </c>
      <c/>
      <c r="K130" s="123">
        <v>45509.027241111115</v>
      </c>
    </row>
    <row>
      <c s="49">
        <v>25.902000000000001</v>
      </c>
      <c s="20">
        <v>130</v>
      </c>
      <c s="91">
        <v>4.5110000000000001</v>
      </c>
      <c s="91">
        <v>81.369</v>
      </c>
      <c s="99">
        <v>29.867999999999999</v>
      </c>
      <c s="100">
        <v>0</v>
      </c>
      <c s="100">
        <v>0</v>
      </c>
      <c/>
      <c r="K131" s="123">
        <v>45509.027243217592</v>
      </c>
    </row>
    <row>
      <c s="49">
        <v>26.105</v>
      </c>
      <c s="20">
        <v>131</v>
      </c>
      <c s="91">
        <v>4.6360000000000001</v>
      </c>
      <c s="91">
        <v>81.289000000000001</v>
      </c>
      <c s="99">
        <v>28.547000000000001</v>
      </c>
      <c s="100">
        <v>0</v>
      </c>
      <c s="100">
        <v>0</v>
      </c>
      <c/>
      <c r="K132" s="123">
        <v>45509.027245567129</v>
      </c>
    </row>
    <row>
      <c s="49">
        <v>26.327000000000002</v>
      </c>
      <c s="20">
        <v>132</v>
      </c>
      <c s="91">
        <v>4.6139999999999999</v>
      </c>
      <c s="91">
        <v>81.694000000000003</v>
      </c>
      <c s="99">
        <v>29.285</v>
      </c>
      <c s="100">
        <v>0</v>
      </c>
      <c s="100">
        <v>0</v>
      </c>
      <c/>
      <c r="K133" s="123">
        <v>45509.027248124999</v>
      </c>
    </row>
    <row>
      <c s="49">
        <v>26.515000000000001</v>
      </c>
      <c s="20">
        <v>133</v>
      </c>
      <c s="91">
        <v>4.6139999999999999</v>
      </c>
      <c s="91">
        <v>81.613</v>
      </c>
      <c s="99">
        <v>27.437000000000001</v>
      </c>
      <c s="100">
        <v>0</v>
      </c>
      <c s="100">
        <v>0</v>
      </c>
      <c/>
      <c r="K134" s="123">
        <v>45509.027250312502</v>
      </c>
    </row>
    <row>
      <c s="49">
        <v>26.710999999999999</v>
      </c>
      <c s="20">
        <v>134</v>
      </c>
      <c s="91">
        <v>4.6139999999999999</v>
      </c>
      <c s="91">
        <v>80.625</v>
      </c>
      <c s="99">
        <v>28.949000000000002</v>
      </c>
      <c s="100">
        <v>0</v>
      </c>
      <c s="100">
        <v>0</v>
      </c>
      <c/>
      <c r="K135" s="123">
        <v>45509.027252569445</v>
      </c>
    </row>
    <row>
      <c s="49">
        <v>26.922999999999998</v>
      </c>
      <c s="20">
        <v>135</v>
      </c>
      <c s="91">
        <v>4.5620000000000003</v>
      </c>
      <c s="91">
        <v>81.477999999999994</v>
      </c>
      <c s="99">
        <v>26.158000000000001</v>
      </c>
      <c s="100">
        <v>0</v>
      </c>
      <c s="100">
        <v>0</v>
      </c>
      <c/>
      <c r="K136" s="123">
        <v>45509.027255034722</v>
      </c>
    </row>
    <row>
      <c s="49">
        <v>27.123000000000001</v>
      </c>
      <c s="20">
        <v>136</v>
      </c>
      <c s="91">
        <v>4.2949999999999999</v>
      </c>
      <c s="91">
        <v>81.614000000000004</v>
      </c>
      <c s="99">
        <v>22.887</v>
      </c>
      <c s="100">
        <v>0</v>
      </c>
      <c s="100">
        <v>0</v>
      </c>
      <c/>
      <c r="K137" s="123">
        <v>45509.027257349539</v>
      </c>
    </row>
    <row>
      <c s="49">
        <v>27.314</v>
      </c>
      <c s="20">
        <v>137</v>
      </c>
      <c s="91">
        <v>4.4749999999999996</v>
      </c>
      <c s="91">
        <v>81.504999999999995</v>
      </c>
      <c s="99">
        <v>22.472999999999999</v>
      </c>
      <c s="100">
        <v>0</v>
      </c>
      <c s="100">
        <v>0</v>
      </c>
      <c/>
      <c r="K138" s="123">
        <v>45509.027259560185</v>
      </c>
    </row>
    <row>
      <c s="49">
        <v>27.524000000000001</v>
      </c>
      <c s="20">
        <v>138</v>
      </c>
      <c s="91">
        <v>4.6449999999999996</v>
      </c>
      <c s="91">
        <v>81.471999999999994</v>
      </c>
      <c s="99">
        <v>25.414000000000001</v>
      </c>
      <c s="100">
        <v>0</v>
      </c>
      <c s="100">
        <v>0</v>
      </c>
      <c/>
      <c r="K139" s="123">
        <v>45509.027261979165</v>
      </c>
    </row>
    <row>
      <c s="49">
        <v>27.709</v>
      </c>
      <c s="20">
        <v>139</v>
      </c>
      <c s="91">
        <v>4.6539999999999999</v>
      </c>
      <c s="91">
        <v>81.483999999999995</v>
      </c>
      <c s="99">
        <v>25.381</v>
      </c>
      <c s="100">
        <v>0</v>
      </c>
      <c s="100">
        <v>0</v>
      </c>
      <c/>
      <c r="K140" s="123">
        <v>45509.027264131946</v>
      </c>
    </row>
    <row>
      <c s="49">
        <v>27.925000000000001</v>
      </c>
      <c s="20">
        <v>140</v>
      </c>
      <c s="91">
        <v>4.7009999999999996</v>
      </c>
      <c s="91">
        <v>81.751999999999995</v>
      </c>
      <c s="99">
        <v>25.742999999999999</v>
      </c>
      <c s="100">
        <v>0</v>
      </c>
      <c s="100">
        <v>0</v>
      </c>
      <c/>
      <c r="K141" s="123">
        <v>45509.027266620367</v>
      </c>
    </row>
    <row>
      <c s="49">
        <v>28.117999999999999</v>
      </c>
      <c s="20">
        <v>141</v>
      </c>
      <c s="91">
        <v>4.7009999999999996</v>
      </c>
      <c s="91">
        <v>80.891999999999996</v>
      </c>
      <c s="99">
        <v>26.741</v>
      </c>
      <c s="100">
        <v>0</v>
      </c>
      <c s="100">
        <v>0</v>
      </c>
      <c/>
      <c r="K142" s="123">
        <v>45509.027268854166</v>
      </c>
    </row>
    <row>
      <c s="49">
        <v>28.312999999999999</v>
      </c>
      <c s="20">
        <v>142</v>
      </c>
      <c s="91">
        <v>4.2629999999999999</v>
      </c>
      <c s="91">
        <v>80.206000000000003</v>
      </c>
      <c s="99">
        <v>28.902000000000001</v>
      </c>
      <c s="100">
        <v>0</v>
      </c>
      <c s="100">
        <v>0</v>
      </c>
      <c/>
      <c r="K143" s="123">
        <v>45509.02727111111</v>
      </c>
    </row>
    <row>
      <c s="49">
        <v>28.518000000000001</v>
      </c>
      <c s="20">
        <v>143</v>
      </c>
      <c s="91">
        <v>3.9319999999999999</v>
      </c>
      <c s="91">
        <v>79.972999999999999</v>
      </c>
      <c s="99">
        <v>34.984000000000002</v>
      </c>
      <c s="100">
        <v>0</v>
      </c>
      <c s="100">
        <v>0</v>
      </c>
      <c/>
      <c r="K144" s="123">
        <v>45509.027273495369</v>
      </c>
    </row>
    <row>
      <c s="49">
        <v>28.725999999999999</v>
      </c>
      <c s="20">
        <v>144</v>
      </c>
      <c s="91">
        <v>4.1559999999999997</v>
      </c>
      <c s="91">
        <v>80.522999999999996</v>
      </c>
      <c s="99">
        <v>17.004000000000001</v>
      </c>
      <c s="100">
        <v>0</v>
      </c>
      <c s="100">
        <v>0</v>
      </c>
      <c/>
      <c r="K145" s="123">
        <v>45509.027275902779</v>
      </c>
    </row>
    <row>
      <c s="49">
        <v>28.914999999999999</v>
      </c>
      <c s="20">
        <v>145</v>
      </c>
      <c s="91">
        <v>4.0789999999999997</v>
      </c>
      <c s="91">
        <v>79.769999999999996</v>
      </c>
      <c s="99">
        <v>27.949000000000002</v>
      </c>
      <c s="100">
        <v>0</v>
      </c>
      <c s="100">
        <v>0</v>
      </c>
      <c/>
      <c r="K146" s="123">
        <v>45509.027278090274</v>
      </c>
    </row>
    <row>
      <c s="49">
        <v>29.111000000000001</v>
      </c>
      <c s="20">
        <v>146</v>
      </c>
      <c s="91">
        <v>4.5650000000000004</v>
      </c>
      <c s="91">
        <v>78.861999999999995</v>
      </c>
      <c s="99">
        <v>35.729999999999997</v>
      </c>
      <c s="100">
        <v>0</v>
      </c>
      <c s="100">
        <v>0</v>
      </c>
      <c/>
      <c r="K147" s="123">
        <v>45509.027280358794</v>
      </c>
    </row>
    <row>
      <c s="49">
        <v>29.308</v>
      </c>
      <c s="20">
        <v>147</v>
      </c>
      <c s="91">
        <v>4.4630000000000001</v>
      </c>
      <c s="91">
        <v>80.070999999999998</v>
      </c>
      <c s="99">
        <v>23.074000000000002</v>
      </c>
      <c s="100">
        <v>0</v>
      </c>
      <c s="100">
        <v>0</v>
      </c>
      <c/>
      <c r="K148" s="123">
        <v>45509.02728263889</v>
      </c>
    </row>
    <row>
      <c s="49">
        <v>29.524999999999999</v>
      </c>
      <c s="20">
        <v>148</v>
      </c>
      <c s="91">
        <v>4.7110000000000003</v>
      </c>
      <c s="91">
        <v>78.331000000000003</v>
      </c>
      <c s="99">
        <v>29.41</v>
      </c>
      <c s="100">
        <v>0</v>
      </c>
      <c s="100">
        <v>0</v>
      </c>
      <c/>
      <c r="K149" s="123">
        <v>45509.027285150463</v>
      </c>
    </row>
    <row>
      <c s="49">
        <v>29.707999999999998</v>
      </c>
      <c s="20">
        <v>149</v>
      </c>
      <c s="91">
        <v>4.79</v>
      </c>
      <c s="91">
        <v>78.462999999999994</v>
      </c>
      <c s="99">
        <v>25.952000000000002</v>
      </c>
      <c s="100">
        <v>0</v>
      </c>
      <c s="100">
        <v>0</v>
      </c>
      <c/>
      <c r="K150" s="123">
        <v>45509.027287268516</v>
      </c>
    </row>
    <row>
      <c s="49">
        <v>29.902000000000001</v>
      </c>
      <c s="20">
        <v>150</v>
      </c>
      <c s="91">
        <v>4.798</v>
      </c>
      <c s="91">
        <v>79.488</v>
      </c>
      <c s="99">
        <v>19.597999999999999</v>
      </c>
      <c s="100">
        <v>0</v>
      </c>
      <c s="100">
        <v>0</v>
      </c>
      <c/>
      <c r="K151" s="123">
        <v>45509.027289513891</v>
      </c>
    </row>
    <row>
      <c s="49">
        <v>30.114999999999998</v>
      </c>
      <c s="20">
        <v>151</v>
      </c>
      <c s="91">
        <v>4.798</v>
      </c>
      <c s="91">
        <v>79.694000000000003</v>
      </c>
      <c s="99">
        <v>17.571999999999999</v>
      </c>
      <c s="100">
        <v>0</v>
      </c>
      <c s="100">
        <v>0</v>
      </c>
      <c/>
      <c r="K152" s="123">
        <v>45509.027291979168</v>
      </c>
    </row>
    <row>
      <c s="49">
        <v>30.314</v>
      </c>
      <c s="20">
        <v>152</v>
      </c>
      <c s="91">
        <v>4.3879999999999999</v>
      </c>
      <c s="91">
        <v>80.460999999999999</v>
      </c>
      <c s="99">
        <v>32.264000000000003</v>
      </c>
      <c s="100">
        <v>0</v>
      </c>
      <c s="100">
        <v>0</v>
      </c>
      <c/>
      <c r="K153" s="123">
        <v>45509.027294282409</v>
      </c>
    </row>
    <row>
      <c s="49">
        <v>30.524000000000001</v>
      </c>
      <c s="20">
        <v>153</v>
      </c>
      <c s="91">
        <v>4.4660000000000002</v>
      </c>
      <c s="91">
        <v>80.754999999999995</v>
      </c>
      <c s="99">
        <v>34.039000000000001</v>
      </c>
      <c s="100">
        <v>0</v>
      </c>
      <c s="100">
        <v>0</v>
      </c>
      <c/>
      <c r="K154" s="123">
        <v>45509.027296712964</v>
      </c>
    </row>
    <row>
      <c s="49">
        <v>30.718</v>
      </c>
      <c s="20">
        <v>154</v>
      </c>
      <c s="91">
        <v>4.3659999999999997</v>
      </c>
      <c s="91">
        <v>82.778999999999996</v>
      </c>
      <c s="99">
        <v>28.050999999999998</v>
      </c>
      <c s="100">
        <v>0</v>
      </c>
      <c s="100">
        <v>0</v>
      </c>
      <c/>
      <c r="K155" s="123">
        <v>45509.027298958332</v>
      </c>
    </row>
    <row>
      <c s="49">
        <v>30.928000000000001</v>
      </c>
      <c s="20">
        <v>155</v>
      </c>
      <c s="91">
        <v>4.3650000000000002</v>
      </c>
      <c s="91">
        <v>83.849000000000004</v>
      </c>
      <c s="99">
        <v>22.911999999999999</v>
      </c>
      <c s="100">
        <v>0</v>
      </c>
      <c s="100">
        <v>0</v>
      </c>
      <c/>
      <c r="K156" s="123">
        <v>45509.027301377311</v>
      </c>
    </row>
    <row>
      <c s="49">
        <v>31.102</v>
      </c>
      <c s="20">
        <v>156</v>
      </c>
      <c s="91">
        <v>4.4269999999999996</v>
      </c>
      <c s="91">
        <v>83.620999999999995</v>
      </c>
      <c s="99">
        <v>21.509</v>
      </c>
      <c s="100">
        <v>0</v>
      </c>
      <c s="100">
        <v>0</v>
      </c>
      <c/>
      <c r="K157" s="123">
        <v>45509.027303402778</v>
      </c>
    </row>
    <row>
      <c s="49">
        <v>31.305</v>
      </c>
      <c s="20">
        <v>157</v>
      </c>
      <c s="91">
        <v>4.3410000000000002</v>
      </c>
      <c s="91">
        <v>83.688000000000002</v>
      </c>
      <c s="99">
        <v>15.853</v>
      </c>
      <c s="100">
        <v>0</v>
      </c>
      <c s="100">
        <v>0</v>
      </c>
      <c/>
      <c r="K158" s="123">
        <v>45509.027305752315</v>
      </c>
    </row>
    <row>
      <c s="49">
        <v>31.524000000000001</v>
      </c>
      <c s="20">
        <v>158</v>
      </c>
      <c s="91">
        <v>4.2960000000000003</v>
      </c>
      <c s="91">
        <v>83.811999999999998</v>
      </c>
      <c s="99">
        <v>18.713000000000001</v>
      </c>
      <c s="100">
        <v>0</v>
      </c>
      <c s="100">
        <v>0</v>
      </c>
      <c/>
      <c r="K159" s="123">
        <v>45509.027308275465</v>
      </c>
    </row>
    <row>
      <c s="49">
        <v>31.710000000000001</v>
      </c>
      <c s="20">
        <v>159</v>
      </c>
      <c s="91">
        <v>4.3380000000000001</v>
      </c>
      <c s="91">
        <v>83.962999999999994</v>
      </c>
      <c s="99">
        <v>24.027999999999999</v>
      </c>
      <c s="100">
        <v>0</v>
      </c>
      <c s="100">
        <v>0</v>
      </c>
      <c/>
      <c r="K160" s="123">
        <v>45509.027310439815</v>
      </c>
    </row>
    <row>
      <c s="49">
        <v>31.925000000000001</v>
      </c>
      <c s="20">
        <v>160</v>
      </c>
      <c s="91">
        <v>4.101</v>
      </c>
      <c s="91">
        <v>84.405000000000001</v>
      </c>
      <c s="99">
        <v>25.946999999999999</v>
      </c>
      <c s="100">
        <v>0</v>
      </c>
      <c s="100">
        <v>0</v>
      </c>
      <c/>
      <c r="K161" s="123">
        <v>45509.027312928243</v>
      </c>
    </row>
    <row>
      <c s="49">
        <v>32.119999999999997</v>
      </c>
      <c s="20">
        <v>161</v>
      </c>
      <c s="91">
        <v>4.0140000000000002</v>
      </c>
      <c s="91">
        <v>84.649000000000001</v>
      </c>
      <c s="99">
        <v>25.635000000000002</v>
      </c>
      <c s="100">
        <v>0</v>
      </c>
      <c s="100">
        <v>0</v>
      </c>
      <c/>
      <c r="K162" s="123">
        <v>45509.027315185187</v>
      </c>
    </row>
    <row>
      <c s="49">
        <v>32.313000000000002</v>
      </c>
      <c s="20">
        <v>162</v>
      </c>
      <c s="91">
        <v>3.9900000000000002</v>
      </c>
      <c s="91">
        <v>84.072999999999993</v>
      </c>
      <c s="99">
        <v>23.123999999999999</v>
      </c>
      <c s="100">
        <v>0</v>
      </c>
      <c s="100">
        <v>0</v>
      </c>
      <c/>
      <c r="K163" s="123">
        <v>45509.027317418979</v>
      </c>
    </row>
    <row>
      <c s="49">
        <v>32.521000000000001</v>
      </c>
      <c s="20">
        <v>163</v>
      </c>
      <c s="91">
        <v>4.0979999999999999</v>
      </c>
      <c s="91">
        <v>83.385000000000005</v>
      </c>
      <c s="99">
        <v>23.545999999999999</v>
      </c>
      <c s="100">
        <v>0</v>
      </c>
      <c s="100">
        <v>0</v>
      </c>
      <c/>
      <c r="K164" s="123">
        <v>45509.027319826389</v>
      </c>
    </row>
    <row>
      <c s="49">
        <v>32.710999999999999</v>
      </c>
      <c s="20">
        <v>164</v>
      </c>
      <c s="91">
        <v>4.0839999999999996</v>
      </c>
      <c s="91">
        <v>83.659000000000006</v>
      </c>
      <c s="99">
        <v>21.687999999999999</v>
      </c>
      <c s="100">
        <v>0</v>
      </c>
      <c s="100">
        <v>0</v>
      </c>
      <c/>
      <c r="K165" s="123">
        <v>45509.02732202546</v>
      </c>
    </row>
    <row>
      <c s="49">
        <v>32.915999999999997</v>
      </c>
      <c s="20">
        <v>165</v>
      </c>
      <c s="91">
        <v>4.1929999999999996</v>
      </c>
      <c s="91">
        <v>84.632000000000005</v>
      </c>
      <c s="99">
        <v>22.244</v>
      </c>
      <c s="100">
        <v>0</v>
      </c>
      <c s="100">
        <v>0</v>
      </c>
      <c/>
      <c r="K166" s="123">
        <v>45509.02732439815</v>
      </c>
    </row>
    <row>
      <c s="49">
        <v>33.122999999999998</v>
      </c>
      <c s="20">
        <v>166</v>
      </c>
      <c s="91">
        <v>4.3550000000000004</v>
      </c>
      <c s="91">
        <v>84.189999999999998</v>
      </c>
      <c s="99">
        <v>25.361999999999998</v>
      </c>
      <c s="100">
        <v>0</v>
      </c>
      <c s="100">
        <v>0</v>
      </c>
      <c/>
      <c r="K167" s="123">
        <v>45509.027326793985</v>
      </c>
    </row>
    <row>
      <c s="49">
        <v>33.319000000000003</v>
      </c>
      <c s="20">
        <v>167</v>
      </c>
      <c s="91">
        <v>4.1390000000000002</v>
      </c>
      <c s="91">
        <v>83.174999999999997</v>
      </c>
      <c s="99">
        <v>29.018000000000001</v>
      </c>
      <c s="100">
        <v>0</v>
      </c>
      <c s="100">
        <v>0</v>
      </c>
      <c/>
      <c r="K168" s="123">
        <v>45509.027329062497</v>
      </c>
    </row>
    <row>
      <c s="49">
        <v>33.518999999999998</v>
      </c>
      <c s="20">
        <v>168</v>
      </c>
      <c s="91">
        <v>4.351</v>
      </c>
      <c s="91">
        <v>83.650000000000006</v>
      </c>
      <c s="99">
        <v>21.751000000000001</v>
      </c>
      <c s="100">
        <v>0</v>
      </c>
      <c s="100">
        <v>0</v>
      </c>
      <c/>
      <c r="K169" s="123">
        <v>45509.027331377314</v>
      </c>
    </row>
    <row>
      <c s="49">
        <v>33.718000000000004</v>
      </c>
      <c s="20">
        <v>169</v>
      </c>
      <c s="91">
        <v>4.1580000000000004</v>
      </c>
      <c s="91">
        <v>83.682000000000002</v>
      </c>
      <c s="99">
        <v>16.356000000000002</v>
      </c>
      <c s="100">
        <v>0</v>
      </c>
      <c s="100">
        <v>0</v>
      </c>
      <c/>
      <c r="K170" s="123">
        <v>45509.027333680555</v>
      </c>
    </row>
    <row>
      <c s="49">
        <v>33.926000000000002</v>
      </c>
      <c s="20">
        <v>170</v>
      </c>
      <c s="91">
        <v>3.9350000000000001</v>
      </c>
      <c s="91">
        <v>83.682000000000002</v>
      </c>
      <c s="99">
        <v>0</v>
      </c>
      <c s="100">
        <v>0</v>
      </c>
      <c s="100">
        <v>0</v>
      </c>
      <c/>
      <c r="K171" s="123">
        <v>45509.027336087966</v>
      </c>
    </row>
    <row>
      <c s="49">
        <v>34.140000000000001</v>
      </c>
      <c s="20">
        <v>171</v>
      </c>
      <c s="91">
        <v>4.069</v>
      </c>
      <c s="91">
        <v>81.254000000000005</v>
      </c>
      <c s="99">
        <v>30.916</v>
      </c>
      <c s="100">
        <v>0</v>
      </c>
      <c s="100">
        <v>0</v>
      </c>
      <c/>
      <c r="K172" s="123">
        <v>45509.027338564818</v>
      </c>
    </row>
    <row>
      <c s="49">
        <v>34.329000000000001</v>
      </c>
      <c s="20">
        <v>172</v>
      </c>
      <c s="91">
        <v>4.1980000000000004</v>
      </c>
      <c s="91">
        <v>80.623000000000005</v>
      </c>
      <c s="99">
        <v>21.158000000000001</v>
      </c>
      <c s="100">
        <v>0</v>
      </c>
      <c s="100">
        <v>0</v>
      </c>
      <c/>
      <c r="K173" s="123">
        <v>45509.027340752313</v>
      </c>
    </row>
    <row>
      <c s="49">
        <v>34.505000000000003</v>
      </c>
      <c s="20">
        <v>173</v>
      </c>
      <c s="91">
        <v>4.2919999999999998</v>
      </c>
      <c s="91">
        <v>81.096000000000004</v>
      </c>
      <c s="99">
        <v>27.207000000000001</v>
      </c>
      <c s="100">
        <v>0</v>
      </c>
      <c s="100">
        <v>0</v>
      </c>
      <c/>
      <c r="K174" s="123">
        <v>45509.027342777779</v>
      </c>
    </row>
    <row>
      <c s="49">
        <v>34.710000000000001</v>
      </c>
      <c s="20">
        <v>174</v>
      </c>
      <c s="91">
        <v>4.3099999999999996</v>
      </c>
      <c s="91">
        <v>81.221999999999994</v>
      </c>
      <c s="99">
        <v>12.259</v>
      </c>
      <c s="100">
        <v>0</v>
      </c>
      <c s="100">
        <v>0</v>
      </c>
      <c/>
      <c r="K175" s="123">
        <v>45509.027345162038</v>
      </c>
    </row>
    <row>
      <c s="49">
        <v>34.915999999999997</v>
      </c>
      <c s="20">
        <v>175</v>
      </c>
      <c s="91">
        <v>4.4939999999999998</v>
      </c>
      <c s="91">
        <v>81.221999999999994</v>
      </c>
      <c s="99">
        <v>0</v>
      </c>
      <c s="100">
        <v>0</v>
      </c>
      <c s="100">
        <v>0</v>
      </c>
      <c/>
      <c r="K176" s="123">
        <v>45509.027347546296</v>
      </c>
    </row>
    <row>
      <c s="49">
        <v>35.119999999999997</v>
      </c>
      <c s="20">
        <v>176</v>
      </c>
      <c s="91">
        <v>4.6120000000000001</v>
      </c>
      <c s="91">
        <v>82.100999999999999</v>
      </c>
      <c s="99">
        <v>36.543999999999997</v>
      </c>
      <c s="100">
        <v>0</v>
      </c>
      <c s="100">
        <v>0</v>
      </c>
      <c/>
      <c r="K177" s="123">
        <v>45509.02734990741</v>
      </c>
    </row>
    <row>
      <c s="49">
        <v>35.311999999999998</v>
      </c>
      <c s="20">
        <v>177</v>
      </c>
      <c s="91">
        <v>4.6479999999999997</v>
      </c>
      <c s="91">
        <v>82.100999999999999</v>
      </c>
      <c s="99">
        <v>0</v>
      </c>
      <c s="100">
        <v>0</v>
      </c>
      <c s="100">
        <v>0</v>
      </c>
      <c/>
      <c r="K178" s="123">
        <v>45509.027352129633</v>
      </c>
    </row>
    <row>
      <c s="49">
        <v>35.503</v>
      </c>
      <c s="20">
        <v>178</v>
      </c>
      <c s="91">
        <v>4.5910000000000002</v>
      </c>
      <c s="91">
        <v>82.100999999999999</v>
      </c>
      <c s="99">
        <v>0</v>
      </c>
      <c s="100">
        <v>0</v>
      </c>
      <c s="100">
        <v>0</v>
      </c>
      <c/>
      <c r="K179" s="123">
        <v>45509.02735434028</v>
      </c>
    </row>
    <row>
      <c s="49">
        <v>35.707999999999998</v>
      </c>
      <c s="20">
        <v>179</v>
      </c>
      <c s="91">
        <v>4.649</v>
      </c>
      <c s="91">
        <v>86.814999999999998</v>
      </c>
      <c s="99">
        <v>41.485999999999997</v>
      </c>
      <c s="100">
        <v>0</v>
      </c>
      <c s="100">
        <v>0</v>
      </c>
      <c/>
      <c r="K180" s="123">
        <v>45509.027356712963</v>
      </c>
    </row>
    <row>
      <c s="49">
        <v>35.905999999999999</v>
      </c>
      <c s="20">
        <v>180</v>
      </c>
      <c s="91">
        <v>4.649</v>
      </c>
      <c s="91">
        <v>85.263000000000005</v>
      </c>
      <c s="99">
        <v>46.031999999999996</v>
      </c>
      <c s="100">
        <v>0</v>
      </c>
      <c s="100">
        <v>0</v>
      </c>
      <c/>
      <c r="K181" s="123">
        <v>45509.027359004627</v>
      </c>
    </row>
    <row>
      <c s="49">
        <v>36.119</v>
      </c>
      <c s="20">
        <v>181</v>
      </c>
      <c s="91">
        <v>4.6539999999999999</v>
      </c>
      <c s="91">
        <v>86.471000000000004</v>
      </c>
      <c s="99">
        <v>15.547000000000001</v>
      </c>
      <c s="100">
        <v>0</v>
      </c>
      <c s="100">
        <v>0</v>
      </c>
      <c/>
      <c r="K182" s="123">
        <v>45509.027361458335</v>
      </c>
    </row>
    <row>
      <c s="49">
        <v>36.323</v>
      </c>
      <c s="20">
        <v>182</v>
      </c>
      <c s="91">
        <v>4.4649999999999999</v>
      </c>
      <c s="91">
        <v>86.471000000000004</v>
      </c>
      <c s="99">
        <v>0</v>
      </c>
      <c s="100">
        <v>0</v>
      </c>
      <c s="100">
        <v>0</v>
      </c>
      <c/>
      <c r="K183" s="123">
        <v>45509.027363831017</v>
      </c>
    </row>
    <row>
      <c s="49">
        <v>36.506</v>
      </c>
      <c s="20">
        <v>183</v>
      </c>
      <c s="91">
        <v>4.3890000000000002</v>
      </c>
      <c s="91">
        <v>86.471000000000004</v>
      </c>
      <c s="99">
        <v>0</v>
      </c>
      <c s="100">
        <v>0</v>
      </c>
      <c s="100">
        <v>0</v>
      </c>
      <c/>
      <c r="K184" s="123">
        <v>45509.027365949078</v>
      </c>
    </row>
    <row>
      <c s="49">
        <v>36.712000000000003</v>
      </c>
      <c s="20">
        <v>184</v>
      </c>
      <c s="91">
        <v>4.3899999999999997</v>
      </c>
      <c s="91">
        <v>87.744</v>
      </c>
      <c s="99">
        <v>33.756</v>
      </c>
      <c s="100">
        <v>0</v>
      </c>
      <c s="100">
        <v>0</v>
      </c>
      <c/>
      <c r="K185" s="123">
        <v>45509.027368333336</v>
      </c>
    </row>
    <row>
      <c s="49">
        <v>36.924999999999997</v>
      </c>
      <c s="20">
        <v>185</v>
      </c>
      <c s="91">
        <v>3.996</v>
      </c>
      <c s="91">
        <v>80.810000000000002</v>
      </c>
      <c s="99">
        <v>34.667000000000002</v>
      </c>
      <c s="100">
        <v>0</v>
      </c>
      <c s="100">
        <v>0</v>
      </c>
      <c/>
      <c r="K186" s="123">
        <v>45509.027370798613</v>
      </c>
    </row>
    <row>
      <c s="49">
        <v>37.128999999999998</v>
      </c>
      <c s="20">
        <v>186</v>
      </c>
      <c s="91">
        <v>4.2960000000000003</v>
      </c>
      <c s="91">
        <v>83.509</v>
      </c>
      <c s="99">
        <v>32.395000000000003</v>
      </c>
      <c s="100">
        <v>0</v>
      </c>
      <c s="100">
        <v>0</v>
      </c>
      <c/>
      <c r="K187" s="123">
        <v>45509.027373159719</v>
      </c>
    </row>
    <row>
      <c s="49">
        <v>37.311</v>
      </c>
      <c s="20">
        <v>187</v>
      </c>
      <c s="91">
        <v>4.0359999999999996</v>
      </c>
      <c s="91">
        <v>84.102999999999994</v>
      </c>
      <c s="99">
        <v>21.806000000000001</v>
      </c>
      <c s="100">
        <v>0</v>
      </c>
      <c s="100">
        <v>0</v>
      </c>
      <c/>
      <c r="K188" s="123">
        <v>45509.027375266203</v>
      </c>
    </row>
    <row>
      <c s="49">
        <v>37.518000000000001</v>
      </c>
      <c s="20">
        <v>188</v>
      </c>
      <c s="91">
        <v>4.3490000000000002</v>
      </c>
      <c s="91">
        <v>85.369</v>
      </c>
      <c s="99">
        <v>20.114999999999998</v>
      </c>
      <c s="100">
        <v>0</v>
      </c>
      <c s="100">
        <v>0</v>
      </c>
      <c/>
      <c r="K189" s="123">
        <v>45509.027377662038</v>
      </c>
    </row>
    <row>
      <c s="49">
        <v>37.725999999999999</v>
      </c>
      <c s="20">
        <v>189</v>
      </c>
      <c s="91">
        <v>3.8279999999999998</v>
      </c>
      <c s="91">
        <v>84.944999999999993</v>
      </c>
      <c s="99">
        <v>25.853000000000002</v>
      </c>
      <c s="100">
        <v>0</v>
      </c>
      <c s="100">
        <v>0</v>
      </c>
      <c/>
      <c r="K190" s="123">
        <v>45509.027380069441</v>
      </c>
    </row>
    <row>
      <c s="49">
        <v>37.905999999999999</v>
      </c>
      <c s="20">
        <v>190</v>
      </c>
      <c s="91">
        <v>4.3890000000000002</v>
      </c>
      <c s="91">
        <v>84.944999999999993</v>
      </c>
      <c s="99">
        <v>0</v>
      </c>
      <c s="100">
        <v>0</v>
      </c>
      <c s="100">
        <v>0</v>
      </c>
      <c/>
      <c r="K191" s="123">
        <v>45509.027382141205</v>
      </c>
    </row>
    <row>
      <c s="49">
        <v>38.115000000000002</v>
      </c>
      <c s="20">
        <v>191</v>
      </c>
      <c s="91">
        <v>4.2690000000000001</v>
      </c>
      <c s="91">
        <v>84.004000000000005</v>
      </c>
      <c s="99">
        <v>37.456000000000003</v>
      </c>
      <c s="100">
        <v>0</v>
      </c>
      <c s="100">
        <v>0</v>
      </c>
      <c/>
      <c r="K192" s="123">
        <v>45509.02738457176</v>
      </c>
    </row>
    <row>
      <c s="49">
        <v>38.314</v>
      </c>
      <c s="20">
        <v>192</v>
      </c>
      <c s="91">
        <v>4.4480000000000004</v>
      </c>
      <c s="91">
        <v>80.659999999999997</v>
      </c>
      <c s="99">
        <v>35.460999999999999</v>
      </c>
      <c s="100">
        <v>0</v>
      </c>
      <c s="100">
        <v>0</v>
      </c>
      <c/>
      <c r="K193" s="123">
        <v>45509.027386875001</v>
      </c>
    </row>
    <row>
      <c s="49">
        <v>38.512</v>
      </c>
      <c s="20">
        <v>193</v>
      </c>
      <c s="91">
        <v>4.2869999999999999</v>
      </c>
      <c s="91">
        <v>79.849999999999994</v>
      </c>
      <c s="99">
        <v>34.341000000000001</v>
      </c>
      <c s="100">
        <v>0</v>
      </c>
      <c s="100">
        <v>0</v>
      </c>
      <c/>
      <c r="K194" s="123">
        <v>45509.027389166666</v>
      </c>
    </row>
    <row>
      <c s="49">
        <v>38.712000000000003</v>
      </c>
      <c s="20">
        <v>194</v>
      </c>
      <c s="91">
        <v>4.1429999999999998</v>
      </c>
      <c s="91">
        <v>79.472999999999999</v>
      </c>
      <c s="99">
        <v>32.843000000000004</v>
      </c>
      <c s="100">
        <v>0</v>
      </c>
      <c s="100">
        <v>0</v>
      </c>
      <c/>
      <c r="K195" s="123">
        <v>45509.027391481482</v>
      </c>
    </row>
    <row>
      <c s="49">
        <v>38.909999999999997</v>
      </c>
      <c s="20">
        <v>195</v>
      </c>
      <c s="91">
        <v>4.1269999999999998</v>
      </c>
      <c s="91">
        <v>81.326999999999998</v>
      </c>
      <c s="99">
        <v>23.843</v>
      </c>
      <c s="100">
        <v>0</v>
      </c>
      <c s="100">
        <v>0</v>
      </c>
      <c/>
      <c r="K196" s="123">
        <v>45509.027393773147</v>
      </c>
    </row>
    <row>
      <c s="49">
        <v>39.119999999999997</v>
      </c>
      <c s="20">
        <v>196</v>
      </c>
      <c s="91">
        <v>4.3710000000000004</v>
      </c>
      <c s="91">
        <v>82.468000000000004</v>
      </c>
      <c s="99">
        <v>27.576000000000001</v>
      </c>
      <c s="100">
        <v>0</v>
      </c>
      <c s="100">
        <v>0</v>
      </c>
      <c/>
      <c r="K197" s="123">
        <v>45509.027396192127</v>
      </c>
    </row>
    <row>
      <c s="49">
        <v>39.319000000000003</v>
      </c>
      <c s="20">
        <v>197</v>
      </c>
      <c s="91">
        <v>4.3789999999999996</v>
      </c>
      <c s="91">
        <v>83.228999999999999</v>
      </c>
      <c s="99">
        <v>11.688000000000001</v>
      </c>
      <c s="100">
        <v>0</v>
      </c>
      <c s="100">
        <v>0</v>
      </c>
      <c/>
      <c r="K198" s="123">
        <v>45509.027398506943</v>
      </c>
    </row>
    <row>
      <c s="49">
        <v>39.512999999999998</v>
      </c>
      <c s="20">
        <v>198</v>
      </c>
      <c s="91">
        <v>4.468</v>
      </c>
      <c s="91">
        <v>83.302000000000007</v>
      </c>
      <c s="99">
        <v>12.397</v>
      </c>
      <c s="100">
        <v>0</v>
      </c>
      <c s="100">
        <v>0</v>
      </c>
      <c/>
      <c r="K199" s="123">
        <v>45509.027400752311</v>
      </c>
    </row>
    <row>
      <c s="49">
        <v>39.707999999999998</v>
      </c>
      <c s="20">
        <v>199</v>
      </c>
      <c s="91">
        <v>4.5670000000000002</v>
      </c>
      <c s="91">
        <v>83.463999999999999</v>
      </c>
      <c s="99">
        <v>6.5620000000000003</v>
      </c>
      <c s="100">
        <v>0</v>
      </c>
      <c s="100">
        <v>0</v>
      </c>
      <c/>
      <c r="K200" s="123">
        <v>45509.027403009262</v>
      </c>
    </row>
    <row>
      <c s="49">
        <v>39.908999999999999</v>
      </c>
      <c s="20">
        <v>200</v>
      </c>
      <c s="91">
        <v>4.4089999999999998</v>
      </c>
      <c s="91">
        <v>83.463999999999999</v>
      </c>
      <c s="99">
        <v>0</v>
      </c>
      <c s="100">
        <v>0</v>
      </c>
      <c s="100">
        <v>0</v>
      </c>
      <c/>
      <c r="K201" s="123">
        <v>45509.027405335648</v>
      </c>
    </row>
    <row>
      <c s="49">
        <v>40.103999999999999</v>
      </c>
      <c s="20">
        <v>201</v>
      </c>
      <c s="91">
        <v>4.548</v>
      </c>
      <c s="91">
        <v>80.597999999999999</v>
      </c>
      <c s="99">
        <v>37.810000000000002</v>
      </c>
      <c s="100">
        <v>0</v>
      </c>
      <c s="100">
        <v>0</v>
      </c>
      <c/>
      <c r="K202" s="123">
        <v>45509.027407592592</v>
      </c>
    </row>
    <row>
      <c s="49">
        <v>40.314</v>
      </c>
      <c s="20">
        <v>202</v>
      </c>
      <c s="91">
        <v>4.3099999999999996</v>
      </c>
      <c s="91">
        <v>80.581000000000003</v>
      </c>
      <c s="99">
        <v>19.818000000000001</v>
      </c>
      <c s="100">
        <v>0</v>
      </c>
      <c s="100">
        <v>0</v>
      </c>
      <c/>
      <c r="K203" s="123">
        <v>45509.027410023147</v>
      </c>
    </row>
    <row>
      <c s="49">
        <v>40.502000000000002</v>
      </c>
      <c s="20">
        <v>203</v>
      </c>
      <c s="91">
        <v>4.4800000000000004</v>
      </c>
      <c s="91">
        <v>80.766000000000005</v>
      </c>
      <c s="99">
        <v>23.364999999999998</v>
      </c>
      <c s="100">
        <v>0</v>
      </c>
      <c s="100">
        <v>0</v>
      </c>
      <c/>
      <c r="K204" s="123">
        <v>45509.027412199073</v>
      </c>
    </row>
    <row>
      <c s="49">
        <v>40.719999999999999</v>
      </c>
      <c s="20">
        <v>204</v>
      </c>
      <c s="91">
        <v>4.6120000000000001</v>
      </c>
      <c s="91">
        <v>80.400999999999996</v>
      </c>
      <c s="99">
        <v>20.036000000000001</v>
      </c>
      <c s="100">
        <v>0</v>
      </c>
      <c s="100">
        <v>0</v>
      </c>
      <c/>
      <c r="K205" s="123">
        <v>45509.027414722223</v>
      </c>
    </row>
    <row>
      <c s="49">
        <v>40.927999999999997</v>
      </c>
      <c s="20">
        <v>205</v>
      </c>
      <c s="91">
        <v>4.6740000000000004</v>
      </c>
      <c s="91">
        <v>80.436999999999998</v>
      </c>
      <c s="99">
        <v>25.359000000000002</v>
      </c>
      <c s="100">
        <v>0</v>
      </c>
      <c s="100">
        <v>0</v>
      </c>
      <c/>
      <c r="K206" s="123">
        <v>45509.027417129633</v>
      </c>
    </row>
    <row>
      <c s="49">
        <v>41.110999999999997</v>
      </c>
      <c s="20">
        <v>206</v>
      </c>
      <c s="91">
        <v>4.5209999999999999</v>
      </c>
      <c s="91">
        <v>80.594999999999999</v>
      </c>
      <c s="99">
        <v>25.713000000000001</v>
      </c>
      <c s="100">
        <v>0</v>
      </c>
      <c s="100">
        <v>0</v>
      </c>
      <c/>
      <c r="K207" s="123">
        <v>45509.027419247686</v>
      </c>
    </row>
    <row>
      <c s="49">
        <v>41.305999999999997</v>
      </c>
      <c s="20">
        <v>207</v>
      </c>
      <c s="91">
        <v>4.6849999999999996</v>
      </c>
      <c s="91">
        <v>81.441000000000003</v>
      </c>
      <c s="99">
        <v>24.062999999999999</v>
      </c>
      <c s="100">
        <v>0</v>
      </c>
      <c s="100">
        <v>0</v>
      </c>
      <c/>
      <c r="K208" s="123">
        <v>45509.02742150463</v>
      </c>
    </row>
    <row>
      <c s="49">
        <v>41.515000000000001</v>
      </c>
      <c s="20">
        <v>208</v>
      </c>
      <c s="91">
        <v>4.5300000000000002</v>
      </c>
      <c s="91">
        <v>82.060000000000002</v>
      </c>
      <c s="99">
        <v>30.594000000000001</v>
      </c>
      <c s="100">
        <v>0</v>
      </c>
      <c s="100">
        <v>0</v>
      </c>
      <c/>
      <c r="K209" s="123">
        <v>45509.02742392361</v>
      </c>
    </row>
    <row>
      <c s="49">
        <v>41.709000000000003</v>
      </c>
      <c s="20">
        <v>209</v>
      </c>
      <c s="91">
        <v>4.6520000000000001</v>
      </c>
      <c s="91">
        <v>82.393000000000001</v>
      </c>
      <c s="99">
        <v>26.379999999999999</v>
      </c>
      <c s="100">
        <v>0</v>
      </c>
      <c s="100">
        <v>0</v>
      </c>
      <c/>
      <c r="K210" s="123">
        <v>45509.027426168985</v>
      </c>
    </row>
    <row>
      <c s="49">
        <v>41.917000000000002</v>
      </c>
      <c s="20">
        <v>210</v>
      </c>
      <c s="91">
        <v>4.484</v>
      </c>
      <c s="91">
        <v>82.313999999999993</v>
      </c>
      <c s="99">
        <v>22.140999999999998</v>
      </c>
      <c s="100">
        <v>0</v>
      </c>
      <c s="100">
        <v>0</v>
      </c>
      <c/>
      <c r="K211" s="123">
        <v>45509.027428564812</v>
      </c>
    </row>
    <row>
      <c s="49">
        <v>42.121000000000002</v>
      </c>
      <c s="20">
        <v>211</v>
      </c>
      <c s="91">
        <v>4.3049999999999997</v>
      </c>
      <c s="91">
        <v>82.292000000000002</v>
      </c>
      <c s="99">
        <v>21.451000000000001</v>
      </c>
      <c s="100">
        <v>0</v>
      </c>
      <c s="100">
        <v>0</v>
      </c>
      <c/>
      <c r="K212" s="123">
        <v>45509.027430937502</v>
      </c>
    </row>
    <row>
      <c s="49">
        <v>42.302</v>
      </c>
      <c s="20">
        <v>212</v>
      </c>
      <c s="91">
        <v>4.5839999999999996</v>
      </c>
      <c s="91">
        <v>80.787000000000006</v>
      </c>
      <c s="99">
        <v>30.254000000000001</v>
      </c>
      <c s="100">
        <v>0</v>
      </c>
      <c s="100">
        <v>0</v>
      </c>
      <c/>
      <c r="K213" s="123">
        <v>45509.02743303241</v>
      </c>
    </row>
    <row>
      <c s="49">
        <v>42.523000000000003</v>
      </c>
      <c s="20">
        <v>213</v>
      </c>
      <c s="91">
        <v>4.3760000000000003</v>
      </c>
      <c s="91">
        <v>78.378</v>
      </c>
      <c s="99">
        <v>29.117999999999999</v>
      </c>
      <c s="100">
        <v>0</v>
      </c>
      <c s="100">
        <v>0</v>
      </c>
      <c/>
      <c r="K214" s="123">
        <v>45509.02743559028</v>
      </c>
    </row>
    <row>
      <c s="49">
        <v>42.725000000000001</v>
      </c>
      <c s="20">
        <v>214</v>
      </c>
      <c s="91">
        <v>4.5529999999999999</v>
      </c>
      <c s="91">
        <v>78.835999999999999</v>
      </c>
      <c s="99">
        <v>22.823</v>
      </c>
      <c s="100">
        <v>0</v>
      </c>
      <c s="100">
        <v>0</v>
      </c>
      <c/>
      <c r="K215" s="123">
        <v>45509.027437928242</v>
      </c>
    </row>
    <row>
      <c s="49">
        <v>42.908000000000001</v>
      </c>
      <c s="20">
        <v>215</v>
      </c>
      <c s="91">
        <v>4.4989999999999997</v>
      </c>
      <c s="91">
        <v>78.367000000000004</v>
      </c>
      <c s="99">
        <v>25.140999999999998</v>
      </c>
      <c s="100">
        <v>0</v>
      </c>
      <c s="100">
        <v>0</v>
      </c>
      <c/>
      <c r="K216" s="123">
        <v>45509.027440034719</v>
      </c>
    </row>
    <row>
      <c s="49">
        <v>43.119999999999997</v>
      </c>
      <c s="20">
        <v>216</v>
      </c>
      <c s="91">
        <v>4.508</v>
      </c>
      <c s="91">
        <v>79.516999999999996</v>
      </c>
      <c s="99">
        <v>27.611000000000001</v>
      </c>
      <c s="100">
        <v>0</v>
      </c>
      <c s="100">
        <v>0</v>
      </c>
      <c/>
      <c r="K217" s="123">
        <v>45509.027442500003</v>
      </c>
    </row>
    <row>
      <c s="49">
        <v>43.323</v>
      </c>
      <c s="20">
        <v>217</v>
      </c>
      <c s="91">
        <v>4.3730000000000002</v>
      </c>
      <c s="91">
        <v>80.968999999999994</v>
      </c>
      <c s="99">
        <v>30.992000000000001</v>
      </c>
      <c s="100">
        <v>0</v>
      </c>
      <c s="100">
        <v>0</v>
      </c>
      <c/>
      <c r="K218" s="123">
        <v>45509.02744484954</v>
      </c>
    </row>
    <row>
      <c s="49">
        <v>43.520000000000003</v>
      </c>
      <c s="20">
        <v>218</v>
      </c>
      <c s="91">
        <v>4.4909999999999997</v>
      </c>
      <c s="91">
        <v>81.707999999999998</v>
      </c>
      <c s="99">
        <v>28.172999999999998</v>
      </c>
      <c s="100">
        <v>0</v>
      </c>
      <c s="100">
        <v>0</v>
      </c>
      <c/>
      <c r="K219" s="123">
        <v>45509.027447129629</v>
      </c>
    </row>
    <row>
      <c s="49">
        <v>43.710999999999999</v>
      </c>
      <c s="20">
        <v>219</v>
      </c>
      <c s="91">
        <v>4.4390000000000001</v>
      </c>
      <c s="91">
        <v>82.289000000000001</v>
      </c>
      <c s="99">
        <v>26.353999999999999</v>
      </c>
      <c s="100">
        <v>0</v>
      </c>
      <c s="100">
        <v>0</v>
      </c>
      <c/>
      <c r="K220" s="123">
        <v>45509.027449340276</v>
      </c>
    </row>
    <row>
      <c s="49">
        <v>43.914000000000001</v>
      </c>
      <c s="20">
        <v>220</v>
      </c>
      <c s="91">
        <v>4.3550000000000004</v>
      </c>
      <c s="91">
        <v>83</v>
      </c>
      <c s="99">
        <v>25.943000000000001</v>
      </c>
      <c s="100">
        <v>0</v>
      </c>
      <c s="100">
        <v>0</v>
      </c>
      <c/>
      <c r="K221" s="123">
        <v>45509.027451689813</v>
      </c>
    </row>
    <row>
      <c s="49">
        <v>44.109000000000002</v>
      </c>
      <c s="20">
        <v>221</v>
      </c>
      <c s="91">
        <v>4.1390000000000002</v>
      </c>
      <c s="91">
        <v>82.891999999999996</v>
      </c>
      <c s="99">
        <v>27.841999999999999</v>
      </c>
      <c s="100">
        <v>0</v>
      </c>
      <c s="100">
        <v>0</v>
      </c>
      <c/>
      <c r="K222" s="123">
        <v>45509.027453946757</v>
      </c>
    </row>
    <row>
      <c s="49">
        <v>44.305999999999997</v>
      </c>
      <c s="20">
        <v>222</v>
      </c>
      <c s="91">
        <v>4.351</v>
      </c>
      <c s="91">
        <v>83.484999999999999</v>
      </c>
      <c s="99">
        <v>27.305</v>
      </c>
      <c s="100">
        <v>0</v>
      </c>
      <c s="100">
        <v>0</v>
      </c>
      <c/>
      <c r="K223" s="123">
        <v>45509.027456226853</v>
      </c>
    </row>
    <row>
      <c s="49">
        <v>44.526000000000003</v>
      </c>
      <c s="20">
        <v>223</v>
      </c>
      <c s="91">
        <v>4.1580000000000004</v>
      </c>
      <c s="91">
        <v>81.603999999999999</v>
      </c>
      <c s="99">
        <v>34.533000000000001</v>
      </c>
      <c s="100">
        <v>0</v>
      </c>
      <c s="100">
        <v>0</v>
      </c>
      <c/>
      <c r="K224" s="123">
        <v>45509.027458761571</v>
      </c>
    </row>
    <row>
      <c s="49">
        <v>44.722000000000001</v>
      </c>
      <c s="20">
        <v>224</v>
      </c>
      <c s="91">
        <v>4.0069999999999997</v>
      </c>
      <c s="91">
        <v>81.099000000000004</v>
      </c>
      <c s="99">
        <v>35.186999999999998</v>
      </c>
      <c s="100">
        <v>0</v>
      </c>
      <c s="100">
        <v>0</v>
      </c>
      <c/>
      <c r="K225" s="123">
        <v>45509.027461041667</v>
      </c>
    </row>
    <row>
      <c s="49">
        <v>44.921999999999997</v>
      </c>
      <c s="20">
        <v>225</v>
      </c>
      <c s="91">
        <v>3.9350000000000001</v>
      </c>
      <c s="91">
        <v>81.069000000000003</v>
      </c>
      <c s="99">
        <v>37.962000000000003</v>
      </c>
      <c s="100">
        <v>0</v>
      </c>
      <c s="100">
        <v>0</v>
      </c>
      <c/>
      <c r="K226" s="123">
        <v>45509.027463356484</v>
      </c>
    </row>
    <row>
      <c s="49">
        <v>45.103000000000002</v>
      </c>
      <c s="20">
        <v>226</v>
      </c>
      <c s="91">
        <v>4.069</v>
      </c>
      <c s="91">
        <v>80.747</v>
      </c>
      <c s="99">
        <v>33.097999999999999</v>
      </c>
      <c s="100">
        <v>0</v>
      </c>
      <c s="100">
        <v>0</v>
      </c>
      <c/>
      <c r="K227" s="123">
        <v>45509.027465451392</v>
      </c>
    </row>
    <row>
      <c s="49">
        <v>45.326999999999998</v>
      </c>
      <c s="20">
        <v>227</v>
      </c>
      <c s="91">
        <v>4.1980000000000004</v>
      </c>
      <c s="91">
        <v>80.753</v>
      </c>
      <c s="99">
        <v>28.640000000000001</v>
      </c>
      <c s="100">
        <v>0</v>
      </c>
      <c s="100">
        <v>0</v>
      </c>
      <c/>
      <c r="K228" s="123">
        <v>45509.027468032407</v>
      </c>
    </row>
    <row>
      <c s="49">
        <v>45.514000000000003</v>
      </c>
      <c s="20">
        <v>228</v>
      </c>
      <c s="91">
        <v>4.2919999999999998</v>
      </c>
      <c s="91">
        <v>81.141000000000005</v>
      </c>
      <c s="99">
        <v>27.989999999999998</v>
      </c>
      <c s="100">
        <v>0</v>
      </c>
      <c s="100">
        <v>0</v>
      </c>
      <c/>
      <c r="K229" s="123">
        <v>45509.027470208333</v>
      </c>
    </row>
    <row>
      <c s="49">
        <v>45.707000000000001</v>
      </c>
      <c s="20">
        <v>229</v>
      </c>
      <c s="91">
        <v>4.3099999999999996</v>
      </c>
      <c s="91">
        <v>81.941000000000003</v>
      </c>
      <c s="99">
        <v>28.234999999999999</v>
      </c>
      <c s="100">
        <v>0</v>
      </c>
      <c s="100">
        <v>0</v>
      </c>
      <c/>
      <c r="K230" s="123">
        <v>45509.027472442132</v>
      </c>
    </row>
    <row>
      <c s="49">
        <v>45.921999999999997</v>
      </c>
      <c s="20">
        <v>230</v>
      </c>
      <c s="91">
        <v>4.5179999999999998</v>
      </c>
      <c s="91">
        <v>82.328000000000003</v>
      </c>
      <c s="99">
        <v>35.381999999999998</v>
      </c>
      <c s="100">
        <v>0</v>
      </c>
      <c s="100">
        <v>0</v>
      </c>
      <c/>
      <c r="K231" s="123">
        <v>45509.027474930554</v>
      </c>
    </row>
    <row>
      <c s="49">
        <v>46.107999999999997</v>
      </c>
      <c s="20">
        <v>231</v>
      </c>
      <c s="91">
        <v>4.4939999999999998</v>
      </c>
      <c s="91">
        <v>85.468999999999994</v>
      </c>
      <c s="99">
        <v>42.015000000000001</v>
      </c>
      <c s="100">
        <v>0</v>
      </c>
      <c s="100">
        <v>0</v>
      </c>
      <c/>
      <c r="K232" s="123">
        <v>45509.027477083335</v>
      </c>
    </row>
    <row>
      <c s="49">
        <v>46.308</v>
      </c>
      <c s="20">
        <v>232</v>
      </c>
      <c s="91">
        <v>4.6120000000000001</v>
      </c>
      <c s="91">
        <v>85.689999999999998</v>
      </c>
      <c s="99">
        <v>36.329999999999998</v>
      </c>
      <c s="100">
        <v>0</v>
      </c>
      <c s="100">
        <v>0</v>
      </c>
      <c/>
      <c r="K233" s="123">
        <v>45509.027479398152</v>
      </c>
    </row>
    <row>
      <c s="49">
        <v>46.518000000000001</v>
      </c>
      <c s="20">
        <v>233</v>
      </c>
      <c s="91">
        <v>4.6479999999999997</v>
      </c>
      <c s="91">
        <v>84.950999999999993</v>
      </c>
      <c s="99">
        <v>45.658000000000001</v>
      </c>
      <c s="100">
        <v>0</v>
      </c>
      <c s="100">
        <v>0</v>
      </c>
      <c/>
      <c r="K234" s="123">
        <v>45509.027481828707</v>
      </c>
    </row>
    <row>
      <c s="49">
        <v>46.722999999999999</v>
      </c>
      <c s="20">
        <v>234</v>
      </c>
      <c s="91">
        <v>4.5910000000000002</v>
      </c>
      <c s="91">
        <v>85</v>
      </c>
      <c s="99">
        <v>29.460999999999999</v>
      </c>
      <c s="100">
        <v>0</v>
      </c>
      <c s="100">
        <v>0</v>
      </c>
      <c/>
      <c r="K235" s="123">
        <v>45509.02748420139</v>
      </c>
    </row>
    <row>
      <c s="49">
        <v>46.905000000000001</v>
      </c>
      <c s="20">
        <v>235</v>
      </c>
      <c s="91">
        <v>4.649</v>
      </c>
      <c s="91">
        <v>85.311999999999998</v>
      </c>
      <c s="99">
        <v>31.506</v>
      </c>
      <c s="100">
        <v>0</v>
      </c>
      <c s="100">
        <v>0</v>
      </c>
      <c/>
      <c r="K236" s="123">
        <v>45509.027486307874</v>
      </c>
    </row>
    <row>
      <c s="49">
        <v>47.125999999999998</v>
      </c>
      <c s="20">
        <v>236</v>
      </c>
      <c s="91">
        <v>4.7190000000000003</v>
      </c>
      <c s="91">
        <v>84.947999999999993</v>
      </c>
      <c s="99">
        <v>28.574999999999999</v>
      </c>
      <c s="100">
        <v>0</v>
      </c>
      <c s="100">
        <v>0</v>
      </c>
      <c/>
      <c r="K237" s="123">
        <v>45509.027488865744</v>
      </c>
    </row>
    <row>
      <c s="49">
        <v>47.328000000000003</v>
      </c>
      <c s="20">
        <v>237</v>
      </c>
      <c s="91">
        <v>4.649</v>
      </c>
      <c s="91">
        <v>83.638999999999996</v>
      </c>
      <c s="99">
        <v>34.066000000000003</v>
      </c>
      <c s="100">
        <v>0</v>
      </c>
      <c s="100">
        <v>0</v>
      </c>
      <c/>
      <c r="K238" s="123">
        <v>45509.02749119213</v>
      </c>
    </row>
    <row>
      <c s="49">
        <v>47.526000000000003</v>
      </c>
      <c s="20">
        <v>238</v>
      </c>
      <c s="91">
        <v>4.6539999999999999</v>
      </c>
      <c s="91">
        <v>84.644999999999996</v>
      </c>
      <c s="99">
        <v>41.149999999999999</v>
      </c>
      <c s="100">
        <v>0</v>
      </c>
      <c s="100">
        <v>0</v>
      </c>
      <c/>
      <c r="K239" s="123">
        <v>45509.02749349537</v>
      </c>
    </row>
    <row>
      <c s="49">
        <v>47.738</v>
      </c>
      <c s="20">
        <v>239</v>
      </c>
      <c s="91">
        <v>4.4649999999999999</v>
      </c>
      <c s="91">
        <v>83.433000000000007</v>
      </c>
      <c s="99">
        <v>28.382999999999999</v>
      </c>
      <c s="100">
        <v>0</v>
      </c>
      <c s="100">
        <v>0</v>
      </c>
      <c/>
      <c r="K240" s="123">
        <v>45509.027495949071</v>
      </c>
    </row>
    <row>
      <c s="49">
        <v>47.909999999999997</v>
      </c>
      <c s="20">
        <v>240</v>
      </c>
      <c s="91">
        <v>4.4649999999999999</v>
      </c>
      <c s="91">
        <v>83.433000000000007</v>
      </c>
      <c s="99">
        <v>0</v>
      </c>
      <c s="100">
        <v>0</v>
      </c>
      <c s="100">
        <v>0</v>
      </c>
      <c/>
      <c r="K241" s="123">
        <v>45509.027497939816</v>
      </c>
    </row>
    <row>
      <c s="49">
        <v>48.113</v>
      </c>
      <c s="20">
        <v>241</v>
      </c>
      <c s="91">
        <v>4.3890000000000002</v>
      </c>
      <c s="91">
        <v>82.816999999999993</v>
      </c>
      <c s="99">
        <v>42.616</v>
      </c>
      <c s="100">
        <v>0</v>
      </c>
      <c s="100">
        <v>0</v>
      </c>
      <c/>
      <c r="K242" s="123">
        <v>45509.027500289354</v>
      </c>
    </row>
    <row>
      <c s="49">
        <v>48.319000000000003</v>
      </c>
      <c s="20">
        <v>242</v>
      </c>
      <c s="91">
        <v>4.3899999999999997</v>
      </c>
      <c s="91">
        <v>82.947000000000003</v>
      </c>
      <c s="99">
        <v>19.446999999999999</v>
      </c>
      <c s="100">
        <v>0</v>
      </c>
      <c s="100">
        <v>0</v>
      </c>
      <c/>
      <c r="K243" s="123">
        <v>45509.027502673613</v>
      </c>
    </row>
    <row>
      <c s="49">
        <v>48.512</v>
      </c>
      <c s="20">
        <v>243</v>
      </c>
      <c s="91">
        <v>4.3899999999999997</v>
      </c>
      <c s="91">
        <v>82.947000000000003</v>
      </c>
      <c s="99">
        <v>0</v>
      </c>
      <c s="100">
        <v>0</v>
      </c>
      <c s="100">
        <v>0</v>
      </c>
      <c/>
      <c r="K244" s="123">
        <v>45509.027504907404</v>
      </c>
    </row>
    <row>
      <c s="49">
        <v>48.704999999999998</v>
      </c>
      <c s="20">
        <v>244</v>
      </c>
      <c s="91">
        <v>3.996</v>
      </c>
      <c s="91">
        <v>79.861999999999995</v>
      </c>
      <c s="99">
        <v>36.716999999999999</v>
      </c>
      <c s="100">
        <v>0</v>
      </c>
      <c s="100">
        <v>0</v>
      </c>
      <c/>
      <c r="K245" s="123">
        <v>45509.027507141203</v>
      </c>
    </row>
    <row>
      <c s="49">
        <v>48.926000000000002</v>
      </c>
      <c s="20">
        <v>245</v>
      </c>
      <c s="91">
        <v>4.2960000000000003</v>
      </c>
      <c s="91">
        <v>83.364000000000004</v>
      </c>
      <c s="99">
        <v>38.283999999999999</v>
      </c>
      <c s="100">
        <v>0</v>
      </c>
      <c s="100">
        <v>0</v>
      </c>
      <c/>
      <c r="K246" s="123">
        <v>45509.027509699074</v>
      </c>
    </row>
    <row>
      <c s="49">
        <v>49.127000000000002</v>
      </c>
      <c s="20">
        <v>246</v>
      </c>
      <c s="91">
        <v>4.0359999999999996</v>
      </c>
      <c s="91">
        <v>81.421999999999997</v>
      </c>
      <c s="99">
        <v>31.355</v>
      </c>
      <c s="100">
        <v>0</v>
      </c>
      <c s="100">
        <v>0</v>
      </c>
      <c/>
      <c r="K247" s="123">
        <v>45509.027512025466</v>
      </c>
    </row>
    <row>
      <c s="49">
        <v>49.308</v>
      </c>
      <c s="20">
        <v>247</v>
      </c>
      <c s="91">
        <v>3.9780000000000002</v>
      </c>
      <c s="91">
        <v>80.359999999999999</v>
      </c>
      <c s="99">
        <v>36.588999999999999</v>
      </c>
      <c s="100">
        <v>0</v>
      </c>
      <c s="100">
        <v>0</v>
      </c>
      <c/>
      <c r="K248" s="123">
        <v>45509.027514120367</v>
      </c>
    </row>
    <row>
      <c s="49">
        <v>49.505000000000003</v>
      </c>
      <c s="20">
        <v>248</v>
      </c>
      <c s="91">
        <v>4.3490000000000002</v>
      </c>
      <c s="91">
        <v>81.221000000000004</v>
      </c>
      <c s="99">
        <v>32.825000000000003</v>
      </c>
      <c s="100">
        <v>0</v>
      </c>
      <c s="100">
        <v>0</v>
      </c>
      <c/>
      <c r="K249" s="123">
        <v>45509.027516400463</v>
      </c>
    </row>
    <row>
      <c s="49">
        <v>49.725999999999999</v>
      </c>
      <c s="20">
        <v>249</v>
      </c>
      <c s="91">
        <v>3.8279999999999998</v>
      </c>
      <c s="91">
        <v>81.117000000000004</v>
      </c>
      <c s="99">
        <v>46.121000000000002</v>
      </c>
      <c s="100">
        <v>0</v>
      </c>
      <c s="100">
        <v>0</v>
      </c>
      <c/>
      <c r="K250" s="123">
        <v>45509.027518958334</v>
      </c>
    </row>
    <row>
      <c s="49">
        <v>49.920999999999999</v>
      </c>
      <c s="20">
        <v>250</v>
      </c>
      <c s="91">
        <v>4.3890000000000002</v>
      </c>
      <c s="91">
        <v>82.275999999999996</v>
      </c>
      <c s="99">
        <v>42.244999999999997</v>
      </c>
      <c s="100">
        <v>0</v>
      </c>
      <c s="100">
        <v>0</v>
      </c>
      <c/>
      <c r="K251" s="123">
        <v>45509.027521215277</v>
      </c>
    </row>
    <row>
      <c s="49">
        <v>50.116999999999997</v>
      </c>
      <c s="20">
        <v>251</v>
      </c>
      <c s="91">
        <v>4.2690000000000001</v>
      </c>
      <c s="91">
        <v>82.293999999999997</v>
      </c>
      <c s="99">
        <v>28.331</v>
      </c>
      <c s="100">
        <v>0</v>
      </c>
      <c s="100">
        <v>0</v>
      </c>
      <c/>
      <c r="K252" s="123">
        <v>45509.027523483797</v>
      </c>
    </row>
    <row>
      <c s="49">
        <v>50.314999999999998</v>
      </c>
      <c s="20">
        <v>252</v>
      </c>
      <c s="91">
        <v>4.4480000000000004</v>
      </c>
      <c s="91">
        <v>80.795000000000002</v>
      </c>
      <c s="99">
        <v>37.064</v>
      </c>
      <c s="100">
        <v>0</v>
      </c>
      <c s="100">
        <v>0</v>
      </c>
      <c/>
      <c r="K253" s="123">
        <v>45509.027525775462</v>
      </c>
    </row>
    <row>
      <c s="49">
        <v>50.521999999999998</v>
      </c>
      <c s="20">
        <v>253</v>
      </c>
      <c s="91">
        <v>4.2869999999999999</v>
      </c>
      <c s="91">
        <v>79.504000000000005</v>
      </c>
      <c s="99">
        <v>37.5</v>
      </c>
      <c s="100">
        <v>0</v>
      </c>
      <c s="100">
        <v>0</v>
      </c>
      <c/>
      <c r="K254" s="123">
        <v>45509.027528171297</v>
      </c>
    </row>
    <row>
      <c s="49">
        <v>50.723999999999997</v>
      </c>
      <c s="20">
        <v>254</v>
      </c>
      <c s="91">
        <v>4.1429999999999998</v>
      </c>
      <c s="91">
        <v>79.691999999999993</v>
      </c>
      <c s="99">
        <v>27.332999999999998</v>
      </c>
      <c s="100">
        <v>0</v>
      </c>
      <c s="100">
        <v>0</v>
      </c>
      <c/>
      <c r="K255" s="123">
        <v>45509.027530509258</v>
      </c>
    </row>
    <row>
      <c s="49">
        <v>50.914999999999999</v>
      </c>
      <c s="20">
        <v>255</v>
      </c>
      <c s="91">
        <v>4.343</v>
      </c>
      <c s="91">
        <v>79.412000000000006</v>
      </c>
      <c s="99">
        <v>20.733000000000001</v>
      </c>
      <c s="100">
        <v>0</v>
      </c>
      <c s="100">
        <v>0</v>
      </c>
      <c/>
      <c r="K256" s="123">
        <v>45509.027532719905</v>
      </c>
    </row>
    <row>
      <c s="49">
        <v>51.130000000000003</v>
      </c>
      <c s="20">
        <v>256</v>
      </c>
      <c s="91">
        <v>4.1269999999999998</v>
      </c>
      <c s="91">
        <v>79.113</v>
      </c>
      <c s="99">
        <v>21.103999999999999</v>
      </c>
      <c s="100">
        <v>0</v>
      </c>
      <c s="100">
        <v>0</v>
      </c>
      <c/>
      <c r="K257" s="123">
        <v>45509.027535208334</v>
      </c>
    </row>
    <row>
      <c s="49">
        <v>51.302999999999997</v>
      </c>
      <c s="20">
        <v>257</v>
      </c>
      <c s="91">
        <v>4.3710000000000004</v>
      </c>
      <c s="91">
        <v>79.905000000000001</v>
      </c>
      <c s="99">
        <v>28.492999999999999</v>
      </c>
      <c s="100">
        <v>0</v>
      </c>
      <c s="100">
        <v>0</v>
      </c>
      <c/>
      <c r="K258" s="123">
        <v>45509.027537210648</v>
      </c>
    </row>
    <row>
      <c s="49">
        <v>51.512999999999998</v>
      </c>
      <c s="20">
        <v>258</v>
      </c>
      <c s="91">
        <v>4.3789999999999996</v>
      </c>
      <c s="91">
        <v>80.400000000000006</v>
      </c>
      <c s="99">
        <v>32.799999999999997</v>
      </c>
      <c s="100">
        <v>0</v>
      </c>
      <c s="100">
        <v>0</v>
      </c>
      <c/>
      <c r="K259" s="123">
        <v>45509.027539641203</v>
      </c>
    </row>
    <row>
      <c s="49">
        <v>51.726999999999997</v>
      </c>
      <c s="20">
        <v>259</v>
      </c>
      <c s="91">
        <v>4.468</v>
      </c>
      <c s="91">
        <v>80.495000000000005</v>
      </c>
      <c s="99">
        <v>29.047000000000001</v>
      </c>
      <c s="100">
        <v>0</v>
      </c>
      <c s="100">
        <v>0</v>
      </c>
      <c/>
      <c r="K260" s="123">
        <v>45509.027542118056</v>
      </c>
    </row>
    <row>
      <c s="49">
        <v>51.921999999999997</v>
      </c>
      <c s="20">
        <v>260</v>
      </c>
      <c s="91">
        <v>4.5670000000000002</v>
      </c>
      <c s="91">
        <v>81.165000000000006</v>
      </c>
      <c s="99">
        <v>28.712</v>
      </c>
      <c s="100">
        <v>0</v>
      </c>
      <c s="100">
        <v>0</v>
      </c>
      <c/>
      <c r="K261" s="123">
        <v>45509.027544375</v>
      </c>
    </row>
    <row>
      <c s="49">
        <v>52.107999999999997</v>
      </c>
      <c s="20">
        <v>261</v>
      </c>
      <c s="91">
        <v>4.4080000000000004</v>
      </c>
      <c s="91">
        <v>81.414000000000001</v>
      </c>
      <c s="99">
        <v>40.404000000000003</v>
      </c>
      <c s="100">
        <v>0</v>
      </c>
      <c s="100">
        <v>0</v>
      </c>
      <c/>
      <c r="K262" s="123">
        <v>45509.027546527781</v>
      </c>
    </row>
    <row>
      <c s="49">
        <v>52.322000000000003</v>
      </c>
      <c s="20">
        <v>262</v>
      </c>
      <c s="91">
        <v>4.4089999999999998</v>
      </c>
      <c s="91">
        <v>81.727999999999994</v>
      </c>
      <c s="99">
        <v>40.189999999999998</v>
      </c>
      <c s="100">
        <v>0</v>
      </c>
      <c s="100">
        <v>0</v>
      </c>
      <c/>
      <c r="K263" s="123">
        <v>45509.027549004626</v>
      </c>
    </row>
    <row>
      <c s="49">
        <v>52.506999999999998</v>
      </c>
      <c s="20">
        <v>263</v>
      </c>
      <c s="91">
        <v>4.548</v>
      </c>
      <c s="91">
        <v>81.537000000000006</v>
      </c>
      <c s="99">
        <v>44.106000000000002</v>
      </c>
      <c s="100">
        <v>0</v>
      </c>
      <c s="100">
        <v>0</v>
      </c>
      <c/>
      <c r="K264" s="123">
        <v>45509.027551145831</v>
      </c>
    </row>
    <row>
      <c s="49">
        <v>52.716999999999999</v>
      </c>
      <c s="20">
        <v>264</v>
      </c>
      <c s="91">
        <v>4.4560000000000004</v>
      </c>
      <c s="91">
        <v>79.650000000000006</v>
      </c>
      <c s="99">
        <v>39.198</v>
      </c>
      <c s="100">
        <v>0</v>
      </c>
      <c s="100">
        <v>0</v>
      </c>
      <c/>
      <c r="K265" s="123">
        <v>45509.027553576387</v>
      </c>
    </row>
    <row>
      <c s="49">
        <v>52.912999999999997</v>
      </c>
      <c s="20">
        <v>265</v>
      </c>
      <c s="91">
        <v>4.3099999999999996</v>
      </c>
      <c s="91">
        <v>79.188000000000002</v>
      </c>
      <c s="99">
        <v>31.678999999999998</v>
      </c>
      <c s="100">
        <v>0</v>
      </c>
      <c s="100">
        <v>0</v>
      </c>
      <c/>
      <c r="K266" s="123">
        <v>45509.027555844907</v>
      </c>
    </row>
    <row>
      <c s="49">
        <v>53.109000000000002</v>
      </c>
      <c s="20">
        <v>266</v>
      </c>
      <c s="91">
        <v>4.2039999999999997</v>
      </c>
      <c s="91">
        <v>79.894000000000005</v>
      </c>
      <c s="99">
        <v>28.876999999999999</v>
      </c>
      <c s="100">
        <v>0</v>
      </c>
      <c s="100">
        <v>0</v>
      </c>
      <c/>
      <c r="K267" s="123">
        <v>45509.027558113426</v>
      </c>
    </row>
    <row>
      <c s="49">
        <v>53.310000000000002</v>
      </c>
      <c s="20">
        <v>267</v>
      </c>
      <c s="91">
        <v>4.4800000000000004</v>
      </c>
      <c s="91">
        <v>80.837999999999994</v>
      </c>
      <c s="99">
        <v>25.797000000000001</v>
      </c>
      <c s="100">
        <v>0</v>
      </c>
      <c s="100">
        <v>0</v>
      </c>
      <c/>
      <c r="K268" s="123">
        <v>45509.027560439812</v>
      </c>
    </row>
    <row>
      <c s="49">
        <v>53.524999999999999</v>
      </c>
      <c s="20">
        <v>268</v>
      </c>
      <c s="91">
        <v>4.6120000000000001</v>
      </c>
      <c s="91">
        <v>81.893000000000001</v>
      </c>
      <c s="99">
        <v>34.767000000000003</v>
      </c>
      <c s="100">
        <v>0</v>
      </c>
      <c s="100">
        <v>0</v>
      </c>
      <c/>
      <c r="K269" s="123">
        <v>45509.027562928241</v>
      </c>
    </row>
    <row>
      <c s="49">
        <v>53.722000000000001</v>
      </c>
      <c s="20">
        <v>269</v>
      </c>
      <c s="91">
        <v>4.5419999999999998</v>
      </c>
      <c s="91">
        <v>82.402000000000001</v>
      </c>
      <c s="99">
        <v>27.759</v>
      </c>
      <c s="100">
        <v>0</v>
      </c>
      <c s="100">
        <v>0</v>
      </c>
      <c/>
      <c r="K270" s="123">
        <v>45509.027565208336</v>
      </c>
    </row>
    <row>
      <c s="49">
        <v>53.911000000000001</v>
      </c>
      <c s="20">
        <v>270</v>
      </c>
      <c s="91">
        <v>4.6740000000000004</v>
      </c>
      <c s="91">
        <v>82.622</v>
      </c>
      <c s="99">
        <v>27.530000000000001</v>
      </c>
      <c s="100">
        <v>0</v>
      </c>
      <c s="100">
        <v>0</v>
      </c>
      <c/>
      <c r="K271" s="123">
        <v>45509.027567395831</v>
      </c>
    </row>
    <row>
      <c s="49">
        <v>54.119999999999997</v>
      </c>
      <c s="20">
        <v>271</v>
      </c>
      <c s="91">
        <v>4.5209999999999999</v>
      </c>
      <c s="91">
        <v>82.224000000000004</v>
      </c>
      <c s="99">
        <v>28.795000000000002</v>
      </c>
      <c s="100">
        <v>0</v>
      </c>
      <c s="100">
        <v>0</v>
      </c>
      <c/>
      <c r="K272" s="123">
        <v>45509.027569803242</v>
      </c>
    </row>
    <row>
      <c s="49">
        <v>54.32</v>
      </c>
      <c s="20">
        <v>272</v>
      </c>
      <c s="91">
        <v>4.6849999999999996</v>
      </c>
      <c s="91">
        <v>83.197000000000003</v>
      </c>
      <c s="99">
        <v>29.922000000000001</v>
      </c>
      <c s="100">
        <v>0</v>
      </c>
      <c s="100">
        <v>0</v>
      </c>
      <c/>
      <c r="K273" s="123">
        <v>45509.027572129628</v>
      </c>
    </row>
    <row>
      <c s="49">
        <v>54.506999999999998</v>
      </c>
      <c s="20">
        <v>273</v>
      </c>
      <c s="91">
        <v>4.6909999999999998</v>
      </c>
      <c s="91">
        <v>82.881</v>
      </c>
      <c s="99">
        <v>25.251999999999999</v>
      </c>
      <c s="100">
        <v>0</v>
      </c>
      <c s="100">
        <v>0</v>
      </c>
      <c/>
      <c r="K274" s="123">
        <v>45509.027574293985</v>
      </c>
    </row>
    <row>
      <c s="49">
        <v>54.704999999999998</v>
      </c>
      <c s="20">
        <v>274</v>
      </c>
      <c s="91">
        <v>4.5300000000000002</v>
      </c>
      <c s="91">
        <v>82.141999999999996</v>
      </c>
      <c s="99">
        <v>34.466999999999999</v>
      </c>
      <c s="100">
        <v>0</v>
      </c>
      <c s="100">
        <v>0</v>
      </c>
      <c/>
      <c r="K275" s="123">
        <v>45509.02757658565</v>
      </c>
    </row>
    <row>
      <c s="49">
        <v>54.908000000000001</v>
      </c>
      <c s="20">
        <v>275</v>
      </c>
      <c s="91">
        <v>4.6520000000000001</v>
      </c>
      <c s="91">
        <v>82.037000000000006</v>
      </c>
      <c s="99">
        <v>21.853000000000002</v>
      </c>
      <c s="100">
        <v>0</v>
      </c>
      <c s="100">
        <v>0</v>
      </c>
      <c/>
      <c r="K276" s="123">
        <v>45509.027578935187</v>
      </c>
    </row>
    <row>
      <c s="49">
        <v>55.116</v>
      </c>
      <c s="20">
        <v>276</v>
      </c>
      <c s="91">
        <v>4.484</v>
      </c>
      <c s="91">
        <v>81.756</v>
      </c>
      <c s="99">
        <v>28.763999999999999</v>
      </c>
      <c s="100">
        <v>0</v>
      </c>
      <c s="100">
        <v>0</v>
      </c>
      <c/>
      <c r="K277" s="123">
        <v>45509.027581342591</v>
      </c>
    </row>
    <row>
      <c s="49">
        <v>55.323</v>
      </c>
      <c s="20">
        <v>277</v>
      </c>
      <c s="91">
        <v>4.3049999999999997</v>
      </c>
      <c s="91">
        <v>80.497</v>
      </c>
      <c s="99">
        <v>28.736000000000001</v>
      </c>
      <c s="100">
        <v>0</v>
      </c>
      <c s="100">
        <v>0</v>
      </c>
      <c/>
      <c r="K278" s="123">
        <v>45509.027583738425</v>
      </c>
    </row>
    <row>
      <c s="49">
        <v>55.517000000000003</v>
      </c>
      <c s="20">
        <v>278</v>
      </c>
      <c s="91">
        <v>4.5839999999999996</v>
      </c>
      <c s="91">
        <v>81.933999999999998</v>
      </c>
      <c s="99">
        <v>28.896999999999998</v>
      </c>
      <c s="100">
        <v>0</v>
      </c>
      <c s="100">
        <v>0</v>
      </c>
      <c/>
      <c r="K279" s="123">
        <v>45509.027585983793</v>
      </c>
    </row>
    <row>
      <c s="49">
        <v>55.707000000000001</v>
      </c>
      <c s="20">
        <v>279</v>
      </c>
      <c s="91">
        <v>4.3760000000000003</v>
      </c>
      <c s="91">
        <v>81.159999999999997</v>
      </c>
      <c s="99">
        <v>30.841999999999999</v>
      </c>
      <c s="100">
        <v>0</v>
      </c>
      <c s="100">
        <v>0</v>
      </c>
      <c/>
      <c r="K280" s="123">
        <v>45509.027588182871</v>
      </c>
    </row>
    <row>
      <c s="49">
        <v>55.909999999999997</v>
      </c>
      <c s="20">
        <v>280</v>
      </c>
      <c s="91">
        <v>4.5529999999999999</v>
      </c>
      <c s="91">
        <v>81.489999999999995</v>
      </c>
      <c s="99">
        <v>29.914000000000001</v>
      </c>
      <c s="100">
        <v>0</v>
      </c>
      <c s="100">
        <v>0</v>
      </c>
      <c/>
      <c r="K281" s="123">
        <v>45509.027590532409</v>
      </c>
    </row>
    <row>
      <c s="49">
        <v>56.110999999999997</v>
      </c>
      <c s="20">
        <v>281</v>
      </c>
      <c s="91">
        <v>4.3680000000000003</v>
      </c>
      <c s="91">
        <v>81.012</v>
      </c>
      <c s="99">
        <v>29.361999999999998</v>
      </c>
      <c s="100">
        <v>0</v>
      </c>
      <c s="100">
        <v>0</v>
      </c>
      <c/>
      <c r="K282" s="123">
        <v>45509.027592858794</v>
      </c>
    </row>
    <row>
      <c s="49">
        <v>56.317</v>
      </c>
      <c s="20">
        <v>282</v>
      </c>
      <c s="91">
        <v>4.4989999999999997</v>
      </c>
      <c s="91">
        <v>81.772999999999996</v>
      </c>
      <c s="99">
        <v>25.664999999999999</v>
      </c>
      <c s="100">
        <v>0</v>
      </c>
      <c s="100">
        <v>0</v>
      </c>
      <c/>
      <c r="K283" s="123">
        <v>45509.027595243053</v>
      </c>
    </row>
    <row>
      <c s="49">
        <v>56.521000000000001</v>
      </c>
      <c s="20">
        <v>283</v>
      </c>
      <c s="91">
        <v>4.508</v>
      </c>
      <c s="91">
        <v>81.757000000000005</v>
      </c>
      <c s="99">
        <v>26.591999999999999</v>
      </c>
      <c s="100">
        <v>0</v>
      </c>
      <c s="100">
        <v>0</v>
      </c>
      <c/>
      <c r="K284" s="123">
        <v>45509.027597604167</v>
      </c>
    </row>
    <row>
      <c s="49">
        <v>56.719000000000001</v>
      </c>
      <c s="20">
        <v>284</v>
      </c>
      <c s="91">
        <v>4.2089999999999996</v>
      </c>
      <c s="91">
        <v>80.655000000000001</v>
      </c>
      <c s="99">
        <v>28.968</v>
      </c>
      <c s="100">
        <v>0</v>
      </c>
      <c s="100">
        <v>0</v>
      </c>
      <c/>
      <c r="K285" s="123">
        <v>45509.027599895831</v>
      </c>
    </row>
    <row>
      <c s="49">
        <v>56.904000000000003</v>
      </c>
      <c s="20">
        <v>285</v>
      </c>
      <c s="91">
        <v>4.3730000000000002</v>
      </c>
      <c s="91">
        <v>81.501999999999995</v>
      </c>
      <c s="99">
        <v>26.239999999999998</v>
      </c>
      <c s="100">
        <v>0</v>
      </c>
      <c s="100">
        <v>0</v>
      </c>
      <c/>
      <c r="K286" s="123">
        <v>45509.027602037037</v>
      </c>
    </row>
    <row>
      <c s="49">
        <v>57.119</v>
      </c>
      <c s="20">
        <v>286</v>
      </c>
      <c s="91">
        <v>4.4909999999999997</v>
      </c>
      <c s="91">
        <v>81.623000000000005</v>
      </c>
      <c s="99">
        <v>21.300999999999998</v>
      </c>
      <c s="100">
        <v>0</v>
      </c>
      <c s="100">
        <v>0</v>
      </c>
      <c/>
      <c r="K287" s="123">
        <v>45509.027604525465</v>
      </c>
    </row>
    <row>
      <c s="49">
        <v>57.319000000000003</v>
      </c>
      <c s="20">
        <v>287</v>
      </c>
      <c s="91">
        <v>4.4390000000000001</v>
      </c>
      <c s="91">
        <v>81.587999999999994</v>
      </c>
      <c s="99">
        <v>21.402999999999999</v>
      </c>
      <c s="100">
        <v>0</v>
      </c>
      <c s="100">
        <v>0</v>
      </c>
      <c/>
      <c r="K288" s="123">
        <v>45509.027606840275</v>
      </c>
    </row>
    <row>
      <c s="49">
        <v>57.521000000000001</v>
      </c>
      <c s="20">
        <v>288</v>
      </c>
      <c s="91">
        <v>4.4009999999999998</v>
      </c>
      <c s="91">
        <v>81.606999999999999</v>
      </c>
      <c s="99">
        <v>25.343</v>
      </c>
      <c s="100">
        <v>0</v>
      </c>
      <c s="100">
        <v>0</v>
      </c>
      <c/>
      <c r="K289" s="123">
        <v>45509.027609166667</v>
      </c>
    </row>
    <row>
      <c s="49">
        <v>57.713000000000001</v>
      </c>
      <c s="20">
        <v>289</v>
      </c>
      <c s="91">
        <v>4.3689999999999998</v>
      </c>
      <c s="91">
        <v>81.522000000000006</v>
      </c>
      <c s="99">
        <v>25.404</v>
      </c>
      <c s="100">
        <v>0</v>
      </c>
      <c s="100">
        <v>0</v>
      </c>
      <c/>
      <c r="K290" s="123">
        <v>45509.027611400466</v>
      </c>
    </row>
    <row>
      <c s="49">
        <v>57.902000000000001</v>
      </c>
      <c s="20">
        <v>290</v>
      </c>
      <c s="91">
        <v>4.4249999999999998</v>
      </c>
      <c s="91">
        <v>81.319000000000003</v>
      </c>
      <c s="99">
        <v>21.335000000000001</v>
      </c>
      <c s="100">
        <v>0</v>
      </c>
      <c s="100">
        <v>0</v>
      </c>
      <c/>
      <c r="K291" s="123">
        <v>45509.027613587961</v>
      </c>
    </row>
    <row>
      <c s="49">
        <v>58.118000000000002</v>
      </c>
      <c s="20">
        <v>291</v>
      </c>
      <c s="91">
        <v>4.4249999999999998</v>
      </c>
      <c s="91">
        <v>81.319000000000003</v>
      </c>
      <c s="99">
        <v>0</v>
      </c>
      <c s="100">
        <v>0</v>
      </c>
      <c s="100">
        <v>0</v>
      </c>
      <c/>
      <c r="K292" s="123">
        <v>45509.027616087966</v>
      </c>
    </row>
    <row>
      <c s="49">
        <v>58.302</v>
      </c>
      <c s="20">
        <v>292</v>
      </c>
      <c s="91">
        <v>4.3600000000000003</v>
      </c>
      <c s="91">
        <v>81.248999999999995</v>
      </c>
      <c s="99">
        <v>24.07</v>
      </c>
      <c s="100">
        <v>0</v>
      </c>
      <c s="100">
        <v>0</v>
      </c>
      <c/>
      <c r="K293" s="123">
        <v>45509.027618217595</v>
      </c>
    </row>
    <row>
      <c s="49">
        <v>58.515000000000001</v>
      </c>
      <c s="20">
        <v>293</v>
      </c>
      <c s="91">
        <v>4.3600000000000003</v>
      </c>
      <c s="91">
        <v>81.248999999999995</v>
      </c>
      <c s="99">
        <v>0</v>
      </c>
      <c s="100">
        <v>0</v>
      </c>
      <c s="100">
        <v>0</v>
      </c>
      <c/>
      <c r="K294" s="123">
        <v>45509.027620682871</v>
      </c>
    </row>
    <row>
      <c s="49">
        <v>58.720999999999997</v>
      </c>
      <c s="20">
        <v>294</v>
      </c>
      <c s="91">
        <v>4.3600000000000003</v>
      </c>
      <c s="91">
        <v>81.248999999999995</v>
      </c>
      <c s="99">
        <v>0</v>
      </c>
      <c s="100">
        <v>0</v>
      </c>
      <c s="100">
        <v>0</v>
      </c>
      <c/>
      <c r="K295" s="123">
        <v>45509.02762306713</v>
      </c>
    </row>
    <row>
      <c s="49">
        <v>58.908999999999999</v>
      </c>
      <c s="20">
        <v>295</v>
      </c>
      <c s="91">
        <v>4.3600000000000003</v>
      </c>
      <c s="91">
        <v>81.248999999999995</v>
      </c>
      <c s="99">
        <v>0</v>
      </c>
      <c s="100">
        <v>0</v>
      </c>
      <c s="100">
        <v>0</v>
      </c>
      <c/>
      <c r="K296" s="123">
        <v>45509.027625243056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91" customWidth="1"/>
    <col min="4" max="4" width="12" style="91" customWidth="1"/>
    <col min="5" max="5" width="12" style="99" customWidth="1"/>
    <col min="6" max="6" width="14" style="100" customWidth="1"/>
    <col min="7" max="7" width="13.5234375" style="100" customWidth="1"/>
    <col min="8" max="8" width="16.5234375" style="100" customWidth="1"/>
    <col min="9" max="9" width="15" style="95" customWidth="1"/>
    <col min="10" max="10" width="14" style="95" customWidth="1"/>
    <col min="11" max="11" width="26" style="93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49" t="s">
        <v>182</v>
      </c>
      <c s="20" t="s">
        <v>289</v>
      </c>
      <c s="49" t="s">
        <v>435</v>
      </c>
      <c s="91" t="s">
        <v>129</v>
      </c>
      <c s="86" t="s">
        <v>14</v>
      </c>
      <c s="20" t="s">
        <v>338</v>
      </c>
      <c s="20" t="s">
        <v>130</v>
      </c>
      <c s="20" t="s">
        <v>59</v>
      </c>
      <c s="95" t="s">
        <v>290</v>
      </c>
      <c s="95" t="s">
        <v>131</v>
      </c>
      <c s="93" t="s">
        <v>15</v>
      </c>
      <c r="M1" s="32"/>
      <c s="32"/>
    </row>
    <row>
      <c r="E2" s="86"/>
      <c s="20"/>
      <c s="20"/>
      <c s="20"/>
    </row>
    <row>
      <c r="E3" s="86"/>
      <c s="20"/>
      <c s="20"/>
      <c s="20"/>
    </row>
    <row>
      <c r="E4" s="86"/>
      <c s="20"/>
      <c s="20"/>
      <c s="20"/>
    </row>
    <row>
      <c r="E5" s="86"/>
      <c s="20"/>
      <c s="20"/>
      <c s="20"/>
    </row>
    <row>
      <c r="E6" s="86"/>
      <c s="20"/>
      <c s="20"/>
      <c s="20"/>
    </row>
    <row>
      <c r="E7" s="86"/>
      <c s="20"/>
      <c s="20"/>
      <c s="20"/>
    </row>
    <row>
      <c r="E8" s="86"/>
      <c s="20"/>
      <c s="20"/>
      <c s="20"/>
    </row>
    <row>
      <c r="E9" s="86"/>
      <c s="20"/>
      <c s="20"/>
      <c s="20"/>
    </row>
    <row>
      <c r="E10" s="86"/>
      <c s="20"/>
      <c s="20"/>
      <c s="20"/>
    </row>
    <row>
      <c r="E11" s="86"/>
      <c s="20"/>
      <c s="20"/>
      <c s="20"/>
    </row>
    <row>
      <c r="E12" s="86"/>
      <c s="20"/>
      <c s="20"/>
      <c s="20"/>
    </row>
    <row>
      <c r="E13" s="86"/>
      <c s="20"/>
      <c s="20"/>
      <c s="20"/>
    </row>
    <row>
      <c r="E14" s="86"/>
      <c s="20"/>
      <c s="20"/>
      <c s="20"/>
    </row>
    <row>
      <c r="E15" s="86"/>
      <c s="20"/>
      <c s="20"/>
      <c s="20"/>
    </row>
    <row>
      <c r="E16" s="86"/>
      <c s="20"/>
      <c s="20"/>
      <c s="20"/>
    </row>
    <row>
      <c r="E17" s="86"/>
      <c s="20"/>
      <c s="20"/>
      <c s="20"/>
    </row>
    <row>
      <c r="E18" s="86"/>
      <c s="20"/>
      <c s="20"/>
      <c s="20"/>
    </row>
    <row>
      <c r="E19" s="86"/>
      <c s="20"/>
      <c s="20"/>
      <c s="20"/>
    </row>
    <row>
      <c r="E20" s="86"/>
      <c s="20"/>
      <c s="20"/>
      <c s="20"/>
    </row>
    <row>
      <c r="E21" s="86"/>
      <c s="20"/>
      <c s="20"/>
      <c s="20"/>
    </row>
    <row>
      <c r="E22" s="86"/>
      <c s="20"/>
      <c s="20"/>
      <c s="20"/>
    </row>
    <row>
      <c r="E23" s="86"/>
      <c s="20"/>
      <c s="20"/>
      <c s="20"/>
    </row>
    <row>
      <c r="E24" s="86"/>
      <c s="20"/>
      <c s="20"/>
      <c s="20"/>
    </row>
    <row>
      <c r="E25" s="86"/>
      <c s="20"/>
      <c s="20"/>
      <c s="20"/>
    </row>
    <row>
      <c r="E26" s="86"/>
      <c s="20"/>
      <c s="20"/>
      <c s="20"/>
    </row>
    <row>
      <c r="E27" s="86"/>
      <c s="20"/>
      <c s="20"/>
      <c s="20"/>
    </row>
    <row>
      <c r="E28" s="86"/>
      <c s="20"/>
      <c s="20"/>
      <c s="20"/>
    </row>
    <row>
      <c r="E29" s="86"/>
      <c s="20"/>
      <c s="20"/>
      <c s="20"/>
    </row>
    <row>
      <c r="E30" s="86"/>
      <c s="20"/>
      <c s="20"/>
      <c s="20"/>
    </row>
    <row>
      <c r="E31" s="86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91" customWidth="1"/>
    <col min="4" max="4" width="12" style="91" customWidth="1"/>
    <col min="5" max="5" width="12" style="99" customWidth="1"/>
    <col min="6" max="6" width="14" style="100" customWidth="1"/>
    <col min="7" max="7" width="13.5234375" style="100" customWidth="1"/>
    <col min="8" max="8" width="16.5234375" style="100" customWidth="1"/>
    <col min="9" max="9" width="15" style="95" customWidth="1"/>
    <col min="10" max="10" width="14" style="95" customWidth="1"/>
    <col min="11" max="11" width="26" style="93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49" t="s">
        <v>310</v>
      </c>
      <c s="20" t="s">
        <v>128</v>
      </c>
      <c s="49" t="s">
        <v>400</v>
      </c>
      <c s="91" t="s">
        <v>96</v>
      </c>
      <c s="86" t="s">
        <v>433</v>
      </c>
      <c s="20" t="s">
        <v>39</v>
      </c>
      <c s="20" t="s">
        <v>97</v>
      </c>
      <c s="20" t="s">
        <v>309</v>
      </c>
      <c s="95" t="s">
        <v>434</v>
      </c>
      <c s="95" t="s">
        <v>98</v>
      </c>
      <c s="93" t="s">
        <v>288</v>
      </c>
      <c r="M1" s="32"/>
      <c s="32"/>
    </row>
    <row>
      <c r="E2" s="86"/>
      <c s="20"/>
      <c s="20"/>
      <c s="20"/>
    </row>
    <row>
      <c r="E3" s="86"/>
      <c s="20"/>
      <c s="20"/>
      <c s="20"/>
    </row>
    <row>
      <c r="E4" s="86"/>
      <c s="20"/>
      <c s="20"/>
      <c s="20"/>
    </row>
    <row>
      <c r="E5" s="86"/>
      <c s="20"/>
      <c s="20"/>
      <c s="20"/>
    </row>
    <row>
      <c r="E6" s="86"/>
      <c s="20"/>
      <c s="20"/>
      <c s="20"/>
    </row>
    <row>
      <c r="E7" s="86"/>
      <c s="20"/>
      <c s="20"/>
      <c s="20"/>
    </row>
    <row>
      <c r="E8" s="86"/>
      <c s="20"/>
      <c s="20"/>
      <c s="20"/>
    </row>
    <row>
      <c r="E9" s="86"/>
      <c s="20"/>
      <c s="20"/>
      <c s="20"/>
    </row>
    <row>
      <c r="E10" s="86"/>
      <c s="20"/>
      <c s="20"/>
      <c s="20"/>
    </row>
    <row>
      <c r="E11" s="86"/>
      <c s="20"/>
      <c s="20"/>
      <c s="20"/>
    </row>
    <row>
      <c r="E12" s="86"/>
      <c s="20"/>
      <c s="20"/>
      <c s="20"/>
    </row>
    <row>
      <c r="E13" s="86"/>
      <c s="20"/>
      <c s="20"/>
      <c s="20"/>
    </row>
    <row>
      <c r="E14" s="86"/>
      <c s="20"/>
      <c s="20"/>
      <c s="20"/>
    </row>
    <row>
      <c r="E15" s="86"/>
      <c s="20"/>
      <c s="20"/>
      <c s="20"/>
    </row>
    <row>
      <c r="E16" s="86"/>
      <c s="20"/>
      <c s="20"/>
      <c s="20"/>
    </row>
    <row>
      <c r="E17" s="86"/>
      <c s="20"/>
      <c s="20"/>
      <c s="20"/>
    </row>
    <row>
      <c r="E18" s="86"/>
      <c s="20"/>
      <c s="20"/>
      <c s="20"/>
    </row>
    <row>
      <c r="E19" s="86"/>
      <c s="20"/>
      <c s="20"/>
      <c s="20"/>
    </row>
    <row>
      <c r="E20" s="86"/>
      <c s="20"/>
      <c s="20"/>
      <c s="20"/>
    </row>
    <row>
      <c r="E21" s="86"/>
      <c s="20"/>
      <c s="20"/>
      <c s="20"/>
    </row>
    <row>
      <c r="E22" s="86"/>
      <c s="20"/>
      <c s="20"/>
      <c s="20"/>
    </row>
    <row>
      <c r="E23" s="86"/>
      <c s="20"/>
      <c s="20"/>
      <c s="20"/>
    </row>
    <row>
      <c r="E24" s="86"/>
      <c s="20"/>
      <c s="20"/>
      <c s="20"/>
    </row>
    <row>
      <c r="E25" s="86"/>
      <c s="20"/>
      <c s="20"/>
      <c s="20"/>
    </row>
    <row>
      <c r="E26" s="86"/>
      <c s="20"/>
      <c s="20"/>
      <c s="20"/>
    </row>
    <row>
      <c r="E27" s="86"/>
      <c s="20"/>
      <c s="20"/>
      <c s="20"/>
    </row>
    <row>
      <c r="E28" s="86"/>
      <c s="20"/>
      <c s="20"/>
      <c s="20"/>
    </row>
    <row>
      <c r="E29" s="86"/>
      <c s="20"/>
      <c s="20"/>
      <c s="20"/>
    </row>
    <row>
      <c r="E30" s="86"/>
      <c s="20"/>
      <c s="20"/>
      <c s="20"/>
    </row>
    <row>
      <c r="E31" s="86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210" bestFit="1" customWidth="1"/>
    <col min="2" max="3" width="47.37109375" style="154" bestFit="1" customWidth="1"/>
    <col min="4" max="5" width="18.26171875" style="154" bestFit="1" customWidth="1"/>
    <col min="6" max="16384" width="9" style="154"/>
  </cols>
  <sheetData>
    <row>
      <c s="210" t="s">
        <v>191</v>
      </c>
      <c s="96" t="s">
        <v>154</v>
      </c>
      <c s="96" t="s">
        <v>154</v>
      </c>
      <c s="96"/>
      <c s="96"/>
    </row>
    <row>
      <c s="210" t="s">
        <v>141</v>
      </c>
      <c s="37" t="s">
        <v>350</v>
      </c>
      <c s="37" t="s">
        <v>350</v>
      </c>
    </row>
    <row>
      <c s="210" t="s">
        <v>0</v>
      </c>
      <c s="37" t="s">
        <v>207</v>
      </c>
      <c s="37" t="s">
        <v>311</v>
      </c>
    </row>
    <row>
      <c s="210" t="s">
        <v>1</v>
      </c>
      <c s="37" t="s">
        <v>321</v>
      </c>
      <c s="37" t="s">
        <v>321</v>
      </c>
      <c s="37"/>
      <c s="37"/>
    </row>
    <row>
      <c s="210" t="s">
        <v>267</v>
      </c>
      <c s="37" t="s">
        <v>258</v>
      </c>
      <c s="37" t="s">
        <v>258</v>
      </c>
      <c s="37"/>
      <c s="37"/>
    </row>
    <row>
      <c s="210" t="s">
        <v>323</v>
      </c>
      <c s="37"/>
      <c s="37"/>
      <c s="37"/>
      <c s="37"/>
    </row>
    <row>
      <c s="210" t="s">
        <v>324</v>
      </c>
      <c s="37"/>
      <c s="37"/>
      <c s="37"/>
      <c s="37"/>
    </row>
    <row>
      <c s="210" t="s">
        <v>268</v>
      </c>
      <c s="37" t="s">
        <v>235</v>
      </c>
      <c s="37" t="s">
        <v>346</v>
      </c>
      <c s="37"/>
      <c s="37"/>
    </row>
    <row>
      <c s="210" t="s">
        <v>49</v>
      </c>
      <c s="37" t="s">
        <v>37</v>
      </c>
      <c s="37" t="s">
        <v>37</v>
      </c>
      <c s="37"/>
      <c s="37"/>
    </row>
    <row>
      <c s="210" t="s">
        <v>30</v>
      </c>
      <c s="37">
        <v>5</v>
      </c>
      <c s="37">
        <v>5</v>
      </c>
      <c s="37"/>
      <c s="37"/>
    </row>
    <row>
      <c s="210" t="s">
        <v>79</v>
      </c>
      <c s="27">
        <f>IF(MAX('Raw Data 1'!$A:$A)=0,"",MAX('Raw Data 1'!$A:$A)-MIN('Raw Data 1'!$A:$A))</f>
        <v>60.405999999999999</v>
      </c>
      <c s="27">
        <f>IF(MAX('Raw Data 2'!$A:$A)=0,"",MAX('Raw Data 2'!$A:$A)-MIN('Raw Data 2'!$A:$A))</f>
        <v>58.728999999999999</v>
      </c>
      <c s="27" t="str">
        <f>IF(MAX('Raw Data 3'!$A:$A)=0,"",MAX('Raw Data 3'!$A:$A)-MIN('Raw Data 3'!$A:$A))</f>
        <v/>
      </c>
      <c s="27" t="str">
        <f>IF(MAX('Raw Data 4'!$A:$A)=0,"",MAX('Raw Data 4'!$A:$A)-MIN('Raw Data 4'!$A:$A))</f>
        <v/>
      </c>
      <c s="27"/>
      <c s="27"/>
      <c s="27"/>
      <c s="27"/>
      <c s="27"/>
      <c s="27"/>
      <c s="27"/>
      <c s="27"/>
      <c s="27"/>
      <c s="27"/>
      <c s="27"/>
      <c s="27"/>
      <c s="27"/>
    </row>
    <row>
      <c s="210" t="s">
        <v>80</v>
      </c>
      <c s="88">
        <v>45509.026803811343</v>
      </c>
      <c s="88">
        <v>45509.026803811343</v>
      </c>
      <c s="88"/>
      <c s="88"/>
    </row>
    <row>
      <c s="210" t="s">
        <v>110</v>
      </c>
      <c s="88">
        <v>45509.027616297455</v>
      </c>
      <c s="88">
        <v>45509.027616297455</v>
      </c>
      <c s="88"/>
      <c s="88"/>
    </row>
    <row>
      <c s="210" t="s">
        <v>325</v>
      </c>
      <c s="37" t="s">
        <v>412</v>
      </c>
      <c s="37" t="s">
        <v>412</v>
      </c>
    </row>
    <row>
      <c s="210" t="s">
        <v>34</v>
      </c>
      <c s="37" t="s">
        <v>351</v>
      </c>
      <c s="37" t="s">
        <v>351</v>
      </c>
    </row>
    <row>
      <c s="210" t="s">
        <v>151</v>
      </c>
      <c s="37" t="b">
        <v>1</v>
      </c>
      <c s="37" t="b">
        <v>1</v>
      </c>
    </row>
    <row>
      <c s="210" t="s">
        <v>126</v>
      </c>
      <c s="37">
        <v>4000</v>
      </c>
      <c s="37">
        <v>4000</v>
      </c>
    </row>
    <row>
      <c s="210" t="s">
        <v>398</v>
      </c>
      <c s="37">
        <v>400</v>
      </c>
      <c s="37">
        <v>400</v>
      </c>
    </row>
    <row>
      <c s="210" t="s">
        <v>95</v>
      </c>
      <c s="37" t="b">
        <v>1</v>
      </c>
      <c s="37" t="b">
        <v>1</v>
      </c>
    </row>
    <row>
      <c s="210" t="s">
        <v>432</v>
      </c>
      <c s="37" t="s">
        <v>76</v>
      </c>
      <c s="37" t="s">
        <v>76</v>
      </c>
    </row>
    <row>
      <c s="210" t="s">
        <v>58</v>
      </c>
    </row>
    <row>
      <c s="210" t="s">
        <v>336</v>
      </c>
      <c s="37" t="s">
        <v>382</v>
      </c>
      <c s="37" t="s">
        <v>153</v>
      </c>
    </row>
    <row>
      <c s="210" t="s">
        <v>337</v>
      </c>
      <c s="37" t="s">
        <v>383</v>
      </c>
      <c s="37" t="s">
        <v>383</v>
      </c>
    </row>
    <row>
      <c s="210" t="s">
        <v>367</v>
      </c>
      <c s="37">
        <v>0.050000000000000003</v>
      </c>
      <c s="37">
        <v>0.050000000000000003</v>
      </c>
    </row>
    <row>
      <c s="210" t="s">
        <v>12</v>
      </c>
      <c s="37">
        <v>0</v>
      </c>
      <c s="37">
        <v>0</v>
      </c>
    </row>
    <row>
      <c s="189" t="s">
        <v>260</v>
      </c>
      <c s="37">
        <v>0</v>
      </c>
      <c s="37">
        <v>0</v>
      </c>
    </row>
    <row>
      <c s="189" t="s">
        <v>62</v>
      </c>
      <c s="37">
        <v>0</v>
      </c>
      <c s="37">
        <v>0</v>
      </c>
    </row>
    <row>
      <c s="189" t="s">
        <v>292</v>
      </c>
      <c s="37">
        <v>0</v>
      </c>
      <c s="37">
        <v>0</v>
      </c>
    </row>
    <row>
      <c s="189" t="s">
        <v>40</v>
      </c>
      <c s="37">
        <v>0</v>
      </c>
      <c s="37">
        <v>0</v>
      </c>
    </row>
    <row>
      <c s="189" t="s">
        <v>402</v>
      </c>
      <c s="37">
        <v>0</v>
      </c>
      <c s="37">
        <v>0</v>
      </c>
    </row>
    <row>
      <c s="189" t="s">
        <v>370</v>
      </c>
      <c s="37">
        <v>0</v>
      </c>
      <c s="37">
        <v>0</v>
      </c>
    </row>
    <row>
      <c s="210" t="s">
        <v>403</v>
      </c>
    </row>
    <row>
      <c s="210" t="s">
        <v>229</v>
      </c>
    </row>
    <row>
      <c s="210" t="s">
        <v>209</v>
      </c>
      <c s="37" t="s">
        <v>322</v>
      </c>
      <c s="37" t="s">
        <v>77</v>
      </c>
    </row>
    <row>
      <c s="210" t="s">
        <v>185</v>
      </c>
    </row>
    <row>
      <c s="210" t="s">
        <v>188</v>
      </c>
      <c s="37" t="s">
        <v>264</v>
      </c>
      <c s="37" t="s">
        <v>264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6" bestFit="1" customWidth="1"/>
    <col min="2" max="2" width="25.26171875" style="48" customWidth="1"/>
    <col min="3" max="4" width="20" style="48" customWidth="1"/>
    <col min="5" max="5" width="18" style="48" customWidth="1"/>
    <col min="6" max="16384" width="9" style="16"/>
  </cols>
  <sheetData>
    <row>
      <c s="67" t="s">
        <v>33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9"/>
      <c s="6"/>
      <c s="6"/>
      <c s="6"/>
      <c s="6"/>
    </row>
    <row ht="14.95">
      <c s="149" t="s">
        <v>254</v>
      </c>
      <c s="139"/>
      <c s="6"/>
      <c s="149" t="s">
        <v>365</v>
      </c>
      <c s="139"/>
    </row>
    <row ht="14.95">
      <c s="149" t="s">
        <v>396</v>
      </c>
      <c s="139"/>
      <c s="6"/>
      <c s="149" t="s">
        <v>204</v>
      </c>
      <c s="162"/>
    </row>
    <row ht="14.95">
      <c r="B7" s="16"/>
      <c s="6"/>
      <c s="149" t="s">
        <v>174</v>
      </c>
      <c s="162"/>
    </row>
    <row ht="14.95">
      <c s="9"/>
      <c s="176"/>
      <c s="9"/>
      <c s="9"/>
      <c s="9"/>
    </row>
    <row ht="14.95">
      <c s="40" t="s">
        <v>325</v>
      </c>
      <c s="87"/>
      <c s="87"/>
      <c s="87"/>
      <c s="87"/>
    </row>
    <row>
      <c s="208" t="str">
        <f>IF(ISBLANK($B$18),"",$B$18)</f>
        <v>Channel 1</v>
      </c>
      <c s="175" t="str">
        <f>IF(ISBLANK('Device Info'!$B$14),"",'Device Info'!$B$14)</f>
        <v>D:\Spirent Communications\2024-08-05-003835</v>
      </c>
      <c s="146"/>
      <c s="146"/>
      <c s="198"/>
    </row>
    <row>
      <c s="208" t="str">
        <f>IF(ISBLANK($C$18),"",$C$18)</f>
        <v>Channel 2</v>
      </c>
      <c s="175" t="str">
        <f>IF(ISBLANK('Device Info'!$C$14),"",'Device Info'!$C$14)</f>
        <v>D:\Spirent Communications\2024-08-05-003835</v>
      </c>
      <c s="146"/>
      <c s="146"/>
      <c s="198"/>
    </row>
    <row>
      <c s="208" t="str">
        <f>IF(ISBLANK($D$18),"",$D$18)</f>
        <v/>
      </c>
      <c s="175" t="str">
        <f>IF(ISBLANK('Device Info'!$D$14),"",'Device Info'!$D$14)</f>
        <v/>
      </c>
      <c s="146"/>
      <c s="146"/>
      <c s="198"/>
    </row>
    <row>
      <c s="208" t="str">
        <f>IF(ISBLANK($E$18),"",$E$18)</f>
        <v/>
      </c>
      <c s="175" t="str">
        <f>IF(ISBLANK('Device Info'!$E$14),"",'Device Info'!$E$14)</f>
        <v/>
      </c>
      <c s="146"/>
      <c s="146"/>
      <c s="198"/>
    </row>
    <row r="15" ht="14.95">
      <c s="28" t="s">
        <v>227</v>
      </c>
      <c s="94"/>
      <c s="94"/>
      <c s="94"/>
      <c s="94"/>
    </row>
    <row>
      <c s="40" t="s">
        <v>191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40" t="s">
        <v>141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40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97" t="s">
        <v>428</v>
      </c>
      <c s="35"/>
      <c s="35"/>
      <c s="35"/>
      <c s="101"/>
    </row>
    <row>
      <c s="40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40" t="s">
        <v>267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40" t="s">
        <v>323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40" t="s">
        <v>324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40" t="s">
        <v>268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02" t="s">
        <v>58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02" t="s">
        <v>336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02" t="s">
        <v>337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97" t="s">
        <v>119</v>
      </c>
      <c s="35"/>
      <c s="35"/>
      <c s="35"/>
      <c s="101"/>
    </row>
    <row ht="14.2" customHeight="1">
      <c s="40" t="s">
        <v>49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40" t="s">
        <v>282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40" t="s">
        <v>79</v>
      </c>
      <c s="3">
        <f>IF(ISBLANK('Device Info'!B12),"",'Device Info'!B11)</f>
        <v>60.405999999999999</v>
      </c>
      <c s="3">
        <f>IF(ISBLANK('Device Info'!C12),"",'Device Info'!C11)</f>
        <v>58.728999999999999</v>
      </c>
      <c s="3" t="str">
        <f>IF(ISBLANK('Device Info'!D12),"",'Device Info'!D11)</f>
        <v/>
      </c>
      <c s="3" t="str">
        <f>IF(ISBLANK('Device Info'!E12),"",'Device Info'!E11)</f>
        <v/>
      </c>
    </row>
    <row>
      <c s="40" t="s">
        <v>122</v>
      </c>
      <c s="80">
        <f>IF(ISBLANK('Device Info'!B12),"",'Device Info'!B12)</f>
        <v>45509.026803811343</v>
      </c>
      <c s="80">
        <f>IF(ISBLANK('Device Info'!C12),"",'Device Info'!C12)</f>
        <v>45509.026803811343</v>
      </c>
      <c s="80" t="str">
        <f>IF(ISBLANK('Device Info'!D12),"",'Device Info'!D12)</f>
        <v/>
      </c>
      <c s="80" t="str">
        <f>IF(ISBLANK('Device Info'!E12),"",'Device Info'!E12)</f>
        <v/>
      </c>
    </row>
    <row>
      <c s="40" t="s">
        <v>364</v>
      </c>
      <c s="80">
        <f>IF(ISBLANK('Device Info'!B13),"",'Device Info'!B13)</f>
        <v>45509.027616297455</v>
      </c>
      <c s="80">
        <f>IF(ISBLANK('Device Info'!C13),"",'Device Info'!C13)</f>
        <v>45509.027616297455</v>
      </c>
      <c s="80" t="str">
        <f>IF(ISBLANK('Device Info'!D13),"",'Device Info'!D13)</f>
        <v/>
      </c>
      <c s="80" t="str">
        <f>IF(ISBLANK('Device Info'!E13),"",'Device Info'!E13)</f>
        <v/>
      </c>
    </row>
    <row>
      <c s="97" t="s">
        <v>429</v>
      </c>
      <c s="35"/>
      <c s="35"/>
      <c s="35"/>
      <c s="101"/>
    </row>
    <row>
      <c s="40" t="s">
        <v>34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40" t="s">
        <v>430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40" t="s">
        <v>335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40" t="s">
        <v>152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40" t="s">
        <v>95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40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40" t="s">
        <v>367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166" t="s">
        <v>12</v>
      </c>
      <c s="50">
        <f>IF(ISBLANK('Device Info'!B25),"",'Device Info'!B25)</f>
        <v>0</v>
      </c>
      <c s="50">
        <f>IF(ISBLANK('Device Info'!C25),"",'Device Info'!C25)</f>
        <v>0</v>
      </c>
      <c s="50" t="str">
        <f>IF(ISBLANK('Device Info'!D25),"",'Device Info'!D25)</f>
        <v/>
      </c>
      <c s="50" t="str">
        <f>IF(ISBLANK('Device Info'!E25),"",'Device Info'!E25)</f>
        <v/>
      </c>
    </row>
    <row s="187" customFormat="1">
      <c s="194" t="s">
        <v>291</v>
      </c>
      <c s="128">
        <v>0.014999999999999999</v>
      </c>
      <c s="128">
        <v>0.014999999999999999</v>
      </c>
      <c s="148"/>
      <c s="148"/>
    </row>
    <row r="45" ht="14.95" s="201" customFormat="1">
      <c s="161" t="s">
        <v>176</v>
      </c>
      <c s="170" t="str">
        <f>IF(ISBLANK('VIDEO KPIs'!$C$26),"",'VIDEO KPIs'!$C$26)</f>
        <v>23.2.0.7</v>
      </c>
      <c s="117"/>
      <c s="117"/>
      <c s="117"/>
    </row>
    <row>
      <c s="184" t="s">
        <v>283</v>
      </c>
      <c s="132" t="s">
        <v>384</v>
      </c>
      <c s="132" t="s">
        <v>384</v>
      </c>
      <c s="125"/>
      <c s="125"/>
    </row>
    <row>
      <c s="40" t="s">
        <v>284</v>
      </c>
      <c s="132">
        <v>1.2</v>
      </c>
      <c s="132">
        <v>1.2</v>
      </c>
      <c s="125"/>
      <c s="125"/>
    </row>
    <row>
      <c s="40" t="s">
        <v>127</v>
      </c>
      <c s="132">
        <v>1.3999999999999999</v>
      </c>
      <c s="132">
        <v>1.3999999999999999</v>
      </c>
      <c s="125"/>
      <c s="125"/>
    </row>
    <row>
      <c s="40" t="s">
        <v>285</v>
      </c>
      <c s="132">
        <v>3</v>
      </c>
      <c s="132">
        <v>3</v>
      </c>
      <c s="125"/>
      <c s="125"/>
    </row>
    <row>
      <c s="97" t="s">
        <v>63</v>
      </c>
      <c s="35"/>
      <c s="35"/>
      <c s="35"/>
      <c s="101"/>
    </row>
    <row>
      <c s="40" t="s">
        <v>209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40" t="s">
        <v>230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40" t="s">
        <v>103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8"/>
    </row>
    <row>
      <c s="186" t="s">
        <v>123</v>
      </c>
    </row>
    <row>
      <c s="48"/>
    </row>
    <row>
      <c s="102" t="s">
        <v>333</v>
      </c>
      <c s="151"/>
      <c s="102" t="s">
        <v>268</v>
      </c>
      <c s="215"/>
      <c s="151"/>
    </row>
    <row>
      <c s="143" t="s">
        <v>225</v>
      </c>
      <c s="143"/>
      <c s="195" t="s">
        <v>92</v>
      </c>
      <c s="140"/>
      <c s="140"/>
    </row>
    <row>
      <c s="143" t="s">
        <v>192</v>
      </c>
      <c s="143"/>
      <c s="195" t="s">
        <v>124</v>
      </c>
      <c s="140"/>
      <c s="140"/>
    </row>
    <row ht="26.5" customHeight="1">
      <c s="143" t="s">
        <v>274</v>
      </c>
      <c s="143"/>
      <c s="195" t="s">
        <v>334</v>
      </c>
      <c s="140"/>
      <c s="140"/>
    </row>
    <row>
      <c s="143" t="s">
        <v>81</v>
      </c>
      <c s="143"/>
      <c s="195" t="s">
        <v>93</v>
      </c>
      <c s="140"/>
      <c s="140"/>
    </row>
    <row ht="24.25">
      <c s="143" t="s">
        <v>256</v>
      </c>
      <c s="143"/>
      <c s="195" t="s">
        <v>125</v>
      </c>
      <c s="140"/>
      <c s="140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6" bestFit="1" customWidth="1"/>
    <col min="2" max="5" width="12.5234375" style="16" customWidth="1"/>
    <col min="6" max="6" width="14.47265625" style="16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6"/>
  </cols>
  <sheetData>
    <row ht="13.45" customHeight="1">
      <c s="67" t="s">
        <v>407</v>
      </c>
      <c s="6"/>
      <c s="6"/>
      <c s="6"/>
      <c s="6"/>
      <c s="7"/>
    </row>
    <row ht="13.45" customHeight="1">
      <c s="6"/>
      <c s="6"/>
      <c s="6"/>
      <c s="6"/>
      <c s="6"/>
      <c s="7" t="s">
        <v>312</v>
      </c>
      <c s="7" t="s">
        <v>373</v>
      </c>
      <c r="I2" s="7" t="s">
        <v>373</v>
      </c>
      <c r="K2" s="7" t="s">
        <v>373</v>
      </c>
      <c r="M2" s="7" t="s">
        <v>342</v>
      </c>
      <c r="O2" s="7" t="s">
        <v>342</v>
      </c>
      <c r="Q2" s="7" t="s">
        <v>342</v>
      </c>
      <c r="S2" s="7" t="s">
        <v>314</v>
      </c>
      <c r="U2" s="7" t="s">
        <v>314</v>
      </c>
      <c r="W2" s="7" t="s">
        <v>314</v>
      </c>
      <c r="Y2" s="7" t="s">
        <v>294</v>
      </c>
      <c r="AA2" s="7" t="s">
        <v>294</v>
      </c>
      <c r="AC2" s="7" t="s">
        <v>294</v>
      </c>
      <c r="AE2" s="7" t="s">
        <v>233</v>
      </c>
      <c r="AG2" s="7" t="s">
        <v>233</v>
      </c>
      <c r="AI2" s="7" t="s">
        <v>233</v>
      </c>
    </row>
    <row ht="13.45" customHeight="1">
      <c s="6"/>
      <c s="6"/>
      <c s="6"/>
      <c s="6"/>
      <c s="6"/>
      <c s="7" t="s">
        <v>372</v>
      </c>
      <c s="7" t="s">
        <v>211</v>
      </c>
      <c r="I3" s="7" t="s">
        <v>231</v>
      </c>
      <c r="K3" s="7" t="s">
        <v>210</v>
      </c>
      <c r="M3" s="7" t="s">
        <v>211</v>
      </c>
      <c r="O3" s="7" t="s">
        <v>231</v>
      </c>
      <c r="Q3" s="7" t="s">
        <v>210</v>
      </c>
      <c r="S3" s="7" t="s">
        <v>211</v>
      </c>
      <c r="U3" s="7" t="s">
        <v>231</v>
      </c>
      <c r="W3" s="7" t="s">
        <v>210</v>
      </c>
      <c r="Y3" s="7" t="s">
        <v>211</v>
      </c>
      <c r="AA3" s="7" t="s">
        <v>231</v>
      </c>
      <c r="AC3" s="7" t="s">
        <v>210</v>
      </c>
      <c r="AE3" s="7" t="s">
        <v>211</v>
      </c>
      <c r="AG3" s="7" t="s">
        <v>231</v>
      </c>
      <c r="AI3" s="7" t="s">
        <v>210</v>
      </c>
    </row>
    <row ht="13.45" customHeight="1">
      <c s="9"/>
      <c s="9"/>
      <c s="9"/>
      <c s="9"/>
      <c s="9"/>
      <c s="21" t="s">
        <v>262</v>
      </c>
      <c s="21" t="s">
        <v>375</v>
      </c>
      <c s="44"/>
      <c s="21" t="s">
        <v>375</v>
      </c>
      <c s="21"/>
      <c s="21" t="s">
        <v>375</v>
      </c>
      <c s="44"/>
      <c s="21" t="s">
        <v>375</v>
      </c>
      <c s="44"/>
      <c s="21" t="s">
        <v>375</v>
      </c>
      <c s="21"/>
      <c s="21" t="s">
        <v>375</v>
      </c>
      <c s="44"/>
      <c s="21" t="s">
        <v>375</v>
      </c>
      <c s="44"/>
      <c s="21" t="s">
        <v>375</v>
      </c>
      <c s="21"/>
      <c s="21" t="s">
        <v>375</v>
      </c>
      <c s="44"/>
      <c s="21" t="s">
        <v>375</v>
      </c>
      <c s="44"/>
      <c s="21" t="s">
        <v>375</v>
      </c>
      <c s="21"/>
      <c s="21" t="s">
        <v>375</v>
      </c>
      <c s="44"/>
      <c s="21" t="s">
        <v>375</v>
      </c>
      <c s="44"/>
      <c s="21" t="s">
        <v>375</v>
      </c>
      <c s="21"/>
      <c s="21" t="s">
        <v>375</v>
      </c>
      <c s="44"/>
    </row>
    <row ht="13.45" customHeight="1">
      <c s="40" t="s">
        <v>148</v>
      </c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  <c s="10" t="s">
        <v>61</v>
      </c>
      <c s="10" t="s">
        <v>208</v>
      </c>
    </row>
    <row ht="13.45" hidden="1" customHeight="1">
      <c s="211" t="s">
        <v>192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ht="13.45" hidden="1" customHeight="1">
      <c s="98" t="s">
        <v>112</v>
      </c>
      <c s="41">
        <f>_xlfn.IFERROR(AVERAGE('Raw Data 1'!$C:$C),"")</f>
        <v>4.4552409240924051</v>
      </c>
      <c s="41">
        <f>_xlfn.IFERROR(AVERAGE('Raw Data 2'!$C:$C),"")</f>
        <v>4.3934711864406752</v>
      </c>
      <c s="41" t="str">
        <f>_xlfn.IFERROR(AVERAGE('Raw Data 3'!$C:$C),"")</f>
        <v/>
      </c>
      <c s="41" t="str">
        <f>_xlfn.IFERROR(AVERAGE('Raw Data 4'!$C:$C),"")</f>
        <v/>
      </c>
    </row>
    <row ht="13.45" hidden="1" customHeight="1">
      <c s="98" t="s">
        <v>90</v>
      </c>
      <c s="41">
        <f>IF(MAX('Raw Data 1'!$C:$C)=0,"",MAX('Raw Data 1'!$C:$C))</f>
        <v>4.8070000000000004</v>
      </c>
      <c s="41">
        <f>IF(MAX('Raw Data 2'!$C:$C)=0,"",MAX('Raw Data 2'!$C:$C))</f>
        <v>4.798</v>
      </c>
      <c s="41" t="str">
        <f>IF(MAX('Raw Data 3'!$C:$C)=0,"",MAX('Raw Data 3'!$C:$C))</f>
        <v/>
      </c>
      <c s="41" t="str">
        <f>IF(MAX('Raw Data 4'!$C:$C)=0,"",MAX('Raw Data 4'!C:$C))</f>
        <v/>
      </c>
      <c s="160"/>
    </row>
    <row ht="12.3" hidden="1">
      <c s="98" t="s">
        <v>273</v>
      </c>
      <c s="41">
        <f>IF(MAX('Raw Data 1'!$C:$C)=0,"",MIN('Raw Data 1'!$C:$C))</f>
        <v>3.6269999999999998</v>
      </c>
      <c s="41">
        <f>IF(MAX('Raw Data 2'!$C:$C)=0,"",MIN('Raw Data 2'!$C:$C))</f>
        <v>3.8279999999999998</v>
      </c>
      <c s="41" t="str">
        <f>IF(MAX('Raw Data 3'!$C:$C)=0,"",MIN('Raw Data 3'!$C:$C))</f>
        <v/>
      </c>
      <c s="41" t="str">
        <f>IF(MAX('Raw Data 4'!$C:$C)=0,"",MIN('Raw Data 4'!$C:$C))</f>
        <v/>
      </c>
    </row>
    <row ht="12.3" hidden="1">
      <c s="98" t="s">
        <v>7</v>
      </c>
      <c s="41">
        <f>_xlfn.IFERROR(_xlfn.STDEV.P('Raw Data 1'!$C:$C),"")</f>
        <v>0.21385266366721234</v>
      </c>
      <c s="41">
        <f>_xlfn.IFERROR(_xlfn.STDEV.P('Raw Data 2'!$C:$C),"")</f>
        <v>0.20702379708528518</v>
      </c>
      <c s="41" t="str">
        <f>_xlfn.IFERROR(_xlfn.STDEV.P('Raw Data 3'!$C:$C),"")</f>
        <v/>
      </c>
      <c s="41" t="str">
        <f>_xlfn.IFERROR(_xlfn.STDEV.P('Raw Data 4'!$C:$C),"")</f>
        <v/>
      </c>
    </row>
    <row ht="15" hidden="1" customHeight="1">
      <c s="39" t="s">
        <v>274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306</v>
      </c>
      <c s="3">
        <f>_xlfn.IFERROR(AVERAGE('Raw Data 1'!$D:$D),"")</f>
        <v>85.630254125412549</v>
      </c>
      <c s="3">
        <f>_xlfn.IFERROR(AVERAGE('Raw Data 2'!$D:$D),"")</f>
        <v>82.025006779661041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2" t="s">
        <v>170</v>
      </c>
      <c s="3">
        <f>_xlfn.IFERROR(AVERAGE('Raw Data 1'!$E:$E),"")</f>
        <v>30.772983498349848</v>
      </c>
      <c s="3">
        <f>_xlfn.IFERROR(AVERAGE('Raw Data 2'!$E:$E),"")</f>
        <v>25.810983050847462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39" t="s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415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2" t="s">
        <v>417</v>
      </c>
      <c s="36">
        <f>IF(ISBLANK('VIDEO KPIs'!$C$18),"",'VIDEO KPIs'!$C$18)</f>
        <v>0</v>
      </c>
      <c s="36">
        <f>IF(ISBLANK('VIDEO KPIs'!$D$18),"",'VIDEO KPIs'!$D$18)</f>
        <v>0</v>
      </c>
      <c s="36" t="str">
        <f>IF(ISBLANK('VIDEO KPIs'!$E$18),"",'VIDEO KPIs'!$E$18)</f>
        <v/>
      </c>
      <c s="36" t="str">
        <f>IF(ISBLANK('VIDEO KPIs'!$F$18),"",'VIDEO KPIs'!$F$18)</f>
        <v/>
      </c>
    </row>
    <row ht="12.3" hidden="1">
      <c s="180" t="s">
        <v>78</v>
      </c>
      <c s="50">
        <f>IF(ISBLANK('VIDEO KPIs'!$C$20),"",'VIDEO KPIs'!$C$20)</f>
        <v>0</v>
      </c>
      <c s="50">
        <f>IF(ISBLANK('VIDEO KPIs'!$D$20),"",'VIDEO KPIs'!$D$20)</f>
        <v>0</v>
      </c>
      <c s="50" t="str">
        <f>IF(ISBLANK('VIDEO KPIs'!$E$20),"",'VIDEO KPIs'!$E$20)</f>
        <v/>
      </c>
      <c s="50" t="str">
        <f>IF(ISBLANK('VIDEO KPIs'!$F$20),"",'VIDEO KPIs'!$F$20)</f>
        <v/>
      </c>
    </row>
    <row ht="12.3" hidden="1" s="199" customFormat="1">
      <c s="98" t="s">
        <v>259</v>
      </c>
      <c s="133">
        <v>0</v>
      </c>
      <c s="133">
        <v>0</v>
      </c>
      <c s="3"/>
      <c s="3"/>
      <c r="G18"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ht="12.3" hidden="1" s="16" customFormat="1">
      <c s="218" t="s">
        <v>339</v>
      </c>
      <c s="83">
        <v>5</v>
      </c>
      <c s="83">
        <v>5</v>
      </c>
      <c r="E19" s="41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39" t="s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108</v>
      </c>
      <c s="5">
        <f>IF(ISBLANK('VIDEO KPIs'!$C$16),"",'VIDEO KPIs'!$C$16)</f>
        <v>0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2" t="s">
        <v>389</v>
      </c>
      <c s="36">
        <f>IF(ISBLANK('VIDEO KPIs'!$C$15),"",'VIDEO KPIs'!$C$15)</f>
        <v>0</v>
      </c>
      <c s="36">
        <f>IF(ISBLANK('VIDEO KPIs'!$D$15),"",'VIDEO KPIs'!$D$15)</f>
        <v>0</v>
      </c>
      <c s="36" t="str">
        <f>IF(ISBLANK('VIDEO KPIs'!$E$15),"",'VIDEO KPIs'!$E$15)</f>
        <v/>
      </c>
      <c s="36" t="str">
        <f>IF(ISBLANK('VIDEO KPIs'!$F$15),"",'VIDEO KPIs'!$F$15)</f>
        <v/>
      </c>
    </row>
    <row ht="12.3" hidden="1">
      <c s="42" t="s">
        <v>165</v>
      </c>
      <c s="3">
        <f>IF(ISBLANK('VIDEO KPIs'!$C$17),"",'VIDEO KPIs'!$C$17)</f>
        <v>0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39" t="s">
        <v>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27</v>
      </c>
      <c s="3">
        <f>IF(MAX('Raw Data 1'!$A:$A)=0,"",MAX('Raw Data 1'!$A:$A)-MIN('Raw Data 1'!$A:$A))</f>
        <v>60.405999999999999</v>
      </c>
      <c s="3">
        <f>IF(MAX('Raw Data 2'!$A:$A)=0,"",MAX('Raw Data 2'!$A:$A)-MIN('Raw Data 2'!$A:$A))</f>
        <v>58.728999999999999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2" t="s">
        <v>386</v>
      </c>
      <c s="5">
        <f>IF(MAX('Raw Data 1'!$A:$A)=0,"",COUNT('Raw Data 1'!$B:$B))</f>
        <v>303</v>
      </c>
      <c s="5">
        <f>IF(MAX('Raw Data 2'!$A:$A)=0,"",COUNT('Raw Data 2'!$B:$B))</f>
        <v>295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2" t="s">
        <v>164</v>
      </c>
      <c s="3">
        <f t="shared" si="0" ref="B27:E27">_xlfn.IFERROR((B26/B25),"")</f>
        <v>5.0160580074827008</v>
      </c>
      <c s="3">
        <f t="shared" si="0"/>
        <v>5.0230720768274617</v>
      </c>
      <c s="3" t="str">
        <f t="shared" si="0"/>
        <v/>
      </c>
      <c s="3" t="str">
        <f t="shared" si="0"/>
        <v/>
      </c>
    </row>
    <row ht="12.3" hidden="1" s="158" customFormat="1">
      <c s="158" t="s">
        <v>399</v>
      </c>
      <c s="81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4.6021918352481546</v>
      </c>
      <c s="81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4.5463059136031605</v>
      </c>
      <c s="81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81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58" t="str">
        <f t="shared" si="1" ref="AK28:KD28">_xlfn.IFERROR(IF(AL27&gt;1.5,"Unique frames per second",""),"")</f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1"/>
        <v/>
      </c>
      <c s="158" t="str">
        <f t="shared" si="2" ref="KE28:TX28">_xlfn.IFERROR(IF(KF27&gt;1.5,"Unique frames per second",""),"")</f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2"/>
        <v/>
      </c>
      <c s="158" t="str">
        <f t="shared" si="3" ref="TY28:ADR28">_xlfn.IFERROR(IF(TZ27&gt;1.5,"Unique frames per second",""),"")</f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3"/>
        <v/>
      </c>
      <c s="158" t="str">
        <f t="shared" si="4" ref="ADS28:ANL28">_xlfn.IFERROR(IF(ADT27&gt;1.5,"Unique frames per second",""),"")</f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4"/>
        <v/>
      </c>
      <c s="158" t="str">
        <f t="shared" si="5" ref="ANM28:AXF28">_xlfn.IFERROR(IF(ANN27&gt;1.5,"Unique frames per second",""),"")</f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5"/>
        <v/>
      </c>
      <c s="158" t="str">
        <f t="shared" si="6" ref="AXG28:BGZ28">_xlfn.IFERROR(IF(AXH27&gt;1.5,"Unique frames per second",""),"")</f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6"/>
        <v/>
      </c>
      <c s="158" t="str">
        <f t="shared" si="7" ref="BHA28:BQT28">_xlfn.IFERROR(IF(BHB27&gt;1.5,"Unique frames per second",""),"")</f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7"/>
        <v/>
      </c>
      <c s="158" t="str">
        <f t="shared" si="8" ref="BQU28:CAN28">_xlfn.IFERROR(IF(BQV27&gt;1.5,"Unique frames per second",""),"")</f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8"/>
        <v/>
      </c>
      <c s="158" t="str">
        <f t="shared" si="9" ref="CAO28:CKH28">_xlfn.IFERROR(IF(CAP27&gt;1.5,"Unique frames per second",""),"")</f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9"/>
        <v/>
      </c>
      <c s="158" t="str">
        <f t="shared" si="10" ref="CKI28:CUB28">_xlfn.IFERROR(IF(CKJ27&gt;1.5,"Unique frames per second",""),"")</f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0"/>
        <v/>
      </c>
      <c s="158" t="str">
        <f t="shared" si="11" ref="CUC28:DDV28">_xlfn.IFERROR(IF(CUD27&gt;1.5,"Unique frames per second",""),"")</f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1"/>
        <v/>
      </c>
      <c s="158" t="str">
        <f t="shared" si="12" ref="DDW28:DNP28">_xlfn.IFERROR(IF(DDX27&gt;1.5,"Unique frames per second",""),"")</f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2"/>
        <v/>
      </c>
      <c s="158" t="str">
        <f t="shared" si="13" ref="DNQ28:DXJ28">_xlfn.IFERROR(IF(DNR27&gt;1.5,"Unique frames per second",""),"")</f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3"/>
        <v/>
      </c>
      <c s="158" t="str">
        <f t="shared" si="14" ref="DXK28:EHD28">_xlfn.IFERROR(IF(DXL27&gt;1.5,"Unique frames per second",""),"")</f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4"/>
        <v/>
      </c>
      <c s="158" t="str">
        <f t="shared" si="15" ref="EHE28:EQX28">_xlfn.IFERROR(IF(EHF27&gt;1.5,"Unique frames per second",""),"")</f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5"/>
        <v/>
      </c>
      <c s="158" t="str">
        <f t="shared" si="16" ref="EQY28:FAR28">_xlfn.IFERROR(IF(EQZ27&gt;1.5,"Unique frames per second",""),"")</f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6"/>
        <v/>
      </c>
      <c s="158" t="str">
        <f t="shared" si="17" ref="FAS28:FKL28">_xlfn.IFERROR(IF(FAT27&gt;1.5,"Unique frames per second",""),"")</f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7"/>
        <v/>
      </c>
      <c s="158" t="str">
        <f t="shared" si="18" ref="FKM28:FUF28">_xlfn.IFERROR(IF(FKN27&gt;1.5,"Unique frames per second",""),"")</f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8"/>
        <v/>
      </c>
      <c s="158" t="str">
        <f t="shared" si="19" ref="FUG28:GDZ28">_xlfn.IFERROR(IF(FUH27&gt;1.5,"Unique frames per second",""),"")</f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19"/>
        <v/>
      </c>
      <c s="158" t="str">
        <f t="shared" si="20" ref="GEA28:GNT28">_xlfn.IFERROR(IF(GEB27&gt;1.5,"Unique frames per second",""),"")</f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0"/>
        <v/>
      </c>
      <c s="158" t="str">
        <f t="shared" si="21" ref="GNU28:GXN28">_xlfn.IFERROR(IF(GNV27&gt;1.5,"Unique frames per second",""),"")</f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1"/>
        <v/>
      </c>
      <c s="158" t="str">
        <f t="shared" si="22" ref="GXO28:HHH28">_xlfn.IFERROR(IF(GXP27&gt;1.5,"Unique frames per second",""),"")</f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2"/>
        <v/>
      </c>
      <c s="158" t="str">
        <f t="shared" si="23" ref="HHI28:HRB28">_xlfn.IFERROR(IF(HHJ27&gt;1.5,"Unique frames per second",""),"")</f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3"/>
        <v/>
      </c>
      <c s="158" t="str">
        <f t="shared" si="24" ref="HRC28:IAV28">_xlfn.IFERROR(IF(HRD27&gt;1.5,"Unique frames per second",""),"")</f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4"/>
        <v/>
      </c>
      <c s="158" t="str">
        <f t="shared" si="25" ref="IAW28:IKP28">_xlfn.IFERROR(IF(IAX27&gt;1.5,"Unique frames per second",""),"")</f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5"/>
        <v/>
      </c>
      <c s="158" t="str">
        <f t="shared" si="26" ref="IKQ28:IUJ28">_xlfn.IFERROR(IF(IKR27&gt;1.5,"Unique frames per second",""),"")</f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6"/>
        <v/>
      </c>
      <c s="158" t="str">
        <f t="shared" si="27" ref="IUK28:JED28">_xlfn.IFERROR(IF(IUL27&gt;1.5,"Unique frames per second",""),"")</f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7"/>
        <v/>
      </c>
      <c s="158" t="str">
        <f t="shared" si="28" ref="JEE28:JNX28">_xlfn.IFERROR(IF(JEF27&gt;1.5,"Unique frames per second",""),"")</f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8"/>
        <v/>
      </c>
      <c s="158" t="str">
        <f t="shared" si="29" ref="JNY28:JXR28">_xlfn.IFERROR(IF(JNZ27&gt;1.5,"Unique frames per second",""),"")</f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29"/>
        <v/>
      </c>
      <c s="158" t="str">
        <f t="shared" si="30" ref="JXS28:KHL28">_xlfn.IFERROR(IF(JXT27&gt;1.5,"Unique frames per second",""),"")</f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0"/>
        <v/>
      </c>
      <c s="158" t="str">
        <f t="shared" si="31" ref="KHM28:KRF28">_xlfn.IFERROR(IF(KHN27&gt;1.5,"Unique frames per second",""),"")</f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1"/>
        <v/>
      </c>
      <c s="158" t="str">
        <f t="shared" si="32" ref="KRG28:LAZ28">_xlfn.IFERROR(IF(KRH27&gt;1.5,"Unique frames per second",""),"")</f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2"/>
        <v/>
      </c>
      <c s="158" t="str">
        <f t="shared" si="33" ref="LBA28:LKT28">_xlfn.IFERROR(IF(LBB27&gt;1.5,"Unique frames per second",""),"")</f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3"/>
        <v/>
      </c>
      <c s="158" t="str">
        <f t="shared" si="34" ref="LKU28:LUN28">_xlfn.IFERROR(IF(LKV27&gt;1.5,"Unique frames per second",""),"")</f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4"/>
        <v/>
      </c>
      <c s="158" t="str">
        <f t="shared" si="35" ref="LUO28:MEH28">_xlfn.IFERROR(IF(LUP27&gt;1.5,"Unique frames per second",""),"")</f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5"/>
        <v/>
      </c>
      <c s="158" t="str">
        <f t="shared" si="36" ref="MEI28:MOB28">_xlfn.IFERROR(IF(MEJ27&gt;1.5,"Unique frames per second",""),"")</f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6"/>
        <v/>
      </c>
      <c s="158" t="str">
        <f t="shared" si="37" ref="MOC28:MXV28">_xlfn.IFERROR(IF(MOD27&gt;1.5,"Unique frames per second",""),"")</f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7"/>
        <v/>
      </c>
      <c s="158" t="str">
        <f t="shared" si="38" ref="MXW28:NHP28">_xlfn.IFERROR(IF(MXX27&gt;1.5,"Unique frames per second",""),"")</f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8"/>
        <v/>
      </c>
      <c s="158" t="str">
        <f t="shared" si="39" ref="NHQ28:NRJ28">_xlfn.IFERROR(IF(NHR27&gt;1.5,"Unique frames per second",""),"")</f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39"/>
        <v/>
      </c>
      <c s="158" t="str">
        <f t="shared" si="40" ref="NRK28:OBD28">_xlfn.IFERROR(IF(NRL27&gt;1.5,"Unique frames per second",""),"")</f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0"/>
        <v/>
      </c>
      <c s="158" t="str">
        <f t="shared" si="41" ref="OBE28:OKX28">_xlfn.IFERROR(IF(OBF27&gt;1.5,"Unique frames per second",""),"")</f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1"/>
        <v/>
      </c>
      <c s="158" t="str">
        <f t="shared" si="42" ref="OKY28:OUR28">_xlfn.IFERROR(IF(OKZ27&gt;1.5,"Unique frames per second",""),"")</f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2"/>
        <v/>
      </c>
      <c s="158" t="str">
        <f t="shared" si="43" ref="OUS28:PEL28">_xlfn.IFERROR(IF(OUT27&gt;1.5,"Unique frames per second",""),"")</f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3"/>
        <v/>
      </c>
      <c s="158" t="str">
        <f t="shared" si="44" ref="PEM28:POF28">_xlfn.IFERROR(IF(PEN27&gt;1.5,"Unique frames per second",""),"")</f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4"/>
        <v/>
      </c>
      <c s="158" t="str">
        <f t="shared" si="45" ref="POG28:PXZ28">_xlfn.IFERROR(IF(POH27&gt;1.5,"Unique frames per second",""),"")</f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5"/>
        <v/>
      </c>
      <c s="158" t="str">
        <f t="shared" si="46" ref="PYA28:QHT28">_xlfn.IFERROR(IF(PYB27&gt;1.5,"Unique frames per second",""),"")</f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6"/>
        <v/>
      </c>
      <c s="158" t="str">
        <f t="shared" si="47" ref="QHU28:QRN28">_xlfn.IFERROR(IF(QHV27&gt;1.5,"Unique frames per second",""),"")</f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7"/>
        <v/>
      </c>
      <c s="158" t="str">
        <f t="shared" si="48" ref="QRO28:RBH28">_xlfn.IFERROR(IF(QRP27&gt;1.5,"Unique frames per second",""),"")</f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8"/>
        <v/>
      </c>
      <c s="158" t="str">
        <f t="shared" si="49" ref="RBI28:RLB28">_xlfn.IFERROR(IF(RBJ27&gt;1.5,"Unique frames per second",""),"")</f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49"/>
        <v/>
      </c>
      <c s="158" t="str">
        <f t="shared" si="50" ref="RLC28:RUV28">_xlfn.IFERROR(IF(RLD27&gt;1.5,"Unique frames per second",""),"")</f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0"/>
        <v/>
      </c>
      <c s="158" t="str">
        <f t="shared" si="51" ref="RUW28:SEP28">_xlfn.IFERROR(IF(RUX27&gt;1.5,"Unique frames per second",""),"")</f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1"/>
        <v/>
      </c>
      <c s="158" t="str">
        <f t="shared" si="52" ref="SEQ28:SOJ28">_xlfn.IFERROR(IF(SER27&gt;1.5,"Unique frames per second",""),"")</f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2"/>
        <v/>
      </c>
      <c s="158" t="str">
        <f t="shared" si="53" ref="SOK28:SYD28">_xlfn.IFERROR(IF(SOL27&gt;1.5,"Unique frames per second",""),"")</f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3"/>
        <v/>
      </c>
      <c s="158" t="str">
        <f t="shared" si="54" ref="SYE28:THX28">_xlfn.IFERROR(IF(SYF27&gt;1.5,"Unique frames per second",""),"")</f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4"/>
        <v/>
      </c>
      <c s="158" t="str">
        <f t="shared" si="55" ref="THY28:TRR28">_xlfn.IFERROR(IF(THZ27&gt;1.5,"Unique frames per second",""),"")</f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5"/>
        <v/>
      </c>
      <c s="158" t="str">
        <f t="shared" si="56" ref="TRS28:UBL28">_xlfn.IFERROR(IF(TRT27&gt;1.5,"Unique frames per second",""),"")</f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6"/>
        <v/>
      </c>
      <c s="158" t="str">
        <f t="shared" si="57" ref="UBM28:ULF28">_xlfn.IFERROR(IF(UBN27&gt;1.5,"Unique frames per second",""),"")</f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7"/>
        <v/>
      </c>
      <c s="158" t="str">
        <f t="shared" si="58" ref="ULG28:UUZ28">_xlfn.IFERROR(IF(ULH27&gt;1.5,"Unique frames per second",""),"")</f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8"/>
        <v/>
      </c>
      <c s="158" t="str">
        <f t="shared" si="59" ref="UVA28:VET28">_xlfn.IFERROR(IF(UVB27&gt;1.5,"Unique frames per second",""),"")</f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59"/>
        <v/>
      </c>
      <c s="158" t="str">
        <f t="shared" si="60" ref="VEU28:VON28">_xlfn.IFERROR(IF(VEV27&gt;1.5,"Unique frames per second",""),"")</f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0"/>
        <v/>
      </c>
      <c s="158" t="str">
        <f t="shared" si="61" ref="VOO28:VYH28">_xlfn.IFERROR(IF(VOP27&gt;1.5,"Unique frames per second",""),"")</f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1"/>
        <v/>
      </c>
      <c s="158" t="str">
        <f t="shared" si="62" ref="VYI28:WIB28">_xlfn.IFERROR(IF(VYJ27&gt;1.5,"Unique frames per second",""),"")</f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2"/>
        <v/>
      </c>
      <c s="158" t="str">
        <f t="shared" si="63" ref="WIC28:WRV28">_xlfn.IFERROR(IF(WID27&gt;1.5,"Unique frames per second",""),"")</f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3"/>
        <v/>
      </c>
      <c s="158" t="str">
        <f t="shared" si="64" ref="WRW28:XBP28">_xlfn.IFERROR(IF(WRX27&gt;1.5,"Unique frames per second",""),"")</f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4"/>
        <v/>
      </c>
      <c s="158" t="str">
        <f t="shared" si="65" ref="XBQ28:XFC28">_xlfn.IFERROR(IF(XBR27&gt;1.5,"Unique frames per second",""),"")</f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 t="shared" si="65"/>
        <v/>
      </c>
      <c s="158" t="str">
        <f>_xlfn.IFERROR(IF(#REF!&gt;1.5,"Unique frames per second",""),"")</f>
        <v/>
      </c>
    </row>
    <row ht="14.4" hidden="1">
      <c s="89" t="s">
        <v>10</v>
      </c>
      <c s="29"/>
      <c s="29"/>
      <c s="29"/>
      <c s="29"/>
    </row>
    <row ht="12.3" hidden="1">
      <c s="16" t="s">
        <v>180</v>
      </c>
      <c s="82">
        <f>IF(ISBLANK('VIDEO KPIs'!C27),"",'VIDEO KPIs'!C27)</f>
        <v>4.4550000000000001</v>
      </c>
      <c s="82">
        <f>IF(ISBLANK('VIDEO KPIs'!D27),"",'VIDEO KPIs'!D27)</f>
        <v>4.3929999999999998</v>
      </c>
      <c s="82" t="str">
        <f>IF(ISBLANK('VIDEO KPIs'!E27),"",'VIDEO KPIs'!E27)</f>
        <v/>
      </c>
      <c s="82" t="str">
        <f>IF(ISBLANK('VIDEO KPIs'!F27),"",'VIDEO KPIs'!F27)</f>
        <v/>
      </c>
    </row>
    <row ht="15" hidden="1" customHeight="1">
      <c s="39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228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2" t="s">
        <v>11</v>
      </c>
      <c s="36" t="str">
        <f>IF(ISBLANK('VIDEO KPIs'!$C$28),"",'VIDEO KPIs'!$C$28)</f>
        <v/>
      </c>
      <c s="36" t="str">
        <f>IF(ISBLANK('VIDEO KPIs'!$D$28),"",'VIDEO KPIs'!$D$28)</f>
        <v/>
      </c>
      <c s="36" t="str">
        <f>IF(ISBLANK('VIDEO KPIs'!$E$28),"",'VIDEO KPIs'!$E$28)</f>
        <v/>
      </c>
      <c s="36" t="str">
        <f>IF(ISBLANK('VIDEO KPIs'!$F$28),"",'VIDEO KPIs'!$F$28)</f>
        <v/>
      </c>
    </row>
    <row ht="12.3" hidden="1">
      <c s="42" t="s">
        <v>94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39" t="s">
        <v>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2" t="s">
        <v>287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39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8" t="s">
        <v>60</v>
      </c>
      <c s="83">
        <v>4.8929999999999998</v>
      </c>
      <c s="83">
        <v>4.8840000000000003</v>
      </c>
      <c r="E38" s="41"/>
    </row>
    <row ht="14.4" hidden="1">
      <c s="39" t="s">
        <v>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8" t="s">
        <v>16</v>
      </c>
      <c s="116" t="str">
        <f>IF(ISBLANK('VIDEO KPIs'!$C$33),"",'VIDEO KPIs'!$C$33)</f>
        <v/>
      </c>
      <c s="116" t="str">
        <f>IF(ISBLANK('VIDEO KPIs'!$D$33),"",'VIDEO KPIs'!$D$33)</f>
        <v/>
      </c>
      <c s="2" t="str">
        <f>IF(ISBLANK('VIDEO KPIs'!$E$33),"",'VIDEO KPIs'!$E$33)</f>
        <v/>
      </c>
      <c s="116" t="str">
        <f>IF(ISBLANK('VIDEO KPIs'!$F$33),"",'VIDEO KPIs'!$F$33)</f>
        <v/>
      </c>
    </row>
    <row ht="12.3" hidden="1">
      <c s="98" t="s">
        <v>183</v>
      </c>
      <c s="116" t="str">
        <f>IF(ISBLANK('VIDEO KPIs'!$C$34),"",'VIDEO KPIs'!$C$34)</f>
        <v/>
      </c>
      <c s="116" t="str">
        <f>IF(ISBLANK('VIDEO KPIs'!$D$34),"",'VIDEO KPIs'!$D$34)</f>
        <v/>
      </c>
      <c s="2" t="str">
        <f>IF(ISBLANK('VIDEO KPIs'!$E$34),"",'VIDEO KPIs'!$E$34)</f>
        <v/>
      </c>
      <c s="116" t="str">
        <f>IF(ISBLANK('VIDEO KPIs'!$F$34),"",'VIDEO KPIs'!$F$34)</f>
        <v/>
      </c>
    </row>
    <row ht="12.3" hidden="1">
      <c s="98" t="s">
        <v>184</v>
      </c>
      <c s="116" t="str">
        <f>IF(ISBLANK('VIDEO KPIs'!$C$35),"",'VIDEO KPIs'!$C$35)</f>
        <v/>
      </c>
      <c s="116" t="str">
        <f>IF(ISBLANK('VIDEO KPIs'!$D$35),"",'VIDEO KPIs'!$D$35)</f>
        <v/>
      </c>
      <c s="2" t="str">
        <f>IF(ISBLANK('VIDEO KPIs'!$E$35),"",'VIDEO KPIs'!$E$35)</f>
        <v/>
      </c>
      <c s="116" t="str">
        <f>IF(ISBLANK('VIDEO KPIs'!$F$35),"",'VIDEO KPIs'!$F$35)</f>
        <v/>
      </c>
    </row>
    <row ht="14.95">
      <c s="39" t="s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202" t="s">
        <v>340</v>
      </c>
      <c s="43">
        <f>IF(COUNT('UDP-Raw Data 1'!K:K)&gt;0,AVERAGE('UDP-Raw Data 1'!K:K),"")</f>
        <v>0.146666666666667</v>
      </c>
      <c s="43">
        <f>IF(COUNT('UDP-Raw Data 2'!K:K)&gt;0,AVERAGE('UDP-Raw Data 2'!K:K),"")</f>
        <v>0.0266666666666667</v>
      </c>
      <c r="K44" s="7">
        <v>0.14666666666666667</v>
      </c>
      <c s="7">
        <v>0.026666666666666668</v>
      </c>
    </row>
    <row ht="14.95">
      <c s="202" t="s">
        <v>315</v>
      </c>
      <c s="43">
        <f>IF(COUNT('UDP-Raw Data 1'!U:U)&gt;0,AVERAGE('UDP-Raw Data 1'!U:U),"")</f>
        <v>0.146666666666667</v>
      </c>
      <c s="43">
        <f>IF(COUNT('UDP-Raw Data 2'!U:U)&gt;0,AVERAGE('UDP-Raw Data 2'!U:U),"")</f>
        <v>0.040000000000000001</v>
      </c>
      <c r="K45" s="7">
        <v>0.14666666666666667</v>
      </c>
      <c s="7">
        <v>0.040000000000000001</v>
      </c>
    </row>
    <row ht="14.95">
      <c s="202" t="s">
        <v>404</v>
      </c>
      <c s="43">
        <f>IF(COUNT('UDP-Raw Data 1'!L:L)&gt;0,AVERAGE('UDP-Raw Data 1'!L:L),"")</f>
        <v>61.155000000000001</v>
      </c>
      <c s="43">
        <f>IF(COUNT('UDP-Raw Data 2'!L:L)&gt;0,AVERAGE('UDP-Raw Data 2'!L:L),"")</f>
        <v>8.6389999999999993</v>
      </c>
      <c r="K46" s="7">
        <v>61.155000000000001</v>
      </c>
      <c s="7">
        <v>8.6389999999999993</v>
      </c>
    </row>
    <row ht="14.95">
      <c s="202" t="s">
        <v>134</v>
      </c>
      <c s="43">
        <f>IF(COUNT('UDP-Raw Data 1'!M:M)&gt;0,AVERAGE('UDP-Raw Data 1'!M:M),"")</f>
        <v>29.652000000000001</v>
      </c>
      <c s="43">
        <f>IF(COUNT('UDP-Raw Data 2'!M:M)&gt;0,AVERAGE('UDP-Raw Data 2'!M:M),"")</f>
        <v>8.5109999999999992</v>
      </c>
      <c r="K47" s="7">
        <v>29.652000000000001</v>
      </c>
      <c s="7">
        <v>8.5109999999999992</v>
      </c>
    </row>
    <row ht="14.95">
      <c s="202" t="s">
        <v>65</v>
      </c>
      <c s="43">
        <f>IF(COUNT('UDP-Raw Data 1'!N:N)&gt;0,AVERAGE('UDP-Raw Data 1'!N:N),"")</f>
        <v>0.69299999999999995</v>
      </c>
      <c s="43">
        <f>IF(COUNT('UDP-Raw Data 2'!N:N)&gt;0,AVERAGE('UDP-Raw Data 2'!N:N),"")</f>
        <v>0.16300000000000001</v>
      </c>
      <c r="K48" s="7">
        <v>0.69299999999999995</v>
      </c>
      <c s="7">
        <v>0.16300000000000001</v>
      </c>
    </row>
    <row ht="14.95">
      <c s="126" t="s">
        <v>41</v>
      </c>
      <c s="43">
        <f>IF(COUNT('UDP-Raw Data 1'!O:O)&gt;0,AVERAGE('UDP-Raw Data 1'!O:O),"")</f>
        <v>0.73299999999999998</v>
      </c>
      <c s="43">
        <f>IF(COUNT('UDP-Raw Data 2'!O:O)&gt;0,AVERAGE('UDP-Raw Data 2'!O:O),"")</f>
        <v>0.021999999999999999</v>
      </c>
      <c r="K49" s="7">
        <v>0.73299999999999998</v>
      </c>
      <c s="7">
        <v>0.021999999999999999</v>
      </c>
    </row>
    <row ht="14.95">
      <c s="126" t="s">
        <v>439</v>
      </c>
      <c s="43">
        <f>IF(COUNT('UDP-Raw Data 1'!P:P)&gt;0,AVERAGE('UDP-Raw Data 1'!P:P),"")</f>
        <v>1</v>
      </c>
      <c s="43">
        <f>IF(COUNT('UDP-Raw Data 2'!P:P)&gt;0,AVERAGE('UDP-Raw Data 2'!P:P),"")</f>
        <v>1</v>
      </c>
      <c r="K50" s="7">
        <v>1</v>
      </c>
      <c s="7">
        <v>1</v>
      </c>
    </row>
    <row ht="14.95">
      <c s="126" t="s">
        <v>405</v>
      </c>
      <c s="43">
        <f>IF(COUNT('UDP-Raw Data 1'!Q:Q)&gt;0,AVERAGE('UDP-Raw Data 1'!Q:Q),"")</f>
        <v>1</v>
      </c>
      <c s="43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6" t="s">
        <v>101</v>
      </c>
      <c s="152">
        <f>IF(COUNT('UDP-Raw Data 1'!F:F)&gt;0,COUNT('UDP-Raw Data 1'!F:F),"")</f>
        <v>1</v>
      </c>
      <c s="152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26" t="s">
        <v>406</v>
      </c>
      <c s="152" t="str">
        <f>IF(COUNTIF('UDP-Raw Data 1'!F:F,"&gt;0")&gt;0,COUNTIF('UDP-Raw Data 1'!F:F,"&gt;0"),"")</f>
        <v/>
      </c>
      <c s="152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26" t="s">
        <v>44</v>
      </c>
      <c s="129" t="str">
        <f t="shared" si="66" ref="B54:C54">IF(B53&lt;&gt;"", IF(B52&lt;&gt;"",IF(B52&gt;0,B53/B52,""),""), "")</f>
        <v/>
      </c>
      <c s="129" t="str">
        <f t="shared" si="66"/>
        <v/>
      </c>
    </row>
    <row ht="14.95">
      <c s="39" t="s">
        <v>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183" t="s">
        <v>42</v>
      </c>
      <c s="43">
        <v>3.3818058493736949</v>
      </c>
      <c s="43">
        <v>4.5159793843828568</v>
      </c>
      <c r="K56" s="7">
        <v>3.3818058493736949</v>
      </c>
      <c s="7">
        <v>4.5159793843828568</v>
      </c>
    </row>
    <row>
      <c s="183" t="s">
        <v>66</v>
      </c>
      <c s="43">
        <v>4.4904070952333299</v>
      </c>
      <c s="43">
        <v>4.6078715775447421</v>
      </c>
      <c r="K57" s="7">
        <v>4.4904070952333299</v>
      </c>
      <c s="7">
        <v>4.6078715775447421</v>
      </c>
    </row>
    <row>
      <c s="183" t="s">
        <v>18</v>
      </c>
      <c s="43">
        <v>3.8314262122539926</v>
      </c>
      <c s="43">
        <v>4.6399999999999997</v>
      </c>
      <c r="K58" s="7">
        <v>3.8314262122539926</v>
      </c>
      <c s="7">
        <v>4.6399999999999997</v>
      </c>
    </row>
    <row>
      <c s="183" t="s">
        <v>192</v>
      </c>
      <c s="41">
        <f>_xlfn.IFERROR(AVERAGE('Raw Data 1'!$C:$C),"")</f>
        <v>4.4552409240924051</v>
      </c>
      <c s="41">
        <f>_xlfn.IFERROR(AVERAGE('Raw Data 2'!$C:$C),"")</f>
        <v>4.3934711864406752</v>
      </c>
      <c s="41" t="str">
        <f>_xlfn.IFERROR(AVERAGE('Raw Data 3'!$C:$C),"")</f>
        <v/>
      </c>
      <c s="41" t="str">
        <f>_xlfn.IFERROR(AVERAGE('Raw Data 4'!$C:$C),"")</f>
        <v/>
      </c>
    </row>
    <row ht="14.95">
      <c s="39" t="s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316</v>
      </c>
      <c s="55">
        <v>1</v>
      </c>
      <c s="169">
        <v>1</v>
      </c>
      <c r="G61" s="12"/>
      <c s="12"/>
      <c s="12"/>
      <c s="12"/>
      <c s="12">
        <v>1</v>
      </c>
      <c s="12">
        <v>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s="2" customFormat="1">
      <c s="2" t="s">
        <v>377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343</v>
      </c>
      <c s="4"/>
    </row>
    <row>
      <c s="16" t="s">
        <v>213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6" customWidth="1"/>
    <col min="2" max="5" width="12.5234375" style="16" customWidth="1"/>
    <col min="6" max="6" width="9" style="16"/>
    <col min="7" max="7" width="8.5234375" style="16" bestFit="1" customWidth="1"/>
    <col min="8" max="8" width="23" style="16" bestFit="1" customWidth="1"/>
    <col min="9" max="9" width="76.26171875" style="16" customWidth="1"/>
    <col min="10" max="16384" width="9" style="16"/>
  </cols>
  <sheetData>
    <row ht="13.45" customHeight="1">
      <c s="67" t="s">
        <v>252</v>
      </c>
      <c s="6"/>
      <c s="6"/>
      <c s="6"/>
      <c s="6"/>
      <c r="G1" s="168" t="s">
        <v>332</v>
      </c>
      <c s="164"/>
      <c s="156"/>
    </row>
    <row ht="13.45" customHeight="1">
      <c s="6"/>
      <c s="6"/>
      <c s="6"/>
      <c s="6"/>
      <c s="6"/>
      <c r="G2" s="38" t="s">
        <v>171</v>
      </c>
      <c s="38" t="s">
        <v>268</v>
      </c>
      <c s="38" t="s">
        <v>426</v>
      </c>
      <c s="30"/>
      <c s="30"/>
    </row>
    <row ht="13.45" customHeight="1">
      <c s="6"/>
      <c s="6"/>
      <c s="6"/>
      <c s="6"/>
      <c s="6"/>
      <c r="G3" s="72">
        <v>5</v>
      </c>
      <c s="17" t="s">
        <v>427</v>
      </c>
      <c s="46"/>
    </row>
    <row ht="13.45" customHeight="1">
      <c s="9"/>
      <c s="9"/>
      <c s="9"/>
      <c s="9"/>
      <c s="9"/>
      <c r="G4" s="14"/>
      <c s="14"/>
      <c s="52"/>
    </row>
    <row ht="13.45" customHeight="1"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4"/>
      <c s="14"/>
      <c s="52"/>
    </row>
    <row ht="13.45" customHeight="1">
      <c s="216" t="s">
        <v>381</v>
      </c>
      <c s="77"/>
      <c s="77"/>
      <c s="77"/>
      <c s="77"/>
      <c r="G6" s="14"/>
      <c s="14"/>
      <c s="52"/>
    </row>
    <row ht="13.45" customHeight="1">
      <c s="42" t="s">
        <v>112</v>
      </c>
      <c s="3">
        <f>_xlfn.IFERROR(AVERAGE('Raw Data 1'!$C:$C),"")</f>
        <v>4.4552409240924051</v>
      </c>
      <c s="3">
        <f>_xlfn.IFERROR(AVERAGE('Raw Data 2'!$C:$C),"")</f>
        <v>4.3934711864406752</v>
      </c>
      <c s="3" t="str">
        <f>_xlfn.IFERROR(AVERAGE('Raw Data 3'!$C:$C),"")</f>
        <v/>
      </c>
      <c s="3" t="str">
        <f>_xlfn.IFERROR(AVERAGE('Raw Data 4'!$C:$C),"")</f>
        <v/>
      </c>
      <c r="G7" s="14"/>
      <c s="14"/>
      <c s="52"/>
    </row>
    <row ht="13.45" customHeight="1">
      <c s="42" t="s">
        <v>90</v>
      </c>
      <c s="3">
        <f>IF(MAX('Raw Data 1'!$C:$C)=0,"",MAX('Raw Data 1'!$C:$C))</f>
        <v>4.8070000000000004</v>
      </c>
      <c s="3">
        <f>IF(MAX('Raw Data 2'!$C:$C)=0,"",MAX('Raw Data 2'!$C:$C))</f>
        <v>4.798</v>
      </c>
      <c s="3" t="str">
        <f>IF(MAX('Raw Data 3'!$C:$C)=0,"",MAX('Raw Data 3'!$C:$C))</f>
        <v/>
      </c>
      <c s="3" t="str">
        <f>IF(MAX('Raw Data 4'!$C:$C)=0,"",MAX('Raw Data 4'!$C:$C))</f>
        <v/>
      </c>
      <c r="G8" s="14"/>
      <c s="14"/>
      <c s="52"/>
    </row>
    <row ht="13.45" customHeight="1">
      <c s="42" t="s">
        <v>273</v>
      </c>
      <c s="3">
        <f>IF(MAX('Raw Data 1'!$C:$C)=0,"",MIN('Raw Data 1'!$C:$C))</f>
        <v>3.6269999999999998</v>
      </c>
      <c s="3">
        <f>IF(MAX('Raw Data 2'!$C:$C)=0,"",MIN('Raw Data 2'!$C:$C))</f>
        <v>3.8279999999999998</v>
      </c>
      <c s="3" t="str">
        <f>IF(MAX('Raw Data 3'!$C:$C)=0,"",MIN('Raw Data 3'!$C:$C))</f>
        <v/>
      </c>
      <c s="3" t="str">
        <f>IF(MAX('Raw Data 4'!$C:$C)=0,"",MIN('Raw Data 4'!$C:$C))</f>
        <v/>
      </c>
      <c r="G9" s="14"/>
      <c s="14"/>
      <c s="52"/>
    </row>
    <row ht="13.45" customHeight="1">
      <c s="42" t="s">
        <v>7</v>
      </c>
      <c s="3">
        <f>_xlfn.IFERROR(_xlfn.STDEV.P('Raw Data 1'!$C:$C),"")</f>
        <v>0.21385266366721234</v>
      </c>
      <c s="3">
        <f>_xlfn.IFERROR(_xlfn.STDEV.P('Raw Data 2'!$C:$C),"")</f>
        <v>0.20702379708528518</v>
      </c>
      <c s="3" t="str">
        <f>_xlfn.IFERROR(_xlfn.STDEV.P('Raw Data 3'!$C:$C),"")</f>
        <v/>
      </c>
      <c s="3" t="str">
        <f>_xlfn.IFERROR(_xlfn.STDEV.P('Raw Data 4'!$C:$C),"")</f>
        <v/>
      </c>
      <c r="G10" s="14"/>
      <c s="14"/>
      <c s="52"/>
    </row>
    <row ht="13.45" customHeight="1">
      <c r="G11" s="14"/>
      <c s="14"/>
      <c s="52"/>
    </row>
    <row ht="13.45" customHeight="1">
      <c r="G12" s="14"/>
      <c s="14"/>
      <c s="52"/>
    </row>
    <row ht="13.45" customHeight="1">
      <c r="G13" s="14"/>
      <c s="14"/>
      <c s="52"/>
    </row>
    <row ht="13.45" customHeight="1">
      <c r="G14" s="14"/>
      <c s="14"/>
      <c s="52"/>
    </row>
    <row ht="13.45" customHeight="1">
      <c r="G15" s="14"/>
      <c s="14"/>
      <c s="52"/>
    </row>
    <row ht="13.45" customHeight="1">
      <c r="G16" s="14"/>
      <c s="14"/>
      <c s="52"/>
    </row>
    <row ht="13.45" customHeight="1">
      <c r="G17" s="14"/>
      <c s="14"/>
      <c s="52"/>
    </row>
    <row ht="13.45" customHeight="1">
      <c r="G18" s="14"/>
      <c s="14"/>
      <c s="52"/>
    </row>
    <row ht="13.45" customHeight="1">
      <c r="G19" s="14"/>
      <c s="14"/>
      <c s="52"/>
    </row>
    <row>
      <c r="G20" s="15"/>
      <c s="15"/>
      <c s="54"/>
    </row>
    <row>
      <c r="G21" s="72">
        <v>4</v>
      </c>
      <c s="17" t="s">
        <v>253</v>
      </c>
      <c s="46"/>
    </row>
    <row>
      <c r="G22" s="14"/>
      <c s="14"/>
      <c s="52"/>
    </row>
    <row>
      <c r="G23" s="14"/>
      <c s="14"/>
      <c s="52"/>
    </row>
    <row>
      <c r="G24" s="14"/>
      <c s="14"/>
      <c s="52"/>
    </row>
    <row>
      <c r="G25" s="14"/>
      <c s="14"/>
      <c s="52"/>
    </row>
    <row>
      <c r="G26" s="14"/>
      <c s="14"/>
      <c s="52"/>
    </row>
    <row>
      <c r="G27" s="14"/>
      <c s="14"/>
      <c s="52"/>
    </row>
    <row>
      <c r="G28" s="14"/>
      <c s="14"/>
      <c s="52"/>
    </row>
    <row>
      <c r="G29" s="14"/>
      <c s="14"/>
      <c s="52"/>
    </row>
    <row>
      <c r="G30" s="14"/>
      <c s="14"/>
      <c s="52"/>
    </row>
    <row>
      <c r="G31" s="14"/>
      <c s="14"/>
      <c s="52"/>
    </row>
    <row>
      <c r="G32" s="14"/>
      <c s="14"/>
      <c s="52"/>
    </row>
    <row>
      <c r="G33" s="14"/>
      <c s="14"/>
      <c s="52"/>
    </row>
    <row>
      <c r="G34" s="14"/>
      <c s="14"/>
      <c s="52"/>
    </row>
    <row>
      <c r="G35" s="14"/>
      <c s="14"/>
      <c s="52"/>
    </row>
    <row>
      <c r="G36" s="14"/>
      <c s="14"/>
      <c s="52"/>
    </row>
    <row>
      <c r="G37" s="14"/>
      <c s="14"/>
      <c s="52"/>
    </row>
    <row>
      <c r="G38" s="15"/>
      <c s="15"/>
      <c s="54"/>
    </row>
    <row>
      <c r="G39" s="72">
        <v>3</v>
      </c>
      <c s="17" t="s">
        <v>275</v>
      </c>
      <c s="46"/>
    </row>
    <row>
      <c r="G40" s="14"/>
      <c s="14"/>
      <c s="52"/>
    </row>
    <row>
      <c r="G41" s="14"/>
      <c s="14"/>
      <c s="52"/>
    </row>
    <row>
      <c r="G42" s="14"/>
      <c s="14"/>
      <c s="52"/>
    </row>
    <row>
      <c r="G43" s="14"/>
      <c s="14"/>
      <c s="52"/>
    </row>
    <row>
      <c r="G44" s="14"/>
      <c s="14"/>
      <c s="52"/>
    </row>
    <row>
      <c r="G45" s="14"/>
      <c s="14"/>
      <c s="52"/>
    </row>
    <row>
      <c r="G46" s="14"/>
      <c s="14"/>
      <c s="52"/>
    </row>
    <row>
      <c r="G47" s="14"/>
      <c s="14"/>
      <c s="52"/>
    </row>
    <row>
      <c r="G48" s="14"/>
      <c s="14"/>
      <c s="52"/>
    </row>
    <row>
      <c r="G49" s="14"/>
      <c s="14"/>
      <c s="52"/>
    </row>
    <row>
      <c r="G50" s="14"/>
      <c s="14"/>
      <c s="52"/>
    </row>
    <row>
      <c r="G51" s="14"/>
      <c s="14"/>
      <c s="52"/>
    </row>
    <row>
      <c r="G52" s="14"/>
      <c s="14"/>
      <c s="52"/>
    </row>
    <row>
      <c r="G53" s="14"/>
      <c s="14"/>
      <c s="52"/>
    </row>
    <row>
      <c r="G54" s="14"/>
      <c s="14"/>
      <c s="52"/>
    </row>
    <row>
      <c r="G55" s="14"/>
      <c s="14"/>
      <c s="52"/>
    </row>
    <row>
      <c r="G56" s="15"/>
      <c s="15"/>
      <c s="54"/>
    </row>
    <row ht="13.45" customHeight="1">
      <c r="G57" s="72">
        <v>2</v>
      </c>
      <c s="17" t="s">
        <v>224</v>
      </c>
      <c s="46"/>
    </row>
    <row ht="13.45" customHeight="1">
      <c r="G58" s="14"/>
      <c s="14"/>
      <c s="52"/>
    </row>
    <row ht="13.45" customHeight="1">
      <c r="G59" s="14"/>
      <c s="14"/>
      <c s="52"/>
    </row>
    <row ht="13.45" customHeight="1">
      <c r="G60" s="14"/>
      <c s="14"/>
      <c s="52"/>
    </row>
    <row ht="13.45" customHeight="1">
      <c r="G61" s="14"/>
      <c s="14"/>
      <c s="52"/>
    </row>
    <row ht="13.45" customHeight="1">
      <c r="G62" s="14"/>
      <c s="14"/>
      <c s="52"/>
    </row>
    <row>
      <c r="G63" s="14"/>
      <c s="14"/>
      <c s="52"/>
    </row>
    <row>
      <c r="G64" s="14"/>
      <c s="14"/>
      <c s="52"/>
    </row>
    <row>
      <c r="G65" s="14"/>
      <c s="14"/>
      <c s="52"/>
    </row>
    <row>
      <c r="G66" s="14"/>
      <c s="14"/>
      <c s="52"/>
    </row>
    <row>
      <c r="G67" s="14"/>
      <c s="14"/>
      <c s="52"/>
    </row>
    <row>
      <c r="G68" s="14"/>
      <c s="14"/>
      <c s="52"/>
    </row>
    <row>
      <c r="G69" s="14"/>
      <c s="14"/>
      <c s="52"/>
    </row>
    <row>
      <c r="G70" s="14"/>
      <c s="14"/>
      <c s="52"/>
    </row>
    <row>
      <c r="G71" s="14"/>
      <c s="14"/>
      <c s="52"/>
    </row>
    <row>
      <c r="G72" s="14"/>
      <c s="14"/>
      <c s="52"/>
    </row>
    <row>
      <c r="G73" s="14"/>
      <c s="14"/>
      <c s="52"/>
    </row>
    <row>
      <c r="G74" s="15"/>
      <c s="15"/>
      <c s="54"/>
    </row>
    <row>
      <c r="G75" s="72">
        <v>1</v>
      </c>
      <c s="17" t="s">
        <v>392</v>
      </c>
      <c s="46"/>
    </row>
    <row>
      <c r="G76" s="79"/>
      <c s="79"/>
      <c s="79"/>
    </row>
    <row>
      <c r="G77" s="79"/>
      <c s="79"/>
      <c s="79"/>
    </row>
    <row>
      <c r="G78" s="79"/>
      <c s="79"/>
      <c s="79"/>
    </row>
    <row>
      <c r="G79" s="79"/>
      <c s="79"/>
      <c s="79"/>
    </row>
    <row>
      <c r="G80" s="79"/>
      <c s="79"/>
      <c s="79"/>
    </row>
    <row>
      <c r="G81" s="79"/>
      <c s="79"/>
      <c s="79"/>
    </row>
    <row>
      <c r="G82" s="79"/>
      <c s="79"/>
      <c s="79"/>
    </row>
    <row>
      <c r="G83" s="79"/>
      <c s="79"/>
      <c s="79"/>
    </row>
    <row>
      <c r="G84" s="79"/>
      <c s="79"/>
      <c s="79"/>
    </row>
    <row>
      <c r="G85" s="79"/>
      <c s="79"/>
      <c s="79"/>
    </row>
    <row>
      <c r="G86" s="79"/>
      <c s="79"/>
      <c s="79"/>
    </row>
    <row>
      <c r="G87" s="79"/>
      <c s="79"/>
      <c s="79"/>
    </row>
    <row>
      <c r="G88" s="79"/>
      <c s="79"/>
      <c s="79"/>
    </row>
    <row>
      <c r="G89" s="79"/>
      <c s="79"/>
      <c s="79"/>
    </row>
    <row>
      <c r="G90" s="79"/>
      <c s="79"/>
      <c s="79"/>
    </row>
    <row>
      <c r="G91" s="79"/>
      <c s="79"/>
      <c s="79"/>
    </row>
    <row>
      <c r="G92" s="90"/>
      <c s="90"/>
      <c s="90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00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67" t="s">
        <v>393</v>
      </c>
      <c s="6"/>
      <c s="6"/>
      <c s="6"/>
      <c s="6"/>
      <c r="G1" s="136" t="s">
        <v>394</v>
      </c>
      <c s="64"/>
      <c s="64"/>
      <c s="64"/>
      <c r="M1" s="136" t="s">
        <v>120</v>
      </c>
      <c s="64"/>
      <c s="64"/>
      <c s="64"/>
    </row>
    <row ht="13.45" customHeight="1">
      <c s="6"/>
      <c s="6"/>
      <c s="6"/>
      <c s="6"/>
      <c s="6"/>
      <c r="G2" s="38" t="s">
        <v>201</v>
      </c>
      <c s="38" t="s">
        <v>268</v>
      </c>
      <c s="38" t="s">
        <v>276</v>
      </c>
      <c s="38" t="s">
        <v>426</v>
      </c>
      <c s="120"/>
      <c r="M2" s="38" t="s">
        <v>121</v>
      </c>
      <c s="38" t="s">
        <v>268</v>
      </c>
      <c s="38" t="s">
        <v>202</v>
      </c>
      <c s="38" t="s">
        <v>226</v>
      </c>
    </row>
    <row ht="13.45" customHeight="1">
      <c s="6"/>
      <c s="6"/>
      <c s="6"/>
      <c s="6"/>
      <c s="6"/>
      <c r="G3" s="17" t="s">
        <v>142</v>
      </c>
      <c s="17" t="s">
        <v>277</v>
      </c>
      <c s="45">
        <v>8.4600000000000009</v>
      </c>
      <c s="46"/>
      <c r="M3" s="17" t="s">
        <v>142</v>
      </c>
      <c s="17" t="s">
        <v>277</v>
      </c>
      <c s="45">
        <v>4.8700000000000001</v>
      </c>
      <c s="68" t="s">
        <v>395</v>
      </c>
    </row>
    <row ht="13.45" customHeight="1">
      <c s="9"/>
      <c s="9"/>
      <c s="9"/>
      <c s="9"/>
      <c s="9"/>
      <c r="G4" s="14"/>
      <c s="14"/>
      <c s="69"/>
      <c s="52"/>
      <c r="M4" s="14"/>
      <c s="14"/>
      <c s="73"/>
      <c s="74"/>
    </row>
    <row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4"/>
      <c s="14"/>
      <c s="69"/>
      <c s="52"/>
      <c r="M5" s="14"/>
      <c s="14"/>
      <c s="73"/>
      <c s="74"/>
    </row>
    <row>
      <c s="89" t="s">
        <v>274</v>
      </c>
      <c s="29"/>
      <c s="29"/>
      <c s="29"/>
      <c s="29"/>
      <c r="G6" s="14"/>
      <c s="14"/>
      <c s="69"/>
      <c s="52"/>
      <c r="M6" s="14"/>
      <c s="14"/>
      <c s="73"/>
      <c s="74"/>
    </row>
    <row>
      <c s="42" t="s">
        <v>306</v>
      </c>
      <c s="3">
        <f>_xlfn.IFERROR(AVERAGE('Raw Data 1'!$D:$D),"")</f>
        <v>85.630254125412549</v>
      </c>
      <c s="3">
        <f>_xlfn.IFERROR(AVERAGE('Raw Data 2'!$D:$D),"")</f>
        <v>82.025006779661041</v>
      </c>
      <c s="3" t="str">
        <f>_xlfn.IFERROR(AVERAGE('Raw Data 3'!$D:$D),"")</f>
        <v/>
      </c>
      <c s="3" t="str">
        <f>_xlfn.IFERROR(AVERAGE('Raw Data 4'!$D:$D),"")</f>
        <v/>
      </c>
      <c r="G7" s="14"/>
      <c s="14"/>
      <c s="69"/>
      <c s="52"/>
      <c r="M7" s="14"/>
      <c s="14"/>
      <c s="73"/>
      <c s="74"/>
    </row>
    <row>
      <c s="42" t="s">
        <v>170</v>
      </c>
      <c s="3">
        <f>_xlfn.IFERROR(AVERAGE('Raw Data 1'!$E:$E),"")</f>
        <v>30.772983498349848</v>
      </c>
      <c s="3">
        <f>_xlfn.IFERROR(AVERAGE('Raw Data 2'!$E:$E),"")</f>
        <v>25.810983050847462</v>
      </c>
      <c s="3" t="str">
        <f>_xlfn.IFERROR(AVERAGE('Raw Data 3'!$E:$E),"")</f>
        <v/>
      </c>
      <c s="3" t="str">
        <f>_xlfn.IFERROR(AVERAGE('Raw Data 4'!$E:$E),"")</f>
        <v/>
      </c>
      <c r="G8" s="15"/>
      <c s="15"/>
      <c s="76"/>
      <c s="54"/>
      <c r="M8" s="15"/>
      <c s="15"/>
      <c s="70"/>
      <c s="74"/>
      <c s="174"/>
    </row>
    <row>
      <c r="G9" s="17" t="s">
        <v>172</v>
      </c>
      <c s="17" t="s">
        <v>307</v>
      </c>
      <c s="45">
        <v>19.41</v>
      </c>
      <c s="46"/>
      <c r="M9" s="17" t="s">
        <v>172</v>
      </c>
      <c s="17" t="s">
        <v>307</v>
      </c>
      <c s="45">
        <v>20.579999999999998</v>
      </c>
      <c s="68" t="s">
        <v>395</v>
      </c>
    </row>
    <row>
      <c r="G10" s="14"/>
      <c s="14"/>
      <c s="69"/>
      <c s="52"/>
      <c r="M10" s="14"/>
      <c s="14"/>
      <c s="73"/>
      <c s="74"/>
    </row>
    <row>
      <c r="G11" s="14"/>
      <c s="14"/>
      <c s="69"/>
      <c s="52"/>
      <c r="M11" s="14"/>
      <c s="14"/>
      <c s="73"/>
      <c s="74"/>
    </row>
    <row>
      <c r="G12" s="14"/>
      <c s="14"/>
      <c s="69"/>
      <c s="52"/>
      <c r="M12" s="14"/>
      <c s="14"/>
      <c s="73"/>
      <c s="74"/>
    </row>
    <row>
      <c r="G13" s="14"/>
      <c s="14"/>
      <c s="69"/>
      <c s="52"/>
      <c r="M13" s="14"/>
      <c s="14"/>
      <c s="73"/>
      <c s="74"/>
    </row>
    <row>
      <c r="G14" s="15"/>
      <c s="15"/>
      <c s="76"/>
      <c s="54"/>
      <c r="M14" s="15"/>
      <c s="15"/>
      <c s="70"/>
      <c s="74"/>
    </row>
    <row>
      <c r="G15" s="17" t="s">
        <v>278</v>
      </c>
      <c s="17" t="s">
        <v>91</v>
      </c>
      <c s="45">
        <v>35.039999999999999</v>
      </c>
      <c s="46"/>
      <c r="M15" s="17" t="s">
        <v>278</v>
      </c>
      <c s="17" t="s">
        <v>91</v>
      </c>
      <c s="45">
        <v>31.559999999999999</v>
      </c>
      <c s="68" t="s">
        <v>395</v>
      </c>
    </row>
    <row>
      <c r="G16" s="14"/>
      <c s="14"/>
      <c s="69"/>
      <c s="52"/>
      <c r="M16" s="14"/>
      <c s="14"/>
      <c s="73"/>
      <c s="74"/>
    </row>
    <row>
      <c r="G17" s="14"/>
      <c s="14"/>
      <c s="69"/>
      <c s="52"/>
      <c r="M17" s="14"/>
      <c s="14"/>
      <c s="73"/>
      <c s="74"/>
    </row>
    <row>
      <c r="G18" s="14"/>
      <c s="14"/>
      <c s="69"/>
      <c s="52"/>
      <c r="M18" s="14"/>
      <c s="14"/>
      <c s="73"/>
      <c s="74"/>
    </row>
    <row>
      <c r="G19" s="14"/>
      <c s="14"/>
      <c s="69"/>
      <c s="52"/>
      <c r="M19" s="14"/>
      <c s="14"/>
      <c s="73"/>
      <c s="74"/>
    </row>
    <row>
      <c r="G20" s="15"/>
      <c s="15"/>
      <c s="76"/>
      <c s="54"/>
      <c r="M20" s="15"/>
      <c s="15"/>
      <c s="70"/>
      <c s="74"/>
    </row>
    <row>
      <c r="G21" s="17" t="s">
        <v>203</v>
      </c>
      <c s="17" t="s">
        <v>173</v>
      </c>
      <c s="45">
        <v>50.100000000000001</v>
      </c>
      <c s="46"/>
      <c r="M21" s="17" t="s">
        <v>203</v>
      </c>
      <c s="17" t="s">
        <v>173</v>
      </c>
      <c s="45">
        <v>47.210000000000001</v>
      </c>
      <c s="68" t="s">
        <v>395</v>
      </c>
    </row>
    <row>
      <c r="G22" s="14"/>
      <c s="14"/>
      <c s="69"/>
      <c s="52"/>
      <c r="M22" s="14"/>
      <c s="14"/>
      <c s="73"/>
      <c s="74"/>
    </row>
    <row>
      <c r="G23" s="14"/>
      <c s="14"/>
      <c s="69"/>
      <c s="52"/>
      <c r="M23" s="14"/>
      <c s="14"/>
      <c s="73"/>
      <c s="74"/>
    </row>
    <row>
      <c r="G24" s="14"/>
      <c s="14"/>
      <c s="69"/>
      <c s="52"/>
      <c r="M24" s="14"/>
      <c s="14"/>
      <c s="73"/>
      <c s="74"/>
    </row>
    <row>
      <c r="G25" s="14"/>
      <c s="14"/>
      <c s="69"/>
      <c s="52"/>
      <c r="M25" s="14"/>
      <c s="14"/>
      <c s="73"/>
      <c s="74"/>
    </row>
    <row>
      <c r="G26" s="15"/>
      <c s="15"/>
      <c s="76"/>
      <c s="54"/>
      <c r="M26" s="15"/>
      <c s="15"/>
      <c s="70"/>
      <c s="74"/>
    </row>
    <row>
      <c r="G27" s="17" t="s">
        <v>167</v>
      </c>
      <c s="17" t="s">
        <v>279</v>
      </c>
      <c s="45">
        <v>69.689999999999998</v>
      </c>
      <c s="46"/>
      <c r="M27" s="17" t="s">
        <v>167</v>
      </c>
      <c s="17" t="s">
        <v>279</v>
      </c>
      <c s="45">
        <v>68.010000000000005</v>
      </c>
      <c s="68" t="s">
        <v>395</v>
      </c>
    </row>
    <row>
      <c r="G28" s="14"/>
      <c s="14"/>
      <c s="69"/>
      <c s="79"/>
      <c r="M28" s="14"/>
      <c s="14"/>
      <c s="73"/>
      <c s="74"/>
    </row>
    <row>
      <c r="G29" s="14"/>
      <c s="14"/>
      <c s="69"/>
      <c s="79"/>
      <c r="M29" s="14"/>
      <c s="14"/>
      <c s="73"/>
      <c s="74"/>
    </row>
    <row>
      <c r="G30" s="14"/>
      <c s="14"/>
      <c s="69"/>
      <c s="79"/>
      <c r="M30" s="14"/>
      <c s="14"/>
      <c s="73"/>
      <c s="74"/>
    </row>
    <row>
      <c r="G31" s="14"/>
      <c s="14"/>
      <c s="69"/>
      <c s="79"/>
      <c r="M31" s="14"/>
      <c s="14"/>
      <c s="73"/>
      <c s="74"/>
    </row>
    <row>
      <c r="G32" s="15"/>
      <c s="15"/>
      <c s="76"/>
      <c s="90"/>
      <c r="M32" s="15"/>
      <c s="15"/>
      <c s="70"/>
      <c s="74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67" t="s">
        <v>177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9"/>
      <c s="9"/>
      <c s="9"/>
      <c s="9"/>
      <c s="9"/>
    </row>
    <row r="6">
      <c r="H6" s="179"/>
    </row>
    <row r="8">
      <c r="H8" s="25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5" bestFit="1" customWidth="1"/>
    <col min="2" max="2" width="8.16796875" style="56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5" t="s">
        <v>0</v>
      </c>
      <c s="56" t="s">
        <v>238</v>
      </c>
      <c t="s">
        <v>106</v>
      </c>
      <c t="s">
        <v>352</v>
      </c>
      <c t="s">
        <v>24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6" customWidth="1"/>
    <col min="2" max="5" width="12.5234375" style="16" customWidth="1"/>
    <col min="6" max="7" width="9" style="16"/>
    <col min="8" max="8" width="12.26171875" style="16" bestFit="1" customWidth="1"/>
    <col min="9" max="16384" width="9" style="16"/>
  </cols>
  <sheetData>
    <row ht="13.45" customHeight="1">
      <c s="67" t="s">
        <v>308</v>
      </c>
      <c s="6"/>
      <c s="6"/>
      <c s="6"/>
      <c s="6"/>
    </row>
    <row ht="13.45" customHeight="1">
      <c s="6"/>
      <c s="6"/>
      <c s="6"/>
      <c s="6"/>
      <c s="6"/>
      <c r="I2" s="30"/>
      <c s="30"/>
      <c s="30"/>
      <c s="30"/>
    </row>
    <row ht="13.45" customHeight="1">
      <c s="6"/>
      <c s="6"/>
      <c s="6"/>
      <c s="6"/>
      <c s="6"/>
    </row>
    <row ht="13.45" customHeight="1">
      <c s="9"/>
      <c s="9"/>
      <c s="9"/>
      <c s="9"/>
      <c s="9"/>
    </row>
    <row ht="13.45" customHeight="1"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</row>
    <row ht="13.45" customHeight="1">
      <c s="89" t="s">
        <v>149</v>
      </c>
      <c s="29"/>
      <c s="29"/>
      <c s="29"/>
      <c s="29"/>
    </row>
    <row ht="13.45" customHeight="1">
      <c s="42" t="s">
        <v>415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2" t="s">
        <v>417</v>
      </c>
      <c s="51">
        <f>IF(ISBLANK('VIDEO KPIs'!$C$18),"",'VIDEO KPIs'!$C$18)</f>
        <v>0</v>
      </c>
      <c s="51">
        <f>IF(ISBLANK('VIDEO KPIs'!$D$18),"",'VIDEO KPIs'!$D$18)</f>
        <v>0</v>
      </c>
      <c s="51" t="str">
        <f>IF(ISBLANK('VIDEO KPIs'!$E$18),"",'VIDEO KPIs'!$E$18)</f>
        <v/>
      </c>
      <c s="51" t="str">
        <f>IF(ISBLANK('VIDEO KPIs'!$F$18),"",'VIDEO KPIs'!$F$18)</f>
        <v/>
      </c>
    </row>
    <row ht="13.45" customHeight="1">
      <c s="42" t="s">
        <v>78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89" t="s">
        <v>118</v>
      </c>
      <c s="29"/>
      <c s="29"/>
      <c s="29"/>
      <c s="29"/>
    </row>
    <row>
      <c s="42" t="s">
        <v>108</v>
      </c>
      <c s="5">
        <f>IF(ISBLANK('VIDEO KPIs'!$C$16),"",'VIDEO KPIs'!$C$16)</f>
        <v>0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2" t="s">
        <v>389</v>
      </c>
      <c s="51">
        <f>IF(ISBLANK('VIDEO KPIs'!$C$15),"",'VIDEO KPIs'!$C$15)</f>
        <v>0</v>
      </c>
      <c s="51">
        <f>IF(ISBLANK('VIDEO KPIs'!$D$15),"",'VIDEO KPIs'!$D$15)</f>
        <v>0</v>
      </c>
      <c s="51" t="str">
        <f>IF(ISBLANK('VIDEO KPIs'!$E$15),"",'VIDEO KPIs'!$E$15)</f>
        <v/>
      </c>
      <c s="51" t="str">
        <f>IF(ISBLANK('VIDEO KPIs'!$F$15),"",'VIDEO KPIs'!$F$15)</f>
        <v/>
      </c>
    </row>
    <row>
      <c s="42" t="s">
        <v>165</v>
      </c>
      <c s="3">
        <f>IF(ISBLANK('VIDEO KPIs'!$C$17),"",'VIDEO KPIs'!$C$17)</f>
        <v>0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6" customWidth="1"/>
    <col min="2" max="2" width="14.5234375" style="60" customWidth="1"/>
    <col min="3" max="3" width="10" style="60" customWidth="1"/>
    <col min="4" max="4" width="58.26171875" style="56" customWidth="1"/>
    <col min="5" max="5" width="14.5234375" style="60" bestFit="1" customWidth="1"/>
    <col min="6" max="6" width="10" style="60" bestFit="1" customWidth="1"/>
    <col min="7" max="7" width="55" style="56" customWidth="1"/>
    <col min="8" max="8" width="14.5234375" style="60" bestFit="1" customWidth="1"/>
    <col min="9" max="9" width="10" style="60" bestFit="1" customWidth="1"/>
    <col min="10" max="10" width="53.26171875" style="56" customWidth="1"/>
    <col min="11" max="11" width="14.5234375" style="60" bestFit="1" customWidth="1"/>
    <col min="12" max="12" width="10" style="60" bestFit="1" customWidth="1"/>
  </cols>
  <sheetData>
    <row>
      <c s="33" t="s">
        <v>207</v>
      </c>
      <c s="33"/>
      <c s="33"/>
      <c s="33" t="s">
        <v>311</v>
      </c>
      <c s="33"/>
      <c s="33"/>
      <c s="33" t="s">
        <v>436</v>
      </c>
      <c s="33"/>
      <c s="33"/>
      <c s="33" t="s">
        <v>100</v>
      </c>
      <c s="33"/>
      <c s="33"/>
    </row>
    <row>
      <c s="56" t="s">
        <v>99</v>
      </c>
      <c s="60" t="s">
        <v>339</v>
      </c>
      <c s="60" t="s">
        <v>437</v>
      </c>
      <c s="56" t="s">
        <v>99</v>
      </c>
      <c s="60" t="s">
        <v>339</v>
      </c>
      <c s="60" t="s">
        <v>437</v>
      </c>
      <c s="56" t="s">
        <v>99</v>
      </c>
      <c s="60" t="s">
        <v>339</v>
      </c>
      <c s="60" t="s">
        <v>437</v>
      </c>
      <c s="56" t="s">
        <v>99</v>
      </c>
      <c s="60" t="s">
        <v>339</v>
      </c>
      <c s="60" t="s">
        <v>437</v>
      </c>
    </row>
    <row>
      <c s="56" t="s">
        <v>353</v>
      </c>
      <c s="60">
        <v>5</v>
      </c>
      <c s="60">
        <v>4.8968001416706919</v>
      </c>
      <c s="56" t="s">
        <v>353</v>
      </c>
      <c s="60">
        <v>5</v>
      </c>
      <c s="60">
        <v>4.8890928080532889</v>
      </c>
    </row>
    <row>
      <c s="56" t="s">
        <v>239</v>
      </c>
      <c s="60">
        <v>5</v>
      </c>
      <c s="60">
        <v>4.8888007835261087</v>
      </c>
      <c s="56" t="s">
        <v>239</v>
      </c>
      <c s="60">
        <v>5</v>
      </c>
      <c s="60">
        <v>4.8888540938479776</v>
      </c>
    </row>
    <row>
      <c s="56" t="s">
        <v>354</v>
      </c>
      <c s="60">
        <v>5</v>
      </c>
      <c s="60">
        <v>4.8931768637305932</v>
      </c>
      <c s="56" t="s">
        <v>354</v>
      </c>
      <c s="60">
        <v>5</v>
      </c>
      <c s="60">
        <v>4.8837956271224243</v>
      </c>
    </row>
    <row>
      <c s="56" t="s">
        <v>132</v>
      </c>
      <c s="60">
        <v>5</v>
      </c>
      <c s="60">
        <v>4.8931768637305941</v>
      </c>
      <c s="56" t="s">
        <v>132</v>
      </c>
      <c s="60">
        <v>5</v>
      </c>
      <c s="60">
        <v>4.8945554610002873</v>
      </c>
    </row>
    <row>
      <c s="56" t="s">
        <v>240</v>
      </c>
      <c s="60">
        <v>5</v>
      </c>
      <c s="60">
        <v>4.8931768637305941</v>
      </c>
      <c s="56" t="s">
        <v>240</v>
      </c>
      <c s="60">
        <v>5</v>
      </c>
      <c s="60">
        <v>4.8837956271224234</v>
      </c>
    </row>
    <row>
      <c s="56" t="s">
        <v>25</v>
      </c>
      <c s="60">
        <v>5</v>
      </c>
      <c s="60">
        <v>4.8931768637305941</v>
      </c>
      <c s="56" t="s">
        <v>25</v>
      </c>
      <c s="60">
        <v>5</v>
      </c>
      <c s="60">
        <v>4.8837956271224252</v>
      </c>
    </row>
    <row>
      <c s="56" t="s">
        <v>138</v>
      </c>
      <c s="60">
        <v>5</v>
      </c>
      <c s="60">
        <v>4.8931768637305941</v>
      </c>
      <c s="56" t="s">
        <v>138</v>
      </c>
      <c s="60">
        <v>5</v>
      </c>
      <c s="60">
        <v>4.889330323329462</v>
      </c>
    </row>
    <row>
      <c s="56" t="s">
        <v>355</v>
      </c>
      <c s="60">
        <v>5</v>
      </c>
      <c s="60">
        <v>4.8931768637305906</v>
      </c>
      <c s="56" t="s">
        <v>355</v>
      </c>
      <c s="60">
        <v>5</v>
      </c>
      <c s="60">
        <v>4.8837956271224261</v>
      </c>
    </row>
    <row>
      <c s="56" t="s">
        <v>36</v>
      </c>
      <c s="60">
        <v>5</v>
      </c>
      <c s="60">
        <v>4.8931768637305906</v>
      </c>
      <c s="56" t="s">
        <v>36</v>
      </c>
      <c s="60">
        <v>5</v>
      </c>
      <c s="60">
        <v>4.8837956271224261</v>
      </c>
    </row>
    <row>
      <c s="56" t="s">
        <v>241</v>
      </c>
      <c s="60">
        <v>5</v>
      </c>
      <c s="60">
        <v>4.8931768637305941</v>
      </c>
      <c s="56" t="s">
        <v>241</v>
      </c>
      <c s="60">
        <v>5</v>
      </c>
      <c s="60">
        <v>4.8837956271224261</v>
      </c>
    </row>
    <row>
      <c s="56" t="s">
        <v>385</v>
      </c>
      <c s="60">
        <v>5</v>
      </c>
      <c s="60">
        <v>4.8931768637305941</v>
      </c>
      <c s="56" t="s">
        <v>385</v>
      </c>
      <c s="60">
        <v>5</v>
      </c>
      <c s="60">
        <v>4.8837956271224261</v>
      </c>
    </row>
    <row>
      <c s="56" t="s">
        <v>139</v>
      </c>
      <c s="60">
        <v>5</v>
      </c>
      <c s="60">
        <v>4.8931768637305941</v>
      </c>
      <c s="56" t="s">
        <v>139</v>
      </c>
      <c s="60">
        <v>5</v>
      </c>
      <c s="60">
        <v>4.8837956271224261</v>
      </c>
    </row>
    <row>
      <c s="56" t="s">
        <v>265</v>
      </c>
      <c s="60">
        <v>5</v>
      </c>
      <c s="60">
        <v>4.8931768637305906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5" bestFit="1" customWidth="1"/>
    <col min="2" max="2" width="10" style="25" customWidth="1"/>
    <col min="3" max="3" width="12.5234375" customWidth="1"/>
    <col min="5" max="5" width="31" style="60" bestFit="1" customWidth="1"/>
    <col min="6" max="6" width="35.5234375" style="60" bestFit="1" customWidth="1"/>
    <col min="7" max="7" width="17.5234375" style="60" customWidth="1"/>
    <col min="8" max="8" width="13" style="25" bestFit="1" customWidth="1"/>
    <col min="9" max="9" width="10" style="25" customWidth="1"/>
    <col min="10" max="10" width="12.5234375" customWidth="1"/>
    <col min="12" max="12" width="31" style="60" bestFit="1" customWidth="1"/>
    <col min="13" max="13" width="35.5234375" style="60" bestFit="1" customWidth="1"/>
    <col min="14" max="14" width="14.47265625" style="60" bestFit="1" customWidth="1"/>
  </cols>
  <sheetData>
    <row>
      <c r="E1" s="84" t="s">
        <v>207</v>
      </c>
      <c s="84"/>
      <c s="155"/>
      <c r="L1" s="84" t="s">
        <v>311</v>
      </c>
      <c s="84"/>
      <c s="155"/>
    </row>
    <row>
      <c s="25" t="s">
        <v>43</v>
      </c>
      <c s="25" t="s">
        <v>374</v>
      </c>
      <c t="s">
        <v>372</v>
      </c>
      <c t="s">
        <v>232</v>
      </c>
      <c s="60" t="s">
        <v>66</v>
      </c>
      <c s="60" t="s">
        <v>18</v>
      </c>
      <c s="60" t="s">
        <v>42</v>
      </c>
      <c s="25" t="s">
        <v>43</v>
      </c>
      <c s="25" t="s">
        <v>374</v>
      </c>
      <c t="s">
        <v>372</v>
      </c>
      <c t="s">
        <v>232</v>
      </c>
      <c s="60" t="s">
        <v>66</v>
      </c>
      <c s="60" t="s">
        <v>18</v>
      </c>
      <c s="60" t="s">
        <v>42</v>
      </c>
    </row>
    <row>
      <c s="25">
        <v>1</v>
      </c>
      <c s="25">
        <v>0</v>
      </c>
      <c t="s">
        <v>210</v>
      </c>
      <c>
        <v>10</v>
      </c>
      <c s="60">
        <v>4.4904070952333299</v>
      </c>
      <c s="60">
        <v>3.8314262122539926</v>
      </c>
      <c s="60">
        <v>3.3818058493736949</v>
      </c>
      <c s="25">
        <v>1</v>
      </c>
      <c s="25">
        <v>0</v>
      </c>
      <c t="s">
        <v>210</v>
      </c>
      <c>
        <v>10</v>
      </c>
      <c s="60">
        <v>4.6078715775447421</v>
      </c>
      <c s="60">
        <v>4.6399999999999997</v>
      </c>
      <c s="60">
        <v>4.5159793843828568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313</v>
      </c>
      <c t="s">
        <v>102</v>
      </c>
      <c s="25" t="s">
        <v>261</v>
      </c>
      <c s="25" t="s">
        <v>186</v>
      </c>
      <c t="s">
        <v>212</v>
      </c>
      <c s="25" t="s">
        <v>159</v>
      </c>
      <c s="53" t="s">
        <v>64</v>
      </c>
      <c s="53" t="s">
        <v>293</v>
      </c>
      <c s="53" t="s">
        <v>371</v>
      </c>
      <c t="s">
        <v>438</v>
      </c>
      <c s="53" t="s">
        <v>340</v>
      </c>
      <c s="78" t="s">
        <v>404</v>
      </c>
      <c s="78" t="s">
        <v>341</v>
      </c>
      <c t="s">
        <v>65</v>
      </c>
      <c t="s">
        <v>41</v>
      </c>
      <c t="s">
        <v>439</v>
      </c>
      <c t="s">
        <v>405</v>
      </c>
      <c t="s">
        <v>158</v>
      </c>
      <c t="s">
        <v>17</v>
      </c>
      <c t="s">
        <v>187</v>
      </c>
      <c t="s">
        <v>315</v>
      </c>
      <c s="6" t="s">
        <v>408</v>
      </c>
      <c s="6" t="s">
        <v>295</v>
      </c>
      <c s="6" t="s">
        <v>409</v>
      </c>
      <c s="6" t="s">
        <v>376</v>
      </c>
    </row>
    <row>
      <c t="s">
        <v>47</v>
      </c>
      <c t="s">
        <v>163</v>
      </c>
      <c s="25">
        <v>0</v>
      </c>
      <c s="25">
        <v>1</v>
      </c>
      <c t="s">
        <v>210</v>
      </c>
      <c s="25">
        <v>0</v>
      </c>
      <c t="s">
        <v>71</v>
      </c>
      <c t="s">
        <v>72</v>
      </c>
      <c t="s">
        <v>264</v>
      </c>
      <c s="56">
        <v>11</v>
      </c>
      <c>
        <v>0.146666666666667</v>
      </c>
      <c>
        <v>61.155000000000001</v>
      </c>
      <c>
        <v>29.652000000000001</v>
      </c>
      <c>
        <v>0.69299999999999995</v>
      </c>
      <c>
        <v>0.73299999999999998</v>
      </c>
      <c>
        <v>1</v>
      </c>
      <c>
        <v>1</v>
      </c>
      <c t="s">
        <v>73</v>
      </c>
      <c t="s">
        <v>349</v>
      </c>
      <c t="s">
        <v>74</v>
      </c>
      <c>
        <v>0.146666666666667</v>
      </c>
      <c>
        <v>0.45494353013432198</v>
      </c>
      <c s="25">
        <v>87523</v>
      </c>
      <c s="25">
        <v>73454232</v>
      </c>
      <c t="s">
        <v>137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313</v>
      </c>
      <c t="s">
        <v>102</v>
      </c>
      <c s="25" t="s">
        <v>261</v>
      </c>
      <c s="25" t="s">
        <v>186</v>
      </c>
      <c t="s">
        <v>212</v>
      </c>
      <c s="25" t="s">
        <v>159</v>
      </c>
      <c s="53" t="s">
        <v>64</v>
      </c>
      <c s="53" t="s">
        <v>293</v>
      </c>
      <c s="53" t="s">
        <v>371</v>
      </c>
      <c t="s">
        <v>438</v>
      </c>
      <c s="53" t="s">
        <v>340</v>
      </c>
      <c s="78" t="s">
        <v>404</v>
      </c>
      <c s="78" t="s">
        <v>341</v>
      </c>
      <c t="s">
        <v>65</v>
      </c>
      <c t="s">
        <v>41</v>
      </c>
      <c t="s">
        <v>439</v>
      </c>
      <c t="s">
        <v>405</v>
      </c>
      <c t="s">
        <v>158</v>
      </c>
      <c t="s">
        <v>17</v>
      </c>
      <c t="s">
        <v>187</v>
      </c>
      <c t="s">
        <v>315</v>
      </c>
      <c s="6" t="s">
        <v>408</v>
      </c>
      <c s="6" t="s">
        <v>295</v>
      </c>
      <c s="6" t="s">
        <v>409</v>
      </c>
      <c s="6" t="s">
        <v>376</v>
      </c>
    </row>
    <row>
      <c t="s">
        <v>47</v>
      </c>
      <c t="s">
        <v>38</v>
      </c>
      <c s="25">
        <v>0</v>
      </c>
      <c s="25">
        <v>1</v>
      </c>
      <c t="s">
        <v>210</v>
      </c>
      <c s="25">
        <v>0</v>
      </c>
      <c t="s">
        <v>75</v>
      </c>
      <c t="s">
        <v>13</v>
      </c>
      <c t="s">
        <v>264</v>
      </c>
      <c s="56">
        <v>11</v>
      </c>
      <c>
        <v>0.0266666666666667</v>
      </c>
      <c>
        <v>8.6389999999999993</v>
      </c>
      <c>
        <v>8.5109999999999992</v>
      </c>
      <c>
        <v>0.16300000000000001</v>
      </c>
      <c>
        <v>0.021999999999999999</v>
      </c>
      <c>
        <v>1</v>
      </c>
      <c>
        <v>1</v>
      </c>
      <c t="s">
        <v>155</v>
      </c>
      <c t="s">
        <v>320</v>
      </c>
      <c t="s">
        <v>74</v>
      </c>
      <c>
        <v>0.040000000000000001</v>
      </c>
      <c>
        <v>0.37158639661024501</v>
      </c>
      <c s="25">
        <v>89819</v>
      </c>
      <c s="25">
        <v>75220656</v>
      </c>
      <c t="s">
        <v>137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43</v>
      </c>
      <c s="25" t="s">
        <v>374</v>
      </c>
      <c t="s">
        <v>69</v>
      </c>
      <c s="25" t="s">
        <v>159</v>
      </c>
      <c t="s">
        <v>104</v>
      </c>
      <c t="s">
        <v>160</v>
      </c>
      <c t="s">
        <v>234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43</v>
      </c>
      <c s="25" t="s">
        <v>374</v>
      </c>
      <c t="s">
        <v>69</v>
      </c>
      <c s="25" t="s">
        <v>159</v>
      </c>
      <c t="s">
        <v>104</v>
      </c>
      <c t="s">
        <v>160</v>
      </c>
      <c t="s">
        <v>234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6" t="s">
        <v>357</v>
      </c>
      <c s="26" t="s">
        <v>243</v>
      </c>
      <c s="26" t="s">
        <v>358</v>
      </c>
      <c s="26" t="s">
        <v>48</v>
      </c>
      <c s="26" t="s">
        <v>166</v>
      </c>
      <c s="26" t="s">
        <v>416</v>
      </c>
      <c r="H1" s="26" t="s">
        <v>357</v>
      </c>
      <c s="26" t="s">
        <v>243</v>
      </c>
      <c s="26" t="s">
        <v>358</v>
      </c>
      <c s="26" t="s">
        <v>48</v>
      </c>
      <c s="26" t="s">
        <v>166</v>
      </c>
      <c s="26" t="s">
        <v>190</v>
      </c>
      <c r="O1" s="26" t="s">
        <v>357</v>
      </c>
      <c s="26" t="s">
        <v>243</v>
      </c>
      <c s="26" t="s">
        <v>358</v>
      </c>
      <c s="26" t="s">
        <v>48</v>
      </c>
      <c s="26" t="s">
        <v>166</v>
      </c>
      <c s="26" t="s">
        <v>28</v>
      </c>
    </row>
    <row>
      <c s="26">
        <v>0.10000000000000001</v>
      </c>
      <c s="26">
        <f t="array" ref="B2:B51">FREQUENCY('Raw Data 1'!C:C,'Bin Data'!F2:F51)</f>
        <v>0</v>
      </c>
      <c s="26">
        <f t="array" ref="C2:C51">FREQUENCY('Raw Data 2'!C:C,'Bin Data'!F2:F51)</f>
        <v>0</v>
      </c>
      <c s="26">
        <f t="array" ref="D2:D51">FREQUENCY('Raw Data 3'!C:C,'Bin Data'!F2:F51)</f>
        <v>0</v>
      </c>
      <c s="26">
        <f t="array" ref="E2:E51">FREQUENCY('Raw Data 4'!C:C,'Bin Data'!F2:F51)</f>
        <v>0</v>
      </c>
      <c s="26">
        <v>0.10000000000000001</v>
      </c>
      <c r="H2" s="92">
        <v>1</v>
      </c>
      <c s="26">
        <f t="array" ref="I2:I121">FREQUENCY('Raw Data 1'!D:D,'Bin Data'!M2:M121)</f>
        <v>0</v>
      </c>
      <c s="26">
        <f t="array" ref="J2:J121">FREQUENCY('Raw Data 2'!D:D,'Bin Data'!M2:M121)</f>
        <v>0</v>
      </c>
      <c s="26">
        <f t="array" ref="K2:K121">FREQUENCY('Raw Data 3'!D:D,'Bin Data'!M2:M121)</f>
        <v>0</v>
      </c>
      <c s="26">
        <f t="array" ref="L2:L121">FREQUENCY('Raw Data 4'!D:D,'Bin Data'!M2:M121)</f>
        <v>0</v>
      </c>
      <c s="92">
        <v>1</v>
      </c>
      <c r="O2" s="92">
        <v>1</v>
      </c>
      <c s="26">
        <f t="array" ref="P2:P121">FREQUENCY('Raw Data 1'!E:E,'Bin Data'!T2:T121)</f>
        <v>25</v>
      </c>
      <c s="26">
        <f t="array" ref="Q2:Q121">FREQUENCY('Raw Data 2'!E:E,'Bin Data'!T2:T121)</f>
        <v>28</v>
      </c>
      <c s="26">
        <f t="array" ref="R2:R121">FREQUENCY('Raw Data 3'!E:E,'Bin Data'!T2:T121)</f>
        <v>0</v>
      </c>
      <c s="26">
        <f t="array" ref="S2:S121">FREQUENCY('Raw Data 4'!E:E,'Bin Data'!T2:T121)</f>
        <v>0</v>
      </c>
      <c s="92">
        <v>1</v>
      </c>
    </row>
    <row>
      <c s="26">
        <v>0.20000000000000001</v>
      </c>
      <c s="26">
        <v>0</v>
      </c>
      <c s="26">
        <v>0</v>
      </c>
      <c s="26">
        <v>0</v>
      </c>
      <c s="26">
        <v>0</v>
      </c>
      <c s="26">
        <v>0.20000000000000001</v>
      </c>
      <c r="H3" s="92">
        <v>2</v>
      </c>
      <c s="26">
        <v>0</v>
      </c>
      <c s="26">
        <v>0</v>
      </c>
      <c s="26">
        <v>0</v>
      </c>
      <c s="26">
        <v>0</v>
      </c>
      <c s="92">
        <v>2</v>
      </c>
      <c r="O3" s="92">
        <v>2</v>
      </c>
      <c s="26">
        <v>0</v>
      </c>
      <c s="26">
        <v>0</v>
      </c>
      <c s="26">
        <v>0</v>
      </c>
      <c s="26">
        <v>0</v>
      </c>
      <c s="92">
        <v>2</v>
      </c>
    </row>
    <row>
      <c s="26">
        <v>0.29999999999999999</v>
      </c>
      <c s="26">
        <v>0</v>
      </c>
      <c s="26">
        <v>0</v>
      </c>
      <c s="26">
        <v>0</v>
      </c>
      <c s="26">
        <v>0</v>
      </c>
      <c s="26">
        <v>0.29999999999999999</v>
      </c>
      <c r="H4" s="92">
        <v>3</v>
      </c>
      <c s="26">
        <v>0</v>
      </c>
      <c s="26">
        <v>0</v>
      </c>
      <c s="26">
        <v>0</v>
      </c>
      <c s="26">
        <v>0</v>
      </c>
      <c s="92">
        <v>3</v>
      </c>
      <c r="O4" s="92">
        <v>3</v>
      </c>
      <c s="26">
        <v>0</v>
      </c>
      <c s="26">
        <v>0</v>
      </c>
      <c s="26">
        <v>0</v>
      </c>
      <c s="26">
        <v>0</v>
      </c>
      <c s="92">
        <v>3</v>
      </c>
    </row>
    <row>
      <c s="26">
        <v>0.40000000000000002</v>
      </c>
      <c s="26">
        <v>0</v>
      </c>
      <c s="26">
        <v>0</v>
      </c>
      <c s="26">
        <v>0</v>
      </c>
      <c s="26">
        <v>0</v>
      </c>
      <c s="26">
        <v>0.40000000000000002</v>
      </c>
      <c r="H5" s="92">
        <v>4</v>
      </c>
      <c s="26">
        <v>0</v>
      </c>
      <c s="26">
        <v>0</v>
      </c>
      <c s="26">
        <v>0</v>
      </c>
      <c s="26">
        <v>0</v>
      </c>
      <c s="92">
        <v>4</v>
      </c>
      <c r="O5" s="92">
        <v>4</v>
      </c>
      <c s="26">
        <v>0</v>
      </c>
      <c s="26">
        <v>0</v>
      </c>
      <c s="26">
        <v>0</v>
      </c>
      <c s="26">
        <v>0</v>
      </c>
      <c s="92">
        <v>4</v>
      </c>
    </row>
    <row>
      <c s="26">
        <v>0.5</v>
      </c>
      <c s="26">
        <v>0</v>
      </c>
      <c s="26">
        <v>0</v>
      </c>
      <c s="26">
        <v>0</v>
      </c>
      <c s="26">
        <v>0</v>
      </c>
      <c s="26">
        <v>0.5</v>
      </c>
      <c r="H6" s="92">
        <v>5</v>
      </c>
      <c s="26">
        <v>0</v>
      </c>
      <c s="26">
        <v>0</v>
      </c>
      <c s="26">
        <v>0</v>
      </c>
      <c s="26">
        <v>0</v>
      </c>
      <c s="92">
        <v>5</v>
      </c>
      <c r="O6" s="92">
        <v>5</v>
      </c>
      <c s="26">
        <v>0</v>
      </c>
      <c s="26">
        <v>0</v>
      </c>
      <c s="26">
        <v>0</v>
      </c>
      <c s="26">
        <v>0</v>
      </c>
      <c s="92">
        <v>5</v>
      </c>
    </row>
    <row>
      <c s="26">
        <v>0.59999999999999998</v>
      </c>
      <c s="26">
        <v>0</v>
      </c>
      <c s="26">
        <v>0</v>
      </c>
      <c s="26">
        <v>0</v>
      </c>
      <c s="26">
        <v>0</v>
      </c>
      <c s="26">
        <v>0.59999999999999998</v>
      </c>
      <c r="H7" s="92">
        <v>6</v>
      </c>
      <c s="26">
        <v>0</v>
      </c>
      <c s="26">
        <v>0</v>
      </c>
      <c s="26">
        <v>0</v>
      </c>
      <c s="26">
        <v>0</v>
      </c>
      <c s="92">
        <v>6</v>
      </c>
      <c r="O7" s="92">
        <v>6</v>
      </c>
      <c s="26">
        <v>0</v>
      </c>
      <c s="26">
        <v>0</v>
      </c>
      <c s="26">
        <v>0</v>
      </c>
      <c s="26">
        <v>0</v>
      </c>
      <c s="92">
        <v>6</v>
      </c>
    </row>
    <row>
      <c s="26">
        <v>0.69999999999999996</v>
      </c>
      <c s="26">
        <v>0</v>
      </c>
      <c s="26">
        <v>0</v>
      </c>
      <c s="26">
        <v>0</v>
      </c>
      <c s="26">
        <v>0</v>
      </c>
      <c s="26">
        <v>0.69999999999999996</v>
      </c>
      <c r="H8" s="92">
        <v>7</v>
      </c>
      <c s="26">
        <v>0</v>
      </c>
      <c s="26">
        <v>0</v>
      </c>
      <c s="26">
        <v>0</v>
      </c>
      <c s="26">
        <v>0</v>
      </c>
      <c s="92">
        <v>7</v>
      </c>
      <c r="O8" s="92">
        <v>7</v>
      </c>
      <c s="26">
        <v>0</v>
      </c>
      <c s="26">
        <v>1</v>
      </c>
      <c s="26">
        <v>0</v>
      </c>
      <c s="26">
        <v>0</v>
      </c>
      <c s="92">
        <v>7</v>
      </c>
    </row>
    <row>
      <c s="26">
        <v>0.80000000000000004</v>
      </c>
      <c s="26">
        <v>0</v>
      </c>
      <c s="26">
        <v>0</v>
      </c>
      <c s="26">
        <v>0</v>
      </c>
      <c s="26">
        <v>0</v>
      </c>
      <c s="26">
        <v>0.80000000000000004</v>
      </c>
      <c r="H9" s="92">
        <v>8</v>
      </c>
      <c s="26">
        <v>0</v>
      </c>
      <c s="26">
        <v>0</v>
      </c>
      <c s="26">
        <v>0</v>
      </c>
      <c s="26">
        <v>0</v>
      </c>
      <c s="92">
        <v>8</v>
      </c>
      <c r="O9" s="92">
        <v>8</v>
      </c>
      <c s="26">
        <v>0</v>
      </c>
      <c s="26">
        <v>0</v>
      </c>
      <c s="26">
        <v>0</v>
      </c>
      <c s="26">
        <v>0</v>
      </c>
      <c s="92">
        <v>8</v>
      </c>
    </row>
    <row>
      <c s="26">
        <v>0.90000000000000002</v>
      </c>
      <c s="26">
        <v>0</v>
      </c>
      <c s="26">
        <v>0</v>
      </c>
      <c s="26">
        <v>0</v>
      </c>
      <c s="26">
        <v>0</v>
      </c>
      <c s="26">
        <v>0.90000000000000002</v>
      </c>
      <c r="H10" s="92">
        <v>9</v>
      </c>
      <c s="26">
        <v>0</v>
      </c>
      <c s="26">
        <v>0</v>
      </c>
      <c s="26">
        <v>0</v>
      </c>
      <c s="26">
        <v>0</v>
      </c>
      <c s="92">
        <v>9</v>
      </c>
      <c r="O10" s="92">
        <v>9</v>
      </c>
      <c s="26">
        <v>0</v>
      </c>
      <c s="26">
        <v>0</v>
      </c>
      <c s="26">
        <v>0</v>
      </c>
      <c s="26">
        <v>0</v>
      </c>
      <c s="92">
        <v>9</v>
      </c>
    </row>
    <row>
      <c s="26">
        <v>1</v>
      </c>
      <c s="26">
        <v>0</v>
      </c>
      <c s="26">
        <v>0</v>
      </c>
      <c s="26">
        <v>0</v>
      </c>
      <c s="26">
        <v>0</v>
      </c>
      <c s="26">
        <v>1</v>
      </c>
      <c r="H11" s="92">
        <v>10</v>
      </c>
      <c s="26">
        <v>0</v>
      </c>
      <c s="26">
        <v>0</v>
      </c>
      <c s="26">
        <v>0</v>
      </c>
      <c s="26">
        <v>0</v>
      </c>
      <c s="92">
        <v>10</v>
      </c>
      <c r="O11" s="92">
        <v>10</v>
      </c>
      <c s="26">
        <v>1</v>
      </c>
      <c s="26">
        <v>0</v>
      </c>
      <c s="26">
        <v>0</v>
      </c>
      <c s="26">
        <v>0</v>
      </c>
      <c s="92">
        <v>10</v>
      </c>
    </row>
    <row>
      <c s="26">
        <v>1.1000000000000001</v>
      </c>
      <c s="26">
        <v>0</v>
      </c>
      <c s="26">
        <v>0</v>
      </c>
      <c s="26">
        <v>0</v>
      </c>
      <c s="26">
        <v>0</v>
      </c>
      <c s="26">
        <v>1.1000000000000001</v>
      </c>
      <c r="H12" s="92">
        <v>11</v>
      </c>
      <c s="26">
        <v>0</v>
      </c>
      <c s="26">
        <v>0</v>
      </c>
      <c s="26">
        <v>0</v>
      </c>
      <c s="26">
        <v>0</v>
      </c>
      <c s="92">
        <v>11</v>
      </c>
      <c r="O12" s="92">
        <v>11</v>
      </c>
      <c s="26">
        <v>1</v>
      </c>
      <c s="26">
        <v>0</v>
      </c>
      <c s="26">
        <v>0</v>
      </c>
      <c s="26">
        <v>0</v>
      </c>
      <c s="92">
        <v>11</v>
      </c>
    </row>
    <row>
      <c s="26">
        <v>1.2</v>
      </c>
      <c s="26">
        <v>0</v>
      </c>
      <c s="26">
        <v>0</v>
      </c>
      <c s="26">
        <v>0</v>
      </c>
      <c s="26">
        <v>0</v>
      </c>
      <c s="26">
        <v>1.2</v>
      </c>
      <c r="H13" s="92">
        <v>12</v>
      </c>
      <c s="26">
        <v>0</v>
      </c>
      <c s="26">
        <v>0</v>
      </c>
      <c s="26">
        <v>0</v>
      </c>
      <c s="26">
        <v>0</v>
      </c>
      <c s="92">
        <v>12</v>
      </c>
      <c r="O13" s="92">
        <v>12</v>
      </c>
      <c s="26">
        <v>0</v>
      </c>
      <c s="26">
        <v>3</v>
      </c>
      <c s="26">
        <v>0</v>
      </c>
      <c s="26">
        <v>0</v>
      </c>
      <c s="92">
        <v>12</v>
      </c>
    </row>
    <row>
      <c s="26">
        <v>1.3</v>
      </c>
      <c s="26">
        <v>0</v>
      </c>
      <c s="26">
        <v>0</v>
      </c>
      <c s="26">
        <v>0</v>
      </c>
      <c s="26">
        <v>0</v>
      </c>
      <c s="26">
        <v>1.3</v>
      </c>
      <c r="H14" s="92">
        <v>13</v>
      </c>
      <c s="26">
        <v>0</v>
      </c>
      <c s="26">
        <v>0</v>
      </c>
      <c s="26">
        <v>0</v>
      </c>
      <c s="26">
        <v>0</v>
      </c>
      <c s="92">
        <v>13</v>
      </c>
      <c r="O14" s="92">
        <v>13</v>
      </c>
      <c s="26">
        <v>0</v>
      </c>
      <c s="26">
        <v>3</v>
      </c>
      <c s="26">
        <v>0</v>
      </c>
      <c s="26">
        <v>0</v>
      </c>
      <c s="92">
        <v>13</v>
      </c>
    </row>
    <row>
      <c s="26">
        <v>1.3999999999999999</v>
      </c>
      <c s="26">
        <v>0</v>
      </c>
      <c s="26">
        <v>0</v>
      </c>
      <c s="26">
        <v>0</v>
      </c>
      <c s="26">
        <v>0</v>
      </c>
      <c s="26">
        <v>1.3999999999999999</v>
      </c>
      <c r="H15" s="92">
        <v>14</v>
      </c>
      <c s="26">
        <v>0</v>
      </c>
      <c s="26">
        <v>0</v>
      </c>
      <c s="26">
        <v>0</v>
      </c>
      <c s="26">
        <v>0</v>
      </c>
      <c s="92">
        <v>14</v>
      </c>
      <c r="O15" s="92">
        <v>14</v>
      </c>
      <c s="26">
        <v>3</v>
      </c>
      <c s="26">
        <v>0</v>
      </c>
      <c s="26">
        <v>0</v>
      </c>
      <c s="26">
        <v>0</v>
      </c>
      <c s="92">
        <v>14</v>
      </c>
    </row>
    <row>
      <c s="26">
        <v>1.5</v>
      </c>
      <c s="26">
        <v>0</v>
      </c>
      <c s="26">
        <v>0</v>
      </c>
      <c s="26">
        <v>0</v>
      </c>
      <c s="26">
        <v>0</v>
      </c>
      <c s="26">
        <v>1.5</v>
      </c>
      <c r="H16" s="92">
        <v>15</v>
      </c>
      <c s="26">
        <v>0</v>
      </c>
      <c s="26">
        <v>0</v>
      </c>
      <c s="26">
        <v>0</v>
      </c>
      <c s="26">
        <v>0</v>
      </c>
      <c s="92">
        <v>15</v>
      </c>
      <c r="O16" s="92">
        <v>15</v>
      </c>
      <c s="26">
        <v>0</v>
      </c>
      <c s="26">
        <v>0</v>
      </c>
      <c s="26">
        <v>0</v>
      </c>
      <c s="26">
        <v>0</v>
      </c>
      <c s="92">
        <v>15</v>
      </c>
    </row>
    <row>
      <c s="26">
        <v>1.6000000000000001</v>
      </c>
      <c s="26">
        <v>0</v>
      </c>
      <c s="26">
        <v>0</v>
      </c>
      <c s="26">
        <v>0</v>
      </c>
      <c s="26">
        <v>0</v>
      </c>
      <c s="26">
        <v>1.6000000000000001</v>
      </c>
      <c r="H17" s="92">
        <v>16</v>
      </c>
      <c s="26">
        <v>0</v>
      </c>
      <c s="26">
        <v>0</v>
      </c>
      <c s="26">
        <v>0</v>
      </c>
      <c s="26">
        <v>0</v>
      </c>
      <c s="92">
        <v>16</v>
      </c>
      <c r="O17" s="92">
        <v>16</v>
      </c>
      <c s="26">
        <v>2</v>
      </c>
      <c s="26">
        <v>4</v>
      </c>
      <c s="26">
        <v>0</v>
      </c>
      <c s="26">
        <v>0</v>
      </c>
      <c s="92">
        <v>16</v>
      </c>
    </row>
    <row>
      <c s="26">
        <v>1.7</v>
      </c>
      <c s="26">
        <v>0</v>
      </c>
      <c s="26">
        <v>0</v>
      </c>
      <c s="26">
        <v>0</v>
      </c>
      <c s="26">
        <v>0</v>
      </c>
      <c s="26">
        <v>1.7</v>
      </c>
      <c r="H18" s="92">
        <v>17</v>
      </c>
      <c s="26">
        <v>0</v>
      </c>
      <c s="26">
        <v>0</v>
      </c>
      <c s="26">
        <v>0</v>
      </c>
      <c s="26">
        <v>0</v>
      </c>
      <c s="92">
        <v>17</v>
      </c>
      <c r="O18" s="92">
        <v>17</v>
      </c>
      <c s="26">
        <v>1</v>
      </c>
      <c s="26">
        <v>4</v>
      </c>
      <c s="26">
        <v>0</v>
      </c>
      <c s="26">
        <v>0</v>
      </c>
      <c s="92">
        <v>17</v>
      </c>
    </row>
    <row>
      <c s="26">
        <v>1.8</v>
      </c>
      <c s="26">
        <v>0</v>
      </c>
      <c s="26">
        <v>0</v>
      </c>
      <c s="26">
        <v>0</v>
      </c>
      <c s="26">
        <v>0</v>
      </c>
      <c s="26">
        <v>1.8</v>
      </c>
      <c r="H19" s="92">
        <v>18</v>
      </c>
      <c s="26">
        <v>0</v>
      </c>
      <c s="26">
        <v>0</v>
      </c>
      <c s="26">
        <v>0</v>
      </c>
      <c s="26">
        <v>0</v>
      </c>
      <c s="92">
        <v>18</v>
      </c>
      <c r="O19" s="92">
        <v>18</v>
      </c>
      <c s="26">
        <v>1</v>
      </c>
      <c s="26">
        <v>3</v>
      </c>
      <c s="26">
        <v>0</v>
      </c>
      <c s="26">
        <v>0</v>
      </c>
      <c s="92">
        <v>18</v>
      </c>
    </row>
    <row>
      <c s="26">
        <v>1.8999999999999999</v>
      </c>
      <c s="26">
        <v>0</v>
      </c>
      <c s="26">
        <v>0</v>
      </c>
      <c s="26">
        <v>0</v>
      </c>
      <c s="26">
        <v>0</v>
      </c>
      <c s="26">
        <v>1.8999999999999999</v>
      </c>
      <c r="H20" s="92">
        <v>19</v>
      </c>
      <c s="26">
        <v>0</v>
      </c>
      <c s="26">
        <v>0</v>
      </c>
      <c s="26">
        <v>0</v>
      </c>
      <c s="26">
        <v>0</v>
      </c>
      <c s="92">
        <v>19</v>
      </c>
      <c r="O20" s="92">
        <v>19</v>
      </c>
      <c s="26">
        <v>3</v>
      </c>
      <c s="26">
        <v>2</v>
      </c>
      <c s="26">
        <v>0</v>
      </c>
      <c s="26">
        <v>0</v>
      </c>
      <c s="92">
        <v>19</v>
      </c>
    </row>
    <row>
      <c s="26">
        <v>2</v>
      </c>
      <c s="26">
        <v>0</v>
      </c>
      <c s="26">
        <v>0</v>
      </c>
      <c s="26">
        <v>0</v>
      </c>
      <c s="26">
        <v>0</v>
      </c>
      <c s="26">
        <v>2</v>
      </c>
      <c r="H21" s="92">
        <v>20</v>
      </c>
      <c s="26">
        <v>0</v>
      </c>
      <c s="26">
        <v>0</v>
      </c>
      <c s="26">
        <v>0</v>
      </c>
      <c s="26">
        <v>0</v>
      </c>
      <c s="92">
        <v>20</v>
      </c>
      <c r="O21" s="92">
        <v>20</v>
      </c>
      <c s="26">
        <v>2</v>
      </c>
      <c s="26">
        <v>3</v>
      </c>
      <c s="26">
        <v>0</v>
      </c>
      <c s="26">
        <v>0</v>
      </c>
      <c s="92">
        <v>20</v>
      </c>
    </row>
    <row>
      <c s="26">
        <v>2.1000000000000001</v>
      </c>
      <c s="26">
        <v>0</v>
      </c>
      <c s="26">
        <v>0</v>
      </c>
      <c s="26">
        <v>0</v>
      </c>
      <c s="26">
        <v>0</v>
      </c>
      <c s="26">
        <v>2.1000000000000001</v>
      </c>
      <c r="H22" s="92">
        <v>21</v>
      </c>
      <c s="26">
        <v>0</v>
      </c>
      <c s="26">
        <v>0</v>
      </c>
      <c s="26">
        <v>0</v>
      </c>
      <c s="26">
        <v>0</v>
      </c>
      <c s="92">
        <v>21</v>
      </c>
      <c r="O22" s="92">
        <v>21</v>
      </c>
      <c s="26">
        <v>2</v>
      </c>
      <c s="26">
        <v>5</v>
      </c>
      <c s="26">
        <v>0</v>
      </c>
      <c s="26">
        <v>0</v>
      </c>
      <c s="92">
        <v>21</v>
      </c>
    </row>
    <row>
      <c s="26">
        <v>2.2000000000000002</v>
      </c>
      <c s="26">
        <v>0</v>
      </c>
      <c s="26">
        <v>0</v>
      </c>
      <c s="26">
        <v>0</v>
      </c>
      <c s="26">
        <v>0</v>
      </c>
      <c s="26">
        <v>2.2000000000000002</v>
      </c>
      <c r="H23" s="92">
        <v>22</v>
      </c>
      <c s="26">
        <v>0</v>
      </c>
      <c s="26">
        <v>0</v>
      </c>
      <c s="26">
        <v>0</v>
      </c>
      <c s="26">
        <v>0</v>
      </c>
      <c s="92">
        <v>22</v>
      </c>
      <c r="O23" s="92">
        <v>22</v>
      </c>
      <c s="26">
        <v>1</v>
      </c>
      <c s="26">
        <v>18</v>
      </c>
      <c s="26">
        <v>0</v>
      </c>
      <c s="26">
        <v>0</v>
      </c>
      <c s="92">
        <v>22</v>
      </c>
    </row>
    <row>
      <c s="26">
        <v>2.2999999999999998</v>
      </c>
      <c s="26">
        <v>0</v>
      </c>
      <c s="26">
        <v>0</v>
      </c>
      <c s="26">
        <v>0</v>
      </c>
      <c s="26">
        <v>0</v>
      </c>
      <c s="26">
        <v>2.2999999999999998</v>
      </c>
      <c r="H24" s="92">
        <v>23</v>
      </c>
      <c s="26">
        <v>0</v>
      </c>
      <c s="26">
        <v>0</v>
      </c>
      <c s="26">
        <v>0</v>
      </c>
      <c s="26">
        <v>0</v>
      </c>
      <c s="92">
        <v>23</v>
      </c>
      <c r="O24" s="92">
        <v>23</v>
      </c>
      <c s="26">
        <v>7</v>
      </c>
      <c s="26">
        <v>13</v>
      </c>
      <c s="26">
        <v>0</v>
      </c>
      <c s="26">
        <v>0</v>
      </c>
      <c s="92">
        <v>23</v>
      </c>
    </row>
    <row>
      <c s="26">
        <v>2.3999999999999999</v>
      </c>
      <c s="26">
        <v>0</v>
      </c>
      <c s="26">
        <v>0</v>
      </c>
      <c s="26">
        <v>0</v>
      </c>
      <c s="26">
        <v>0</v>
      </c>
      <c s="26">
        <v>2.3999999999999999</v>
      </c>
      <c r="H25" s="92">
        <v>24</v>
      </c>
      <c s="26">
        <v>0</v>
      </c>
      <c s="26">
        <v>0</v>
      </c>
      <c s="26">
        <v>0</v>
      </c>
      <c s="26">
        <v>0</v>
      </c>
      <c s="92">
        <v>24</v>
      </c>
      <c r="O25" s="92">
        <v>24</v>
      </c>
      <c s="26">
        <v>9</v>
      </c>
      <c s="26">
        <v>7</v>
      </c>
      <c s="26">
        <v>0</v>
      </c>
      <c s="26">
        <v>0</v>
      </c>
      <c s="92">
        <v>24</v>
      </c>
    </row>
    <row>
      <c s="26">
        <v>2.5</v>
      </c>
      <c s="26">
        <v>0</v>
      </c>
      <c s="26">
        <v>0</v>
      </c>
      <c s="26">
        <v>0</v>
      </c>
      <c s="26">
        <v>0</v>
      </c>
      <c s="26">
        <v>2.5</v>
      </c>
      <c r="H26" s="92">
        <v>25</v>
      </c>
      <c s="26">
        <v>0</v>
      </c>
      <c s="26">
        <v>0</v>
      </c>
      <c s="26">
        <v>0</v>
      </c>
      <c s="26">
        <v>0</v>
      </c>
      <c s="92">
        <v>25</v>
      </c>
      <c r="O26" s="92">
        <v>25</v>
      </c>
      <c s="26">
        <v>9</v>
      </c>
      <c s="26">
        <v>6</v>
      </c>
      <c s="26">
        <v>0</v>
      </c>
      <c s="26">
        <v>0</v>
      </c>
      <c s="92">
        <v>25</v>
      </c>
    </row>
    <row>
      <c s="26">
        <v>2.6000000000000001</v>
      </c>
      <c s="26">
        <v>0</v>
      </c>
      <c s="26">
        <v>0</v>
      </c>
      <c s="26">
        <v>0</v>
      </c>
      <c s="26">
        <v>0</v>
      </c>
      <c s="26">
        <v>2.6000000000000001</v>
      </c>
      <c r="H27" s="92">
        <v>26</v>
      </c>
      <c s="26">
        <v>0</v>
      </c>
      <c s="26">
        <v>0</v>
      </c>
      <c s="26">
        <v>0</v>
      </c>
      <c s="26">
        <v>0</v>
      </c>
      <c s="92">
        <v>26</v>
      </c>
      <c r="O27" s="92">
        <v>26</v>
      </c>
      <c s="26">
        <v>8</v>
      </c>
      <c s="26">
        <v>22</v>
      </c>
      <c s="26">
        <v>0</v>
      </c>
      <c s="26">
        <v>0</v>
      </c>
      <c s="92">
        <v>26</v>
      </c>
    </row>
    <row>
      <c s="26">
        <v>2.7000000000000002</v>
      </c>
      <c s="26">
        <v>0</v>
      </c>
      <c s="26">
        <v>0</v>
      </c>
      <c s="26">
        <v>0</v>
      </c>
      <c s="26">
        <v>0</v>
      </c>
      <c s="26">
        <v>2.7000000000000002</v>
      </c>
      <c r="H28" s="92">
        <v>27</v>
      </c>
      <c s="26">
        <v>0</v>
      </c>
      <c s="26">
        <v>0</v>
      </c>
      <c s="26">
        <v>0</v>
      </c>
      <c s="26">
        <v>0</v>
      </c>
      <c s="92">
        <v>27</v>
      </c>
      <c r="O28" s="92">
        <v>27</v>
      </c>
      <c s="26">
        <v>8</v>
      </c>
      <c s="26">
        <v>15</v>
      </c>
      <c s="26">
        <v>0</v>
      </c>
      <c s="26">
        <v>0</v>
      </c>
      <c s="92">
        <v>27</v>
      </c>
    </row>
    <row>
      <c s="26">
        <v>2.7999999999999998</v>
      </c>
      <c s="26">
        <v>0</v>
      </c>
      <c s="26">
        <v>0</v>
      </c>
      <c s="26">
        <v>0</v>
      </c>
      <c s="26">
        <v>0</v>
      </c>
      <c s="26">
        <v>2.7999999999999998</v>
      </c>
      <c r="H29" s="92">
        <v>28</v>
      </c>
      <c s="26">
        <v>0</v>
      </c>
      <c s="26">
        <v>0</v>
      </c>
      <c s="26">
        <v>0</v>
      </c>
      <c s="26">
        <v>0</v>
      </c>
      <c s="92">
        <v>28</v>
      </c>
      <c r="O29" s="92">
        <v>28</v>
      </c>
      <c s="26">
        <v>8</v>
      </c>
      <c s="26">
        <v>21</v>
      </c>
      <c s="26">
        <v>0</v>
      </c>
      <c s="26">
        <v>0</v>
      </c>
      <c s="92">
        <v>28</v>
      </c>
    </row>
    <row>
      <c s="26">
        <v>2.8999999999999999</v>
      </c>
      <c s="26">
        <v>0</v>
      </c>
      <c s="26">
        <v>0</v>
      </c>
      <c s="26">
        <v>0</v>
      </c>
      <c s="26">
        <v>0</v>
      </c>
      <c s="26">
        <v>2.8999999999999999</v>
      </c>
      <c r="H30" s="92">
        <v>29</v>
      </c>
      <c s="26">
        <v>0</v>
      </c>
      <c s="26">
        <v>0</v>
      </c>
      <c s="26">
        <v>0</v>
      </c>
      <c s="26">
        <v>0</v>
      </c>
      <c s="92">
        <v>29</v>
      </c>
      <c r="O30" s="92">
        <v>29</v>
      </c>
      <c s="26">
        <v>13</v>
      </c>
      <c s="26">
        <v>25</v>
      </c>
      <c s="26">
        <v>0</v>
      </c>
      <c s="26">
        <v>0</v>
      </c>
      <c s="92">
        <v>29</v>
      </c>
    </row>
    <row>
      <c s="26">
        <v>3</v>
      </c>
      <c s="26">
        <v>0</v>
      </c>
      <c s="26">
        <v>0</v>
      </c>
      <c s="26">
        <v>0</v>
      </c>
      <c s="26">
        <v>0</v>
      </c>
      <c s="26">
        <v>3</v>
      </c>
      <c r="H31" s="92">
        <v>30</v>
      </c>
      <c s="26">
        <v>0</v>
      </c>
      <c s="26">
        <v>0</v>
      </c>
      <c s="26">
        <v>0</v>
      </c>
      <c s="26">
        <v>0</v>
      </c>
      <c s="92">
        <v>30</v>
      </c>
      <c r="O31" s="92">
        <v>30</v>
      </c>
      <c s="26">
        <v>13</v>
      </c>
      <c s="26">
        <v>18</v>
      </c>
      <c s="26">
        <v>0</v>
      </c>
      <c s="26">
        <v>0</v>
      </c>
      <c s="92">
        <v>30</v>
      </c>
    </row>
    <row>
      <c s="26">
        <v>3.1000000000000001</v>
      </c>
      <c s="26">
        <v>0</v>
      </c>
      <c s="26">
        <v>0</v>
      </c>
      <c s="26">
        <v>0</v>
      </c>
      <c s="26">
        <v>0</v>
      </c>
      <c s="26">
        <v>3.1000000000000001</v>
      </c>
      <c r="H32" s="92">
        <v>31</v>
      </c>
      <c s="26">
        <v>0</v>
      </c>
      <c s="26">
        <v>0</v>
      </c>
      <c s="26">
        <v>0</v>
      </c>
      <c s="26">
        <v>0</v>
      </c>
      <c s="92">
        <v>31</v>
      </c>
      <c r="O32" s="92">
        <v>31</v>
      </c>
      <c s="26">
        <v>15</v>
      </c>
      <c s="26">
        <v>11</v>
      </c>
      <c s="26">
        <v>0</v>
      </c>
      <c s="26">
        <v>0</v>
      </c>
      <c s="92">
        <v>31</v>
      </c>
    </row>
    <row>
      <c s="26">
        <v>3.2000000000000002</v>
      </c>
      <c s="26">
        <v>0</v>
      </c>
      <c s="26">
        <v>0</v>
      </c>
      <c s="26">
        <v>0</v>
      </c>
      <c s="26">
        <v>0</v>
      </c>
      <c s="26">
        <v>3.2000000000000002</v>
      </c>
      <c r="H33" s="92">
        <v>32</v>
      </c>
      <c s="26">
        <v>0</v>
      </c>
      <c s="26">
        <v>0</v>
      </c>
      <c s="26">
        <v>0</v>
      </c>
      <c s="26">
        <v>0</v>
      </c>
      <c s="92">
        <v>32</v>
      </c>
      <c r="O33" s="92">
        <v>32</v>
      </c>
      <c s="26">
        <v>8</v>
      </c>
      <c s="26">
        <v>11</v>
      </c>
      <c s="26">
        <v>0</v>
      </c>
      <c s="26">
        <v>0</v>
      </c>
      <c s="92">
        <v>32</v>
      </c>
    </row>
    <row>
      <c s="26">
        <v>3.2999999999999998</v>
      </c>
      <c s="26">
        <v>0</v>
      </c>
      <c s="26">
        <v>0</v>
      </c>
      <c s="26">
        <v>0</v>
      </c>
      <c s="26">
        <v>0</v>
      </c>
      <c s="26">
        <v>3.2999999999999998</v>
      </c>
      <c r="H34" s="92">
        <v>33</v>
      </c>
      <c s="26">
        <v>0</v>
      </c>
      <c s="26">
        <v>0</v>
      </c>
      <c s="26">
        <v>0</v>
      </c>
      <c s="26">
        <v>0</v>
      </c>
      <c s="92">
        <v>33</v>
      </c>
      <c r="O34" s="92">
        <v>33</v>
      </c>
      <c s="26">
        <v>16</v>
      </c>
      <c s="26">
        <v>9</v>
      </c>
      <c s="26">
        <v>0</v>
      </c>
      <c s="26">
        <v>0</v>
      </c>
      <c s="92">
        <v>33</v>
      </c>
    </row>
    <row>
      <c s="26">
        <v>3.3999999999999999</v>
      </c>
      <c s="26">
        <v>0</v>
      </c>
      <c s="26">
        <v>0</v>
      </c>
      <c s="26">
        <v>0</v>
      </c>
      <c s="26">
        <v>0</v>
      </c>
      <c s="26">
        <v>3.3999999999999999</v>
      </c>
      <c r="H35" s="92">
        <v>34</v>
      </c>
      <c s="26">
        <v>0</v>
      </c>
      <c s="26">
        <v>0</v>
      </c>
      <c s="26">
        <v>0</v>
      </c>
      <c s="26">
        <v>0</v>
      </c>
      <c s="92">
        <v>34</v>
      </c>
      <c r="O35" s="92">
        <v>34</v>
      </c>
      <c s="26">
        <v>17</v>
      </c>
      <c s="26">
        <v>5</v>
      </c>
      <c s="26">
        <v>0</v>
      </c>
      <c s="26">
        <v>0</v>
      </c>
      <c s="92">
        <v>34</v>
      </c>
    </row>
    <row>
      <c s="26">
        <v>3.5</v>
      </c>
      <c s="26">
        <v>0</v>
      </c>
      <c s="26">
        <v>0</v>
      </c>
      <c s="26">
        <v>0</v>
      </c>
      <c s="26">
        <v>0</v>
      </c>
      <c s="26">
        <v>3.5</v>
      </c>
      <c r="H36" s="92">
        <v>35</v>
      </c>
      <c s="26">
        <v>0</v>
      </c>
      <c s="26">
        <v>0</v>
      </c>
      <c s="26">
        <v>0</v>
      </c>
      <c s="26">
        <v>0</v>
      </c>
      <c s="92">
        <v>35</v>
      </c>
      <c r="O36" s="92">
        <v>35</v>
      </c>
      <c s="26">
        <v>13</v>
      </c>
      <c s="26">
        <v>10</v>
      </c>
      <c s="26">
        <v>0</v>
      </c>
      <c s="26">
        <v>0</v>
      </c>
      <c s="92">
        <v>35</v>
      </c>
    </row>
    <row>
      <c s="26">
        <v>3.6000000000000001</v>
      </c>
      <c s="26">
        <v>0</v>
      </c>
      <c s="26">
        <v>0</v>
      </c>
      <c s="26">
        <v>0</v>
      </c>
      <c s="26">
        <v>0</v>
      </c>
      <c s="26">
        <v>3.6000000000000001</v>
      </c>
      <c r="H37" s="92">
        <v>36</v>
      </c>
      <c s="26">
        <v>0</v>
      </c>
      <c s="26">
        <v>0</v>
      </c>
      <c s="26">
        <v>0</v>
      </c>
      <c s="26">
        <v>0</v>
      </c>
      <c s="92">
        <v>36</v>
      </c>
      <c r="O37" s="92">
        <v>36</v>
      </c>
      <c s="26">
        <v>16</v>
      </c>
      <c s="26">
        <v>7</v>
      </c>
      <c s="26">
        <v>0</v>
      </c>
      <c s="26">
        <v>0</v>
      </c>
      <c s="92">
        <v>36</v>
      </c>
    </row>
    <row>
      <c s="26">
        <v>3.7000000000000002</v>
      </c>
      <c s="26">
        <v>3</v>
      </c>
      <c s="26">
        <v>0</v>
      </c>
      <c s="26">
        <v>0</v>
      </c>
      <c s="26">
        <v>0</v>
      </c>
      <c s="26">
        <v>3.7000000000000002</v>
      </c>
      <c r="H38" s="92">
        <v>37</v>
      </c>
      <c s="26">
        <v>0</v>
      </c>
      <c s="26">
        <v>0</v>
      </c>
      <c s="26">
        <v>0</v>
      </c>
      <c s="26">
        <v>0</v>
      </c>
      <c s="92">
        <v>37</v>
      </c>
      <c r="O38" s="92">
        <v>37</v>
      </c>
      <c s="26">
        <v>14</v>
      </c>
      <c s="26">
        <v>7</v>
      </c>
      <c s="26">
        <v>0</v>
      </c>
      <c s="26">
        <v>0</v>
      </c>
      <c s="92">
        <v>37</v>
      </c>
    </row>
    <row>
      <c s="26">
        <v>3.7999999999999998</v>
      </c>
      <c s="26">
        <v>0</v>
      </c>
      <c s="26">
        <v>0</v>
      </c>
      <c s="26">
        <v>0</v>
      </c>
      <c s="26">
        <v>0</v>
      </c>
      <c s="26">
        <v>3.7999999999999998</v>
      </c>
      <c r="H39" s="92">
        <v>38</v>
      </c>
      <c s="26">
        <v>0</v>
      </c>
      <c s="26">
        <v>0</v>
      </c>
      <c s="26">
        <v>0</v>
      </c>
      <c s="26">
        <v>0</v>
      </c>
      <c s="92">
        <v>38</v>
      </c>
      <c r="O39" s="92">
        <v>38</v>
      </c>
      <c s="26">
        <v>13</v>
      </c>
      <c s="26">
        <v>8</v>
      </c>
      <c s="26">
        <v>0</v>
      </c>
      <c s="26">
        <v>0</v>
      </c>
      <c s="92">
        <v>38</v>
      </c>
    </row>
    <row>
      <c s="26">
        <v>3.8999999999999999</v>
      </c>
      <c s="26">
        <v>2</v>
      </c>
      <c s="26">
        <v>3</v>
      </c>
      <c s="26">
        <v>0</v>
      </c>
      <c s="26">
        <v>0</v>
      </c>
      <c s="26">
        <v>3.8999999999999999</v>
      </c>
      <c r="H40" s="92">
        <v>39</v>
      </c>
      <c s="26">
        <v>0</v>
      </c>
      <c s="26">
        <v>0</v>
      </c>
      <c s="26">
        <v>0</v>
      </c>
      <c s="26">
        <v>0</v>
      </c>
      <c s="92">
        <v>39</v>
      </c>
      <c r="O40" s="92">
        <v>39</v>
      </c>
      <c s="26">
        <v>9</v>
      </c>
      <c s="26">
        <v>4</v>
      </c>
      <c s="26">
        <v>0</v>
      </c>
      <c s="26">
        <v>0</v>
      </c>
      <c s="92">
        <v>39</v>
      </c>
    </row>
    <row>
      <c s="26">
        <v>4</v>
      </c>
      <c s="26">
        <v>8</v>
      </c>
      <c s="26">
        <v>17</v>
      </c>
      <c s="26">
        <v>0</v>
      </c>
      <c s="26">
        <v>0</v>
      </c>
      <c s="26">
        <v>4</v>
      </c>
      <c r="H41" s="92">
        <v>40</v>
      </c>
      <c s="26">
        <v>0</v>
      </c>
      <c s="26">
        <v>0</v>
      </c>
      <c s="26">
        <v>0</v>
      </c>
      <c s="26">
        <v>0</v>
      </c>
      <c s="92">
        <v>40</v>
      </c>
      <c r="O41" s="92">
        <v>40</v>
      </c>
      <c s="26">
        <v>10</v>
      </c>
      <c s="26">
        <v>3</v>
      </c>
      <c s="26">
        <v>0</v>
      </c>
      <c s="26">
        <v>0</v>
      </c>
      <c s="92">
        <v>40</v>
      </c>
    </row>
    <row>
      <c s="26">
        <v>4.0999999999999996</v>
      </c>
      <c s="26">
        <v>12</v>
      </c>
      <c s="26">
        <v>13</v>
      </c>
      <c s="26">
        <v>0</v>
      </c>
      <c s="26">
        <v>0</v>
      </c>
      <c s="26">
        <v>4.0999999999999996</v>
      </c>
      <c r="H42" s="92">
        <v>41</v>
      </c>
      <c s="26">
        <v>0</v>
      </c>
      <c s="26">
        <v>0</v>
      </c>
      <c s="26">
        <v>0</v>
      </c>
      <c s="26">
        <v>0</v>
      </c>
      <c s="92">
        <v>41</v>
      </c>
      <c r="O42" s="92">
        <v>41</v>
      </c>
      <c s="26">
        <v>9</v>
      </c>
      <c s="26">
        <v>5</v>
      </c>
      <c s="26">
        <v>0</v>
      </c>
      <c s="26">
        <v>0</v>
      </c>
      <c s="92">
        <v>41</v>
      </c>
    </row>
    <row>
      <c s="26">
        <v>4.2000000000000002</v>
      </c>
      <c s="26">
        <v>10</v>
      </c>
      <c s="26">
        <v>21</v>
      </c>
      <c s="26">
        <v>0</v>
      </c>
      <c s="26">
        <v>0</v>
      </c>
      <c s="26">
        <v>4.2000000000000002</v>
      </c>
      <c r="H43" s="92">
        <v>42</v>
      </c>
      <c s="26">
        <v>0</v>
      </c>
      <c s="26">
        <v>0</v>
      </c>
      <c s="26">
        <v>0</v>
      </c>
      <c s="26">
        <v>0</v>
      </c>
      <c s="92">
        <v>42</v>
      </c>
      <c r="O43" s="92">
        <v>42</v>
      </c>
      <c s="26">
        <v>5</v>
      </c>
      <c s="26">
        <v>2</v>
      </c>
      <c s="26">
        <v>0</v>
      </c>
      <c s="26">
        <v>0</v>
      </c>
      <c s="92">
        <v>42</v>
      </c>
    </row>
    <row>
      <c s="26">
        <v>4.2999999999999998</v>
      </c>
      <c s="26">
        <v>16</v>
      </c>
      <c s="26">
        <v>21</v>
      </c>
      <c s="26">
        <v>0</v>
      </c>
      <c s="26">
        <v>0</v>
      </c>
      <c s="26">
        <v>4.2999999999999998</v>
      </c>
      <c r="H44" s="92">
        <v>43</v>
      </c>
      <c s="26">
        <v>0</v>
      </c>
      <c s="26">
        <v>0</v>
      </c>
      <c s="26">
        <v>0</v>
      </c>
      <c s="26">
        <v>0</v>
      </c>
      <c s="92">
        <v>43</v>
      </c>
      <c r="O44" s="92">
        <v>43</v>
      </c>
      <c s="26">
        <v>4</v>
      </c>
      <c s="26">
        <v>5</v>
      </c>
      <c s="26">
        <v>0</v>
      </c>
      <c s="26">
        <v>0</v>
      </c>
      <c s="92">
        <v>43</v>
      </c>
    </row>
    <row>
      <c s="26">
        <v>4.4000000000000004</v>
      </c>
      <c s="26">
        <v>44</v>
      </c>
      <c s="26">
        <v>69</v>
      </c>
      <c s="26">
        <v>0</v>
      </c>
      <c s="26">
        <v>0</v>
      </c>
      <c s="26">
        <v>4.4000000000000004</v>
      </c>
      <c r="H45" s="92">
        <v>44</v>
      </c>
      <c s="26">
        <v>0</v>
      </c>
      <c s="26">
        <v>0</v>
      </c>
      <c s="26">
        <v>0</v>
      </c>
      <c s="26">
        <v>0</v>
      </c>
      <c s="92">
        <v>44</v>
      </c>
      <c r="O45" s="92">
        <v>44</v>
      </c>
      <c s="26">
        <v>6</v>
      </c>
      <c s="26">
        <v>0</v>
      </c>
      <c s="26">
        <v>0</v>
      </c>
      <c s="26">
        <v>0</v>
      </c>
      <c s="92">
        <v>44</v>
      </c>
    </row>
    <row>
      <c s="26">
        <v>4.5</v>
      </c>
      <c s="26">
        <v>56</v>
      </c>
      <c s="26">
        <v>55</v>
      </c>
      <c s="26">
        <v>0</v>
      </c>
      <c s="26">
        <v>0</v>
      </c>
      <c s="26">
        <v>4.5</v>
      </c>
      <c r="H46" s="92">
        <v>45</v>
      </c>
      <c s="26">
        <v>0</v>
      </c>
      <c s="26">
        <v>0</v>
      </c>
      <c s="26">
        <v>0</v>
      </c>
      <c s="26">
        <v>0</v>
      </c>
      <c s="92">
        <v>45</v>
      </c>
      <c r="O46" s="92">
        <v>45</v>
      </c>
      <c s="26">
        <v>6</v>
      </c>
      <c s="26">
        <v>1</v>
      </c>
      <c s="26">
        <v>0</v>
      </c>
      <c s="26">
        <v>0</v>
      </c>
      <c s="92">
        <v>45</v>
      </c>
    </row>
    <row>
      <c s="26">
        <v>4.5999999999999996</v>
      </c>
      <c s="26">
        <v>84</v>
      </c>
      <c s="26">
        <v>48</v>
      </c>
      <c s="26">
        <v>0</v>
      </c>
      <c s="26">
        <v>0</v>
      </c>
      <c s="26">
        <v>4.5999999999999996</v>
      </c>
      <c r="H47" s="92">
        <v>46</v>
      </c>
      <c s="26">
        <v>0</v>
      </c>
      <c s="26">
        <v>0</v>
      </c>
      <c s="26">
        <v>0</v>
      </c>
      <c s="26">
        <v>0</v>
      </c>
      <c s="92">
        <v>46</v>
      </c>
      <c r="O47" s="92">
        <v>46</v>
      </c>
      <c s="26">
        <v>5</v>
      </c>
      <c s="26">
        <v>2</v>
      </c>
      <c s="26">
        <v>0</v>
      </c>
      <c s="26">
        <v>0</v>
      </c>
      <c s="92">
        <v>46</v>
      </c>
    </row>
    <row>
      <c s="26">
        <v>4.7000000000000002</v>
      </c>
      <c s="26">
        <v>34</v>
      </c>
      <c s="26">
        <v>40</v>
      </c>
      <c s="26">
        <v>0</v>
      </c>
      <c s="26">
        <v>0</v>
      </c>
      <c s="26">
        <v>4.7000000000000002</v>
      </c>
      <c r="H48" s="92">
        <v>47</v>
      </c>
      <c s="26">
        <v>0</v>
      </c>
      <c s="26">
        <v>0</v>
      </c>
      <c s="26">
        <v>0</v>
      </c>
      <c s="26">
        <v>0</v>
      </c>
      <c s="92">
        <v>47</v>
      </c>
      <c r="O48" s="92">
        <v>47</v>
      </c>
      <c s="26">
        <v>4</v>
      </c>
      <c s="26">
        <v>3</v>
      </c>
      <c s="26">
        <v>0</v>
      </c>
      <c s="26">
        <v>0</v>
      </c>
      <c s="92">
        <v>47</v>
      </c>
    </row>
    <row>
      <c s="26">
        <v>4.7999999999999998</v>
      </c>
      <c s="26">
        <v>33</v>
      </c>
      <c s="26">
        <v>8</v>
      </c>
      <c s="26">
        <v>0</v>
      </c>
      <c s="26">
        <v>0</v>
      </c>
      <c s="26">
        <v>4.7999999999999998</v>
      </c>
      <c r="H49" s="92">
        <v>48</v>
      </c>
      <c s="26">
        <v>0</v>
      </c>
      <c s="26">
        <v>0</v>
      </c>
      <c s="26">
        <v>0</v>
      </c>
      <c s="26">
        <v>0</v>
      </c>
      <c s="92">
        <v>48</v>
      </c>
      <c r="O49" s="92">
        <v>48</v>
      </c>
      <c s="26">
        <v>1</v>
      </c>
      <c s="26">
        <v>0</v>
      </c>
      <c s="26">
        <v>0</v>
      </c>
      <c s="26">
        <v>0</v>
      </c>
      <c s="92">
        <v>48</v>
      </c>
    </row>
    <row>
      <c s="26">
        <v>4.9000000000000004</v>
      </c>
      <c s="26">
        <v>1</v>
      </c>
      <c s="26">
        <v>0</v>
      </c>
      <c s="26">
        <v>0</v>
      </c>
      <c s="26">
        <v>0</v>
      </c>
      <c s="26">
        <v>4.9000000000000004</v>
      </c>
      <c r="H50" s="92">
        <v>49</v>
      </c>
      <c s="26">
        <v>0</v>
      </c>
      <c s="26">
        <v>0</v>
      </c>
      <c s="26">
        <v>0</v>
      </c>
      <c s="26">
        <v>0</v>
      </c>
      <c s="92">
        <v>49</v>
      </c>
      <c r="O50" s="92">
        <v>49</v>
      </c>
      <c s="26">
        <v>6</v>
      </c>
      <c s="26">
        <v>1</v>
      </c>
      <c s="26">
        <v>0</v>
      </c>
      <c s="26">
        <v>0</v>
      </c>
      <c s="92">
        <v>49</v>
      </c>
    </row>
    <row>
      <c s="26">
        <v>5</v>
      </c>
      <c s="26">
        <v>0</v>
      </c>
      <c s="26">
        <v>0</v>
      </c>
      <c s="26">
        <v>0</v>
      </c>
      <c s="26">
        <v>0</v>
      </c>
      <c s="26">
        <v>5</v>
      </c>
      <c r="H51" s="92">
        <v>50</v>
      </c>
      <c s="26">
        <v>0</v>
      </c>
      <c s="26">
        <v>0</v>
      </c>
      <c s="26">
        <v>0</v>
      </c>
      <c s="26">
        <v>0</v>
      </c>
      <c s="92">
        <v>50</v>
      </c>
      <c r="O51" s="92">
        <v>50</v>
      </c>
      <c s="26">
        <v>3</v>
      </c>
      <c s="26">
        <v>0</v>
      </c>
      <c s="26">
        <v>0</v>
      </c>
      <c s="26">
        <v>0</v>
      </c>
      <c s="92">
        <v>50</v>
      </c>
    </row>
    <row>
      <c r="H52" s="92">
        <v>51</v>
      </c>
      <c s="26">
        <v>0</v>
      </c>
      <c s="26">
        <v>0</v>
      </c>
      <c s="26">
        <v>0</v>
      </c>
      <c s="26">
        <v>0</v>
      </c>
      <c s="92">
        <v>51</v>
      </c>
      <c r="O52" s="92">
        <v>51</v>
      </c>
      <c s="26">
        <v>0</v>
      </c>
      <c s="26">
        <v>0</v>
      </c>
      <c s="26">
        <v>0</v>
      </c>
      <c s="26">
        <v>0</v>
      </c>
      <c s="92">
        <v>51</v>
      </c>
    </row>
    <row>
      <c r="H53" s="92">
        <v>52</v>
      </c>
      <c s="26">
        <v>0</v>
      </c>
      <c s="26">
        <v>0</v>
      </c>
      <c s="26">
        <v>0</v>
      </c>
      <c s="26">
        <v>0</v>
      </c>
      <c s="92">
        <v>52</v>
      </c>
      <c r="O53" s="92">
        <v>52</v>
      </c>
      <c s="26">
        <v>0</v>
      </c>
      <c s="26">
        <v>0</v>
      </c>
      <c s="26">
        <v>0</v>
      </c>
      <c s="26">
        <v>0</v>
      </c>
      <c s="92">
        <v>52</v>
      </c>
    </row>
    <row>
      <c r="H54" s="92">
        <v>53</v>
      </c>
      <c s="26">
        <v>0</v>
      </c>
      <c s="26">
        <v>0</v>
      </c>
      <c s="26">
        <v>0</v>
      </c>
      <c s="26">
        <v>0</v>
      </c>
      <c s="92">
        <v>53</v>
      </c>
      <c r="O54" s="92">
        <v>53</v>
      </c>
      <c s="26">
        <v>2</v>
      </c>
      <c s="26">
        <v>0</v>
      </c>
      <c s="26">
        <v>0</v>
      </c>
      <c s="26">
        <v>0</v>
      </c>
      <c s="92">
        <v>53</v>
      </c>
    </row>
    <row>
      <c r="H55" s="92">
        <v>54</v>
      </c>
      <c s="26">
        <v>0</v>
      </c>
      <c s="26">
        <v>0</v>
      </c>
      <c s="26">
        <v>0</v>
      </c>
      <c s="26">
        <v>0</v>
      </c>
      <c s="92">
        <v>54</v>
      </c>
      <c r="O55" s="92">
        <v>54</v>
      </c>
      <c s="26">
        <v>1</v>
      </c>
      <c s="26">
        <v>0</v>
      </c>
      <c s="26">
        <v>0</v>
      </c>
      <c s="26">
        <v>0</v>
      </c>
      <c s="92">
        <v>54</v>
      </c>
    </row>
    <row>
      <c r="H56" s="92">
        <v>55</v>
      </c>
      <c s="26">
        <v>0</v>
      </c>
      <c s="26">
        <v>0</v>
      </c>
      <c s="26">
        <v>0</v>
      </c>
      <c s="26">
        <v>0</v>
      </c>
      <c s="92">
        <v>55</v>
      </c>
      <c r="O56" s="92">
        <v>55</v>
      </c>
      <c s="26">
        <v>0</v>
      </c>
      <c s="26">
        <v>0</v>
      </c>
      <c s="26">
        <v>0</v>
      </c>
      <c s="26">
        <v>0</v>
      </c>
      <c s="92">
        <v>55</v>
      </c>
    </row>
    <row>
      <c r="H57" s="92">
        <v>56</v>
      </c>
      <c s="26">
        <v>0</v>
      </c>
      <c s="26">
        <v>0</v>
      </c>
      <c s="26">
        <v>0</v>
      </c>
      <c s="26">
        <v>0</v>
      </c>
      <c s="92">
        <v>56</v>
      </c>
      <c r="O57" s="92">
        <v>56</v>
      </c>
      <c s="26">
        <v>1</v>
      </c>
      <c s="26">
        <v>0</v>
      </c>
      <c s="26">
        <v>0</v>
      </c>
      <c s="26">
        <v>0</v>
      </c>
      <c s="92">
        <v>56</v>
      </c>
    </row>
    <row>
      <c r="H58" s="92">
        <v>57</v>
      </c>
      <c s="26">
        <v>0</v>
      </c>
      <c s="26">
        <v>0</v>
      </c>
      <c s="26">
        <v>0</v>
      </c>
      <c s="26">
        <v>0</v>
      </c>
      <c s="92">
        <v>57</v>
      </c>
      <c r="O58" s="92">
        <v>57</v>
      </c>
      <c s="26">
        <v>0</v>
      </c>
      <c s="26">
        <v>0</v>
      </c>
      <c s="26">
        <v>0</v>
      </c>
      <c s="26">
        <v>0</v>
      </c>
      <c s="92">
        <v>57</v>
      </c>
    </row>
    <row>
      <c r="H59" s="92">
        <v>58</v>
      </c>
      <c s="26">
        <v>0</v>
      </c>
      <c s="26">
        <v>0</v>
      </c>
      <c s="26">
        <v>0</v>
      </c>
      <c s="26">
        <v>0</v>
      </c>
      <c s="92">
        <v>58</v>
      </c>
      <c r="O59" s="92">
        <v>58</v>
      </c>
      <c s="26">
        <v>2</v>
      </c>
      <c s="26">
        <v>0</v>
      </c>
      <c s="26">
        <v>0</v>
      </c>
      <c s="26">
        <v>0</v>
      </c>
      <c s="92">
        <v>58</v>
      </c>
    </row>
    <row>
      <c r="H60" s="92">
        <v>59</v>
      </c>
      <c s="26">
        <v>0</v>
      </c>
      <c s="26">
        <v>0</v>
      </c>
      <c s="26">
        <v>0</v>
      </c>
      <c s="26">
        <v>0</v>
      </c>
      <c s="92">
        <v>59</v>
      </c>
      <c r="O60" s="92">
        <v>59</v>
      </c>
      <c s="26">
        <v>0</v>
      </c>
      <c s="26">
        <v>0</v>
      </c>
      <c s="26">
        <v>0</v>
      </c>
      <c s="26">
        <v>0</v>
      </c>
      <c s="92">
        <v>59</v>
      </c>
    </row>
    <row>
      <c r="H61" s="92">
        <v>60</v>
      </c>
      <c s="26">
        <v>0</v>
      </c>
      <c s="26">
        <v>0</v>
      </c>
      <c s="26">
        <v>0</v>
      </c>
      <c s="26">
        <v>0</v>
      </c>
      <c s="92">
        <v>60</v>
      </c>
      <c r="O61" s="92">
        <v>60</v>
      </c>
      <c s="26">
        <v>0</v>
      </c>
      <c s="26">
        <v>0</v>
      </c>
      <c s="26">
        <v>0</v>
      </c>
      <c s="26">
        <v>0</v>
      </c>
      <c s="92">
        <v>60</v>
      </c>
    </row>
    <row>
      <c r="H62" s="92">
        <v>61</v>
      </c>
      <c s="26">
        <v>0</v>
      </c>
      <c s="26">
        <v>0</v>
      </c>
      <c s="26">
        <v>0</v>
      </c>
      <c s="26">
        <v>0</v>
      </c>
      <c s="92">
        <v>61</v>
      </c>
      <c r="O62" s="92">
        <v>61</v>
      </c>
      <c s="26">
        <v>0</v>
      </c>
      <c s="26">
        <v>0</v>
      </c>
      <c s="26">
        <v>0</v>
      </c>
      <c s="26">
        <v>0</v>
      </c>
      <c s="92">
        <v>61</v>
      </c>
    </row>
    <row>
      <c r="H63" s="92">
        <v>62</v>
      </c>
      <c s="26">
        <v>0</v>
      </c>
      <c s="26">
        <v>0</v>
      </c>
      <c s="26">
        <v>0</v>
      </c>
      <c s="26">
        <v>0</v>
      </c>
      <c s="92">
        <v>62</v>
      </c>
      <c r="O63" s="92">
        <v>62</v>
      </c>
      <c s="26">
        <v>0</v>
      </c>
      <c s="26">
        <v>0</v>
      </c>
      <c s="26">
        <v>0</v>
      </c>
      <c s="26">
        <v>0</v>
      </c>
      <c s="92">
        <v>62</v>
      </c>
    </row>
    <row>
      <c r="H64" s="92">
        <v>63</v>
      </c>
      <c s="26">
        <v>0</v>
      </c>
      <c s="26">
        <v>0</v>
      </c>
      <c s="26">
        <v>0</v>
      </c>
      <c s="26">
        <v>0</v>
      </c>
      <c s="92">
        <v>63</v>
      </c>
      <c r="O64" s="92">
        <v>63</v>
      </c>
      <c s="26">
        <v>0</v>
      </c>
      <c s="26">
        <v>0</v>
      </c>
      <c s="26">
        <v>0</v>
      </c>
      <c s="26">
        <v>0</v>
      </c>
      <c s="92">
        <v>63</v>
      </c>
    </row>
    <row>
      <c r="H65" s="92">
        <v>64</v>
      </c>
      <c s="26">
        <v>0</v>
      </c>
      <c s="26">
        <v>0</v>
      </c>
      <c s="26">
        <v>0</v>
      </c>
      <c s="26">
        <v>0</v>
      </c>
      <c s="92">
        <v>64</v>
      </c>
      <c r="O65" s="92">
        <v>64</v>
      </c>
      <c s="26">
        <v>0</v>
      </c>
      <c s="26">
        <v>0</v>
      </c>
      <c s="26">
        <v>0</v>
      </c>
      <c s="26">
        <v>0</v>
      </c>
      <c s="92">
        <v>64</v>
      </c>
    </row>
    <row>
      <c r="H66" s="92">
        <v>65</v>
      </c>
      <c s="26">
        <v>0</v>
      </c>
      <c s="26">
        <v>0</v>
      </c>
      <c s="26">
        <v>0</v>
      </c>
      <c s="26">
        <v>0</v>
      </c>
      <c s="92">
        <v>65</v>
      </c>
      <c r="O66" s="92">
        <v>65</v>
      </c>
      <c s="26">
        <v>0</v>
      </c>
      <c s="26">
        <v>0</v>
      </c>
      <c s="26">
        <v>0</v>
      </c>
      <c s="26">
        <v>0</v>
      </c>
      <c s="92">
        <v>65</v>
      </c>
    </row>
    <row>
      <c r="H67" s="92">
        <v>66</v>
      </c>
      <c s="26">
        <v>0</v>
      </c>
      <c s="26">
        <v>0</v>
      </c>
      <c s="26">
        <v>0</v>
      </c>
      <c s="26">
        <v>0</v>
      </c>
      <c s="92">
        <v>66</v>
      </c>
      <c r="O67" s="92">
        <v>66</v>
      </c>
      <c s="26">
        <v>0</v>
      </c>
      <c s="26">
        <v>0</v>
      </c>
      <c s="26">
        <v>0</v>
      </c>
      <c s="26">
        <v>0</v>
      </c>
      <c s="92">
        <v>66</v>
      </c>
    </row>
    <row>
      <c r="H68" s="92">
        <v>67</v>
      </c>
      <c s="26">
        <v>0</v>
      </c>
      <c s="26">
        <v>0</v>
      </c>
      <c s="26">
        <v>0</v>
      </c>
      <c s="26">
        <v>0</v>
      </c>
      <c s="92">
        <v>67</v>
      </c>
      <c r="O68" s="92">
        <v>67</v>
      </c>
      <c s="26">
        <v>0</v>
      </c>
      <c s="26">
        <v>0</v>
      </c>
      <c s="26">
        <v>0</v>
      </c>
      <c s="26">
        <v>0</v>
      </c>
      <c s="92">
        <v>67</v>
      </c>
    </row>
    <row>
      <c r="H69" s="92">
        <v>68</v>
      </c>
      <c s="26">
        <v>0</v>
      </c>
      <c s="26">
        <v>0</v>
      </c>
      <c s="26">
        <v>0</v>
      </c>
      <c s="26">
        <v>0</v>
      </c>
      <c s="92">
        <v>68</v>
      </c>
      <c r="O69" s="92">
        <v>68</v>
      </c>
      <c s="26">
        <v>0</v>
      </c>
      <c s="26">
        <v>0</v>
      </c>
      <c s="26">
        <v>0</v>
      </c>
      <c s="26">
        <v>0</v>
      </c>
      <c s="92">
        <v>68</v>
      </c>
    </row>
    <row>
      <c r="H70" s="92">
        <v>69</v>
      </c>
      <c s="26">
        <v>0</v>
      </c>
      <c s="26">
        <v>0</v>
      </c>
      <c s="26">
        <v>0</v>
      </c>
      <c s="26">
        <v>0</v>
      </c>
      <c s="92">
        <v>69</v>
      </c>
      <c r="O70" s="92">
        <v>69</v>
      </c>
      <c s="26">
        <v>0</v>
      </c>
      <c s="26">
        <v>0</v>
      </c>
      <c s="26">
        <v>0</v>
      </c>
      <c s="26">
        <v>0</v>
      </c>
      <c s="92">
        <v>69</v>
      </c>
    </row>
    <row>
      <c r="H71" s="92">
        <v>70</v>
      </c>
      <c s="26">
        <v>0</v>
      </c>
      <c s="26">
        <v>0</v>
      </c>
      <c s="26">
        <v>0</v>
      </c>
      <c s="26">
        <v>0</v>
      </c>
      <c s="92">
        <v>70</v>
      </c>
      <c r="O71" s="92">
        <v>70</v>
      </c>
      <c s="26">
        <v>0</v>
      </c>
      <c s="26">
        <v>0</v>
      </c>
      <c s="26">
        <v>0</v>
      </c>
      <c s="26">
        <v>0</v>
      </c>
      <c s="92">
        <v>70</v>
      </c>
    </row>
    <row>
      <c r="H72" s="92">
        <v>71</v>
      </c>
      <c s="26">
        <v>0</v>
      </c>
      <c s="26">
        <v>0</v>
      </c>
      <c s="26">
        <v>0</v>
      </c>
      <c s="26">
        <v>0</v>
      </c>
      <c s="92">
        <v>71</v>
      </c>
      <c r="O72" s="92">
        <v>71</v>
      </c>
      <c s="26">
        <v>0</v>
      </c>
      <c s="26">
        <v>0</v>
      </c>
      <c s="26">
        <v>0</v>
      </c>
      <c s="26">
        <v>0</v>
      </c>
      <c s="92">
        <v>71</v>
      </c>
    </row>
    <row>
      <c r="H73" s="92">
        <v>72</v>
      </c>
      <c s="26">
        <v>0</v>
      </c>
      <c s="26">
        <v>0</v>
      </c>
      <c s="26">
        <v>0</v>
      </c>
      <c s="26">
        <v>0</v>
      </c>
      <c s="92">
        <v>72</v>
      </c>
      <c r="O73" s="92">
        <v>72</v>
      </c>
      <c s="26">
        <v>0</v>
      </c>
      <c s="26">
        <v>0</v>
      </c>
      <c s="26">
        <v>0</v>
      </c>
      <c s="26">
        <v>0</v>
      </c>
      <c s="92">
        <v>72</v>
      </c>
    </row>
    <row>
      <c r="H74" s="92">
        <v>73</v>
      </c>
      <c s="26">
        <v>0</v>
      </c>
      <c s="26">
        <v>0</v>
      </c>
      <c s="26">
        <v>0</v>
      </c>
      <c s="26">
        <v>0</v>
      </c>
      <c s="92">
        <v>73</v>
      </c>
      <c r="O74" s="92">
        <v>73</v>
      </c>
      <c s="26">
        <v>0</v>
      </c>
      <c s="26">
        <v>0</v>
      </c>
      <c s="26">
        <v>0</v>
      </c>
      <c s="26">
        <v>0</v>
      </c>
      <c s="92">
        <v>73</v>
      </c>
    </row>
    <row>
      <c r="H75" s="92">
        <v>74</v>
      </c>
      <c s="26">
        <v>0</v>
      </c>
      <c s="26">
        <v>0</v>
      </c>
      <c s="26">
        <v>0</v>
      </c>
      <c s="26">
        <v>0</v>
      </c>
      <c s="92">
        <v>74</v>
      </c>
      <c r="O75" s="92">
        <v>74</v>
      </c>
      <c s="26">
        <v>0</v>
      </c>
      <c s="26">
        <v>0</v>
      </c>
      <c s="26">
        <v>0</v>
      </c>
      <c s="26">
        <v>0</v>
      </c>
      <c s="92">
        <v>74</v>
      </c>
    </row>
    <row>
      <c r="H76" s="92">
        <v>75</v>
      </c>
      <c s="26">
        <v>0</v>
      </c>
      <c s="26">
        <v>0</v>
      </c>
      <c s="26">
        <v>0</v>
      </c>
      <c s="26">
        <v>0</v>
      </c>
      <c s="92">
        <v>75</v>
      </c>
      <c r="O76" s="92">
        <v>75</v>
      </c>
      <c s="26">
        <v>0</v>
      </c>
      <c s="26">
        <v>0</v>
      </c>
      <c s="26">
        <v>0</v>
      </c>
      <c s="26">
        <v>0</v>
      </c>
      <c s="92">
        <v>75</v>
      </c>
    </row>
    <row>
      <c r="H77" s="92">
        <v>76</v>
      </c>
      <c s="26">
        <v>0</v>
      </c>
      <c s="26">
        <v>0</v>
      </c>
      <c s="26">
        <v>0</v>
      </c>
      <c s="26">
        <v>0</v>
      </c>
      <c s="92">
        <v>76</v>
      </c>
      <c r="O77" s="92">
        <v>76</v>
      </c>
      <c s="26">
        <v>0</v>
      </c>
      <c s="26">
        <v>0</v>
      </c>
      <c s="26">
        <v>0</v>
      </c>
      <c s="26">
        <v>0</v>
      </c>
      <c s="92">
        <v>76</v>
      </c>
    </row>
    <row>
      <c r="H78" s="92">
        <v>77</v>
      </c>
      <c s="26">
        <v>0</v>
      </c>
      <c s="26">
        <v>0</v>
      </c>
      <c s="26">
        <v>0</v>
      </c>
      <c s="26">
        <v>0</v>
      </c>
      <c s="92">
        <v>77</v>
      </c>
      <c r="O78" s="92">
        <v>77</v>
      </c>
      <c s="26">
        <v>0</v>
      </c>
      <c s="26">
        <v>0</v>
      </c>
      <c s="26">
        <v>0</v>
      </c>
      <c s="26">
        <v>0</v>
      </c>
      <c s="92">
        <v>77</v>
      </c>
    </row>
    <row>
      <c r="H79" s="92">
        <v>78</v>
      </c>
      <c s="26">
        <v>0</v>
      </c>
      <c s="26">
        <v>2</v>
      </c>
      <c s="26">
        <v>0</v>
      </c>
      <c s="26">
        <v>0</v>
      </c>
      <c s="92">
        <v>78</v>
      </c>
      <c r="O79" s="92">
        <v>78</v>
      </c>
      <c s="26">
        <v>0</v>
      </c>
      <c s="26">
        <v>0</v>
      </c>
      <c s="26">
        <v>0</v>
      </c>
      <c s="26">
        <v>0</v>
      </c>
      <c s="92">
        <v>78</v>
      </c>
    </row>
    <row>
      <c r="H80" s="92">
        <v>79</v>
      </c>
      <c s="26">
        <v>0</v>
      </c>
      <c s="26">
        <v>8</v>
      </c>
      <c s="26">
        <v>0</v>
      </c>
      <c s="26">
        <v>0</v>
      </c>
      <c s="92">
        <v>79</v>
      </c>
      <c r="O80" s="92">
        <v>79</v>
      </c>
      <c s="26">
        <v>0</v>
      </c>
      <c s="26">
        <v>0</v>
      </c>
      <c s="26">
        <v>0</v>
      </c>
      <c s="26">
        <v>0</v>
      </c>
      <c s="92">
        <v>79</v>
      </c>
    </row>
    <row>
      <c r="H81" s="92">
        <v>80</v>
      </c>
      <c s="26">
        <v>0</v>
      </c>
      <c s="26">
        <v>29</v>
      </c>
      <c s="26">
        <v>0</v>
      </c>
      <c s="26">
        <v>0</v>
      </c>
      <c s="92">
        <v>80</v>
      </c>
      <c r="O81" s="92">
        <v>80</v>
      </c>
      <c s="26">
        <v>0</v>
      </c>
      <c s="26">
        <v>0</v>
      </c>
      <c s="26">
        <v>0</v>
      </c>
      <c s="26">
        <v>0</v>
      </c>
      <c s="92">
        <v>80</v>
      </c>
    </row>
    <row>
      <c r="H82" s="92">
        <v>81</v>
      </c>
      <c s="26">
        <v>4</v>
      </c>
      <c s="26">
        <v>53</v>
      </c>
      <c s="26">
        <v>0</v>
      </c>
      <c s="26">
        <v>0</v>
      </c>
      <c s="92">
        <v>81</v>
      </c>
      <c r="O82" s="92">
        <v>81</v>
      </c>
      <c s="26">
        <v>0</v>
      </c>
      <c s="26">
        <v>0</v>
      </c>
      <c s="26">
        <v>0</v>
      </c>
      <c s="26">
        <v>0</v>
      </c>
      <c s="92">
        <v>81</v>
      </c>
    </row>
    <row>
      <c r="H83" s="92">
        <v>82</v>
      </c>
      <c s="26">
        <v>6</v>
      </c>
      <c s="26">
        <v>69</v>
      </c>
      <c s="26">
        <v>0</v>
      </c>
      <c s="26">
        <v>0</v>
      </c>
      <c s="92">
        <v>82</v>
      </c>
      <c r="O83" s="92">
        <v>82</v>
      </c>
      <c s="26">
        <v>0</v>
      </c>
      <c s="26">
        <v>0</v>
      </c>
      <c s="26">
        <v>0</v>
      </c>
      <c s="26">
        <v>0</v>
      </c>
      <c s="92">
        <v>82</v>
      </c>
    </row>
    <row>
      <c r="H84" s="92">
        <v>83</v>
      </c>
      <c s="26">
        <v>29</v>
      </c>
      <c s="26">
        <v>44</v>
      </c>
      <c s="26">
        <v>0</v>
      </c>
      <c s="26">
        <v>0</v>
      </c>
      <c s="92">
        <v>83</v>
      </c>
      <c r="O84" s="92">
        <v>83</v>
      </c>
      <c s="26">
        <v>0</v>
      </c>
      <c s="26">
        <v>0</v>
      </c>
      <c s="26">
        <v>0</v>
      </c>
      <c s="26">
        <v>0</v>
      </c>
      <c s="92">
        <v>83</v>
      </c>
    </row>
    <row>
      <c r="H85" s="92">
        <v>84</v>
      </c>
      <c s="26">
        <v>43</v>
      </c>
      <c s="26">
        <v>39</v>
      </c>
      <c s="26">
        <v>0</v>
      </c>
      <c s="26">
        <v>0</v>
      </c>
      <c s="92">
        <v>84</v>
      </c>
      <c r="O85" s="92">
        <v>84</v>
      </c>
      <c s="26">
        <v>0</v>
      </c>
      <c s="26">
        <v>0</v>
      </c>
      <c s="26">
        <v>0</v>
      </c>
      <c s="26">
        <v>0</v>
      </c>
      <c s="92">
        <v>84</v>
      </c>
    </row>
    <row>
      <c r="H86" s="92">
        <v>85</v>
      </c>
      <c s="26">
        <v>41</v>
      </c>
      <c s="26">
        <v>34</v>
      </c>
      <c s="26">
        <v>0</v>
      </c>
      <c s="26">
        <v>0</v>
      </c>
      <c s="92">
        <v>85</v>
      </c>
      <c r="O86" s="92">
        <v>85</v>
      </c>
      <c s="26">
        <v>0</v>
      </c>
      <c s="26">
        <v>0</v>
      </c>
      <c s="26">
        <v>0</v>
      </c>
      <c s="26">
        <v>0</v>
      </c>
      <c s="92">
        <v>85</v>
      </c>
    </row>
    <row>
      <c r="H87" s="92">
        <v>86</v>
      </c>
      <c s="26">
        <v>66</v>
      </c>
      <c s="26">
        <v>10</v>
      </c>
      <c s="26">
        <v>0</v>
      </c>
      <c s="26">
        <v>0</v>
      </c>
      <c s="92">
        <v>86</v>
      </c>
      <c r="O87" s="92">
        <v>86</v>
      </c>
      <c s="26">
        <v>0</v>
      </c>
      <c s="26">
        <v>0</v>
      </c>
      <c s="26">
        <v>0</v>
      </c>
      <c s="26">
        <v>0</v>
      </c>
      <c s="92">
        <v>86</v>
      </c>
    </row>
    <row>
      <c r="H88" s="92">
        <v>87</v>
      </c>
      <c s="26">
        <v>28</v>
      </c>
      <c s="26">
        <v>5</v>
      </c>
      <c s="26">
        <v>0</v>
      </c>
      <c s="26">
        <v>0</v>
      </c>
      <c s="92">
        <v>87</v>
      </c>
      <c r="O88" s="92">
        <v>87</v>
      </c>
      <c s="26">
        <v>0</v>
      </c>
      <c s="26">
        <v>0</v>
      </c>
      <c s="26">
        <v>0</v>
      </c>
      <c s="26">
        <v>0</v>
      </c>
      <c s="92">
        <v>87</v>
      </c>
    </row>
    <row>
      <c r="H89" s="92">
        <v>88</v>
      </c>
      <c s="26">
        <v>34</v>
      </c>
      <c s="26">
        <v>2</v>
      </c>
      <c s="26">
        <v>0</v>
      </c>
      <c s="26">
        <v>0</v>
      </c>
      <c s="92">
        <v>88</v>
      </c>
      <c r="O89" s="92">
        <v>88</v>
      </c>
      <c s="26">
        <v>0</v>
      </c>
      <c s="26">
        <v>0</v>
      </c>
      <c s="26">
        <v>0</v>
      </c>
      <c s="26">
        <v>0</v>
      </c>
      <c s="92">
        <v>88</v>
      </c>
    </row>
    <row>
      <c r="H90" s="92">
        <v>89</v>
      </c>
      <c s="26">
        <v>22</v>
      </c>
      <c s="26">
        <v>0</v>
      </c>
      <c s="26">
        <v>0</v>
      </c>
      <c s="26">
        <v>0</v>
      </c>
      <c s="92">
        <v>89</v>
      </c>
      <c r="O90" s="92">
        <v>89</v>
      </c>
      <c s="26">
        <v>0</v>
      </c>
      <c s="26">
        <v>0</v>
      </c>
      <c s="26">
        <v>0</v>
      </c>
      <c s="26">
        <v>0</v>
      </c>
      <c s="92">
        <v>89</v>
      </c>
    </row>
    <row>
      <c r="H91" s="92">
        <v>90</v>
      </c>
      <c s="26">
        <v>17</v>
      </c>
      <c s="26">
        <v>0</v>
      </c>
      <c s="26">
        <v>0</v>
      </c>
      <c s="26">
        <v>0</v>
      </c>
      <c s="92">
        <v>90</v>
      </c>
      <c r="O91" s="92">
        <v>90</v>
      </c>
      <c s="26">
        <v>0</v>
      </c>
      <c s="26">
        <v>0</v>
      </c>
      <c s="26">
        <v>0</v>
      </c>
      <c s="26">
        <v>0</v>
      </c>
      <c s="92">
        <v>90</v>
      </c>
    </row>
    <row>
      <c r="H92" s="92">
        <v>91</v>
      </c>
      <c s="26">
        <v>5</v>
      </c>
      <c s="26">
        <v>0</v>
      </c>
      <c s="26">
        <v>0</v>
      </c>
      <c s="26">
        <v>0</v>
      </c>
      <c s="92">
        <v>91</v>
      </c>
      <c r="O92" s="92">
        <v>91</v>
      </c>
      <c s="26">
        <v>0</v>
      </c>
      <c s="26">
        <v>0</v>
      </c>
      <c s="26">
        <v>0</v>
      </c>
      <c s="26">
        <v>0</v>
      </c>
      <c s="92">
        <v>91</v>
      </c>
    </row>
    <row>
      <c r="H93" s="92">
        <v>92</v>
      </c>
      <c s="26">
        <v>5</v>
      </c>
      <c s="26">
        <v>0</v>
      </c>
      <c s="26">
        <v>0</v>
      </c>
      <c s="26">
        <v>0</v>
      </c>
      <c s="92">
        <v>92</v>
      </c>
      <c r="O93" s="92">
        <v>92</v>
      </c>
      <c s="26">
        <v>0</v>
      </c>
      <c s="26">
        <v>0</v>
      </c>
      <c s="26">
        <v>0</v>
      </c>
      <c s="26">
        <v>0</v>
      </c>
      <c s="92">
        <v>92</v>
      </c>
    </row>
    <row>
      <c r="H94" s="92">
        <v>93</v>
      </c>
      <c s="26">
        <v>1</v>
      </c>
      <c s="26">
        <v>0</v>
      </c>
      <c s="26">
        <v>0</v>
      </c>
      <c s="26">
        <v>0</v>
      </c>
      <c s="92">
        <v>93</v>
      </c>
      <c r="O94" s="92">
        <v>93</v>
      </c>
      <c s="26">
        <v>0</v>
      </c>
      <c s="26">
        <v>0</v>
      </c>
      <c s="26">
        <v>0</v>
      </c>
      <c s="26">
        <v>0</v>
      </c>
      <c s="92">
        <v>93</v>
      </c>
    </row>
    <row>
      <c r="H95" s="92">
        <v>94</v>
      </c>
      <c s="26">
        <v>2</v>
      </c>
      <c s="26">
        <v>0</v>
      </c>
      <c s="26">
        <v>0</v>
      </c>
      <c s="26">
        <v>0</v>
      </c>
      <c s="92">
        <v>94</v>
      </c>
      <c r="O95" s="92">
        <v>94</v>
      </c>
      <c s="26">
        <v>0</v>
      </c>
      <c s="26">
        <v>0</v>
      </c>
      <c s="26">
        <v>0</v>
      </c>
      <c s="26">
        <v>0</v>
      </c>
      <c s="92">
        <v>94</v>
      </c>
    </row>
    <row>
      <c r="H96" s="92">
        <v>95</v>
      </c>
      <c s="26">
        <v>0</v>
      </c>
      <c s="26">
        <v>0</v>
      </c>
      <c s="26">
        <v>0</v>
      </c>
      <c s="26">
        <v>0</v>
      </c>
      <c s="92">
        <v>95</v>
      </c>
      <c r="O96" s="92">
        <v>95</v>
      </c>
      <c s="26">
        <v>0</v>
      </c>
      <c s="26">
        <v>0</v>
      </c>
      <c s="26">
        <v>0</v>
      </c>
      <c s="26">
        <v>0</v>
      </c>
      <c s="92">
        <v>95</v>
      </c>
    </row>
    <row>
      <c r="H97" s="92">
        <v>96</v>
      </c>
      <c s="26">
        <v>0</v>
      </c>
      <c s="26">
        <v>0</v>
      </c>
      <c s="26">
        <v>0</v>
      </c>
      <c s="26">
        <v>0</v>
      </c>
      <c s="92">
        <v>96</v>
      </c>
      <c r="O97" s="92">
        <v>96</v>
      </c>
      <c s="26">
        <v>0</v>
      </c>
      <c s="26">
        <v>0</v>
      </c>
      <c s="26">
        <v>0</v>
      </c>
      <c s="26">
        <v>0</v>
      </c>
      <c s="92">
        <v>96</v>
      </c>
    </row>
    <row>
      <c r="H98" s="92">
        <v>97</v>
      </c>
      <c s="26">
        <v>0</v>
      </c>
      <c s="26">
        <v>0</v>
      </c>
      <c s="26">
        <v>0</v>
      </c>
      <c s="26">
        <v>0</v>
      </c>
      <c s="92">
        <v>97</v>
      </c>
      <c r="O98" s="92">
        <v>97</v>
      </c>
      <c s="26">
        <v>0</v>
      </c>
      <c s="26">
        <v>0</v>
      </c>
      <c s="26">
        <v>0</v>
      </c>
      <c s="26">
        <v>0</v>
      </c>
      <c s="92">
        <v>97</v>
      </c>
    </row>
    <row>
      <c r="H99" s="92">
        <v>98</v>
      </c>
      <c s="26">
        <v>0</v>
      </c>
      <c s="26">
        <v>0</v>
      </c>
      <c s="26">
        <v>0</v>
      </c>
      <c s="26">
        <v>0</v>
      </c>
      <c s="92">
        <v>98</v>
      </c>
      <c r="O99" s="92">
        <v>98</v>
      </c>
      <c s="26">
        <v>0</v>
      </c>
      <c s="26">
        <v>0</v>
      </c>
      <c s="26">
        <v>0</v>
      </c>
      <c s="26">
        <v>0</v>
      </c>
      <c s="92">
        <v>98</v>
      </c>
    </row>
    <row>
      <c r="H100" s="92">
        <v>99</v>
      </c>
      <c s="26">
        <v>0</v>
      </c>
      <c s="26">
        <v>0</v>
      </c>
      <c s="26">
        <v>0</v>
      </c>
      <c s="26">
        <v>0</v>
      </c>
      <c s="92">
        <v>99</v>
      </c>
      <c r="O100" s="92">
        <v>99</v>
      </c>
      <c s="26">
        <v>0</v>
      </c>
      <c s="26">
        <v>0</v>
      </c>
      <c s="26">
        <v>0</v>
      </c>
      <c s="26">
        <v>0</v>
      </c>
      <c s="92">
        <v>99</v>
      </c>
    </row>
    <row>
      <c r="H101" s="92">
        <v>100</v>
      </c>
      <c s="26">
        <v>0</v>
      </c>
      <c s="26">
        <v>0</v>
      </c>
      <c s="26">
        <v>0</v>
      </c>
      <c s="26">
        <v>0</v>
      </c>
      <c s="92">
        <v>100</v>
      </c>
      <c r="O101" s="92">
        <v>100</v>
      </c>
      <c s="26">
        <v>0</v>
      </c>
      <c s="26">
        <v>0</v>
      </c>
      <c s="26">
        <v>0</v>
      </c>
      <c s="26">
        <v>0</v>
      </c>
      <c s="92">
        <v>100</v>
      </c>
    </row>
    <row>
      <c r="H102" s="92">
        <v>101</v>
      </c>
      <c s="26">
        <v>0</v>
      </c>
      <c s="26">
        <v>0</v>
      </c>
      <c s="26">
        <v>0</v>
      </c>
      <c s="26">
        <v>0</v>
      </c>
      <c s="92">
        <v>101</v>
      </c>
      <c r="O102" s="92">
        <v>101</v>
      </c>
      <c s="26">
        <v>0</v>
      </c>
      <c s="26">
        <v>0</v>
      </c>
      <c s="26">
        <v>0</v>
      </c>
      <c s="26">
        <v>0</v>
      </c>
      <c s="92">
        <v>101</v>
      </c>
    </row>
    <row>
      <c r="H103" s="92">
        <v>102</v>
      </c>
      <c s="26">
        <v>0</v>
      </c>
      <c s="26">
        <v>0</v>
      </c>
      <c s="26">
        <v>0</v>
      </c>
      <c s="26">
        <v>0</v>
      </c>
      <c s="92">
        <v>102</v>
      </c>
      <c r="O103" s="92">
        <v>102</v>
      </c>
      <c s="26">
        <v>0</v>
      </c>
      <c s="26">
        <v>0</v>
      </c>
      <c s="26">
        <v>0</v>
      </c>
      <c s="26">
        <v>0</v>
      </c>
      <c s="92">
        <v>102</v>
      </c>
    </row>
    <row>
      <c r="H104" s="92">
        <v>103</v>
      </c>
      <c s="26">
        <v>0</v>
      </c>
      <c s="26">
        <v>0</v>
      </c>
      <c s="26">
        <v>0</v>
      </c>
      <c s="26">
        <v>0</v>
      </c>
      <c s="92">
        <v>103</v>
      </c>
      <c r="O104" s="92">
        <v>103</v>
      </c>
      <c s="26">
        <v>0</v>
      </c>
      <c s="26">
        <v>0</v>
      </c>
      <c s="26">
        <v>0</v>
      </c>
      <c s="26">
        <v>0</v>
      </c>
      <c s="92">
        <v>103</v>
      </c>
    </row>
    <row>
      <c r="H105" s="92">
        <v>104</v>
      </c>
      <c s="26">
        <v>0</v>
      </c>
      <c s="26">
        <v>0</v>
      </c>
      <c s="26">
        <v>0</v>
      </c>
      <c s="26">
        <v>0</v>
      </c>
      <c s="92">
        <v>104</v>
      </c>
      <c r="O105" s="92">
        <v>104</v>
      </c>
      <c s="26">
        <v>0</v>
      </c>
      <c s="26">
        <v>0</v>
      </c>
      <c s="26">
        <v>0</v>
      </c>
      <c s="26">
        <v>0</v>
      </c>
      <c s="92">
        <v>104</v>
      </c>
    </row>
    <row>
      <c r="H106" s="92">
        <v>105</v>
      </c>
      <c s="26">
        <v>0</v>
      </c>
      <c s="26">
        <v>0</v>
      </c>
      <c s="26">
        <v>0</v>
      </c>
      <c s="26">
        <v>0</v>
      </c>
      <c s="92">
        <v>105</v>
      </c>
      <c r="O106" s="92">
        <v>105</v>
      </c>
      <c s="26">
        <v>0</v>
      </c>
      <c s="26">
        <v>0</v>
      </c>
      <c s="26">
        <v>0</v>
      </c>
      <c s="26">
        <v>0</v>
      </c>
      <c s="92">
        <v>105</v>
      </c>
    </row>
    <row>
      <c r="H107" s="92">
        <v>106</v>
      </c>
      <c s="26">
        <v>0</v>
      </c>
      <c s="26">
        <v>0</v>
      </c>
      <c s="26">
        <v>0</v>
      </c>
      <c s="26">
        <v>0</v>
      </c>
      <c s="92">
        <v>106</v>
      </c>
      <c r="O107" s="92">
        <v>106</v>
      </c>
      <c s="26">
        <v>0</v>
      </c>
      <c s="26">
        <v>0</v>
      </c>
      <c s="26">
        <v>0</v>
      </c>
      <c s="26">
        <v>0</v>
      </c>
      <c s="92">
        <v>106</v>
      </c>
    </row>
    <row>
      <c r="H108" s="92">
        <v>107</v>
      </c>
      <c s="26">
        <v>0</v>
      </c>
      <c s="26">
        <v>0</v>
      </c>
      <c s="26">
        <v>0</v>
      </c>
      <c s="26">
        <v>0</v>
      </c>
      <c s="92">
        <v>107</v>
      </c>
      <c r="O108" s="92">
        <v>107</v>
      </c>
      <c s="26">
        <v>0</v>
      </c>
      <c s="26">
        <v>0</v>
      </c>
      <c s="26">
        <v>0</v>
      </c>
      <c s="26">
        <v>0</v>
      </c>
      <c s="92">
        <v>107</v>
      </c>
    </row>
    <row>
      <c r="H109" s="92">
        <v>108</v>
      </c>
      <c s="26">
        <v>0</v>
      </c>
      <c s="26">
        <v>0</v>
      </c>
      <c s="26">
        <v>0</v>
      </c>
      <c s="26">
        <v>0</v>
      </c>
      <c s="92">
        <v>108</v>
      </c>
      <c r="O109" s="92">
        <v>108</v>
      </c>
      <c s="26">
        <v>0</v>
      </c>
      <c s="26">
        <v>0</v>
      </c>
      <c s="26">
        <v>0</v>
      </c>
      <c s="26">
        <v>0</v>
      </c>
      <c s="92">
        <v>108</v>
      </c>
    </row>
    <row>
      <c r="H110" s="92">
        <v>109</v>
      </c>
      <c s="26">
        <v>0</v>
      </c>
      <c s="26">
        <v>0</v>
      </c>
      <c s="26">
        <v>0</v>
      </c>
      <c s="26">
        <v>0</v>
      </c>
      <c s="92">
        <v>109</v>
      </c>
      <c r="O110" s="92">
        <v>109</v>
      </c>
      <c s="26">
        <v>0</v>
      </c>
      <c s="26">
        <v>0</v>
      </c>
      <c s="26">
        <v>0</v>
      </c>
      <c s="26">
        <v>0</v>
      </c>
      <c s="92">
        <v>109</v>
      </c>
    </row>
    <row>
      <c r="H111" s="92">
        <v>110</v>
      </c>
      <c s="26">
        <v>0</v>
      </c>
      <c s="26">
        <v>0</v>
      </c>
      <c s="26">
        <v>0</v>
      </c>
      <c s="26">
        <v>0</v>
      </c>
      <c s="92">
        <v>110</v>
      </c>
      <c r="O111" s="92">
        <v>110</v>
      </c>
      <c s="26">
        <v>0</v>
      </c>
      <c s="26">
        <v>0</v>
      </c>
      <c s="26">
        <v>0</v>
      </c>
      <c s="26">
        <v>0</v>
      </c>
      <c s="92">
        <v>110</v>
      </c>
    </row>
    <row>
      <c r="H112" s="92">
        <v>111</v>
      </c>
      <c s="26">
        <v>0</v>
      </c>
      <c s="26">
        <v>0</v>
      </c>
      <c s="26">
        <v>0</v>
      </c>
      <c s="26">
        <v>0</v>
      </c>
      <c s="92">
        <v>111</v>
      </c>
      <c r="O112" s="92">
        <v>111</v>
      </c>
      <c s="26">
        <v>0</v>
      </c>
      <c s="26">
        <v>0</v>
      </c>
      <c s="26">
        <v>0</v>
      </c>
      <c s="26">
        <v>0</v>
      </c>
      <c s="92">
        <v>111</v>
      </c>
    </row>
    <row>
      <c r="H113" s="92">
        <v>112</v>
      </c>
      <c s="26">
        <v>0</v>
      </c>
      <c s="26">
        <v>0</v>
      </c>
      <c s="26">
        <v>0</v>
      </c>
      <c s="26">
        <v>0</v>
      </c>
      <c s="92">
        <v>112</v>
      </c>
      <c r="O113" s="92">
        <v>112</v>
      </c>
      <c s="26">
        <v>0</v>
      </c>
      <c s="26">
        <v>0</v>
      </c>
      <c s="26">
        <v>0</v>
      </c>
      <c s="26">
        <v>0</v>
      </c>
      <c s="92">
        <v>112</v>
      </c>
    </row>
    <row>
      <c r="H114" s="92">
        <v>113</v>
      </c>
      <c s="26">
        <v>0</v>
      </c>
      <c s="26">
        <v>0</v>
      </c>
      <c s="26">
        <v>0</v>
      </c>
      <c s="26">
        <v>0</v>
      </c>
      <c s="92">
        <v>113</v>
      </c>
      <c r="O114" s="92">
        <v>113</v>
      </c>
      <c s="26">
        <v>0</v>
      </c>
      <c s="26">
        <v>0</v>
      </c>
      <c s="26">
        <v>0</v>
      </c>
      <c s="26">
        <v>0</v>
      </c>
      <c s="92">
        <v>113</v>
      </c>
    </row>
    <row>
      <c r="H115" s="92">
        <v>114</v>
      </c>
      <c s="26">
        <v>0</v>
      </c>
      <c s="26">
        <v>0</v>
      </c>
      <c s="26">
        <v>0</v>
      </c>
      <c s="26">
        <v>0</v>
      </c>
      <c s="92">
        <v>114</v>
      </c>
      <c r="O115" s="92">
        <v>114</v>
      </c>
      <c s="26">
        <v>0</v>
      </c>
      <c s="26">
        <v>0</v>
      </c>
      <c s="26">
        <v>0</v>
      </c>
      <c s="26">
        <v>0</v>
      </c>
      <c s="92">
        <v>114</v>
      </c>
    </row>
    <row>
      <c r="H116" s="92">
        <v>115</v>
      </c>
      <c s="26">
        <v>0</v>
      </c>
      <c s="26">
        <v>0</v>
      </c>
      <c s="26">
        <v>0</v>
      </c>
      <c s="26">
        <v>0</v>
      </c>
      <c s="92">
        <v>115</v>
      </c>
      <c r="O116" s="92">
        <v>115</v>
      </c>
      <c s="26">
        <v>0</v>
      </c>
      <c s="26">
        <v>0</v>
      </c>
      <c s="26">
        <v>0</v>
      </c>
      <c s="26">
        <v>0</v>
      </c>
      <c s="92">
        <v>115</v>
      </c>
    </row>
    <row>
      <c r="H117" s="92">
        <v>116</v>
      </c>
      <c s="26">
        <v>0</v>
      </c>
      <c s="26">
        <v>0</v>
      </c>
      <c s="26">
        <v>0</v>
      </c>
      <c s="26">
        <v>0</v>
      </c>
      <c s="92">
        <v>116</v>
      </c>
      <c r="O117" s="92">
        <v>116</v>
      </c>
      <c s="26">
        <v>0</v>
      </c>
      <c s="26">
        <v>0</v>
      </c>
      <c s="26">
        <v>0</v>
      </c>
      <c s="26">
        <v>0</v>
      </c>
      <c s="92">
        <v>116</v>
      </c>
    </row>
    <row>
      <c r="H118" s="92">
        <v>117</v>
      </c>
      <c s="26">
        <v>0</v>
      </c>
      <c s="26">
        <v>0</v>
      </c>
      <c s="26">
        <v>0</v>
      </c>
      <c s="26">
        <v>0</v>
      </c>
      <c s="92">
        <v>117</v>
      </c>
      <c r="O118" s="92">
        <v>117</v>
      </c>
      <c s="26">
        <v>0</v>
      </c>
      <c s="26">
        <v>0</v>
      </c>
      <c s="26">
        <v>0</v>
      </c>
      <c s="26">
        <v>0</v>
      </c>
      <c s="92">
        <v>117</v>
      </c>
    </row>
    <row>
      <c r="H119" s="92">
        <v>118</v>
      </c>
      <c s="26">
        <v>0</v>
      </c>
      <c s="26">
        <v>0</v>
      </c>
      <c s="26">
        <v>0</v>
      </c>
      <c s="26">
        <v>0</v>
      </c>
      <c s="92">
        <v>118</v>
      </c>
      <c r="O119" s="92">
        <v>118</v>
      </c>
      <c s="26">
        <v>0</v>
      </c>
      <c s="26">
        <v>0</v>
      </c>
      <c s="26">
        <v>0</v>
      </c>
      <c s="26">
        <v>0</v>
      </c>
      <c s="92">
        <v>118</v>
      </c>
    </row>
    <row>
      <c r="H120" s="92">
        <v>119</v>
      </c>
      <c s="26">
        <v>0</v>
      </c>
      <c s="26">
        <v>0</v>
      </c>
      <c s="26">
        <v>0</v>
      </c>
      <c s="26">
        <v>0</v>
      </c>
      <c s="92">
        <v>119</v>
      </c>
      <c r="O120" s="92">
        <v>119</v>
      </c>
      <c s="26">
        <v>0</v>
      </c>
      <c s="26">
        <v>0</v>
      </c>
      <c s="26">
        <v>0</v>
      </c>
      <c s="26">
        <v>0</v>
      </c>
      <c s="92">
        <v>119</v>
      </c>
    </row>
    <row>
      <c r="H121" s="92">
        <v>120</v>
      </c>
      <c s="26">
        <v>0</v>
      </c>
      <c s="26">
        <v>0</v>
      </c>
      <c s="26">
        <v>0</v>
      </c>
      <c s="26">
        <v>0</v>
      </c>
      <c s="92">
        <v>120</v>
      </c>
      <c r="O121" s="92">
        <v>120</v>
      </c>
      <c s="26">
        <v>0</v>
      </c>
      <c s="26">
        <v>0</v>
      </c>
      <c s="26">
        <v>0</v>
      </c>
      <c s="26">
        <v>0</v>
      </c>
      <c s="92">
        <v>120</v>
      </c>
    </row>
    <row>
      <c r="H122" s="92" t="s">
        <v>29</v>
      </c>
      <c s="26"/>
      <c s="26"/>
      <c s="26"/>
      <c s="26"/>
      <c s="92"/>
      <c r="O122" s="92" t="s">
        <v>29</v>
      </c>
      <c s="26"/>
      <c s="26"/>
      <c s="26"/>
      <c s="26"/>
      <c s="92"/>
    </row>
    <row>
      <c r="H123" s="25"/>
      <c r="M123" s="25"/>
      <c r="O123" s="25"/>
      <c r="T123" s="25"/>
    </row>
    <row>
      <c r="H124" s="25"/>
      <c r="M124" s="25"/>
      <c r="O124" s="25"/>
      <c r="T124" s="25"/>
    </row>
    <row>
      <c r="H125" s="25"/>
      <c r="M125" s="25"/>
      <c r="O125" s="25"/>
      <c r="T125" s="25"/>
    </row>
    <row>
      <c r="H126" s="25"/>
      <c r="M126" s="25"/>
      <c r="O126" s="25"/>
      <c r="T126" s="25"/>
    </row>
    <row>
      <c r="H127" s="25"/>
      <c r="M127" s="25"/>
      <c r="O127" s="25"/>
      <c r="T127" s="25"/>
    </row>
    <row>
      <c r="H128" s="25"/>
      <c r="M128" s="25"/>
      <c r="O128" s="25"/>
      <c r="T128" s="25"/>
    </row>
    <row>
      <c r="H129" s="25"/>
      <c r="M129" s="25"/>
      <c r="O129" s="25"/>
      <c r="T129" s="25"/>
    </row>
    <row>
      <c r="H130" s="25"/>
      <c r="M130" s="25"/>
      <c r="O130" s="25"/>
      <c r="T130" s="25"/>
    </row>
    <row>
      <c r="H131" s="25"/>
      <c r="M131" s="25"/>
      <c r="O131" s="25"/>
      <c r="T131" s="25"/>
    </row>
    <row>
      <c r="H132" s="25"/>
      <c r="M132" s="25"/>
      <c r="O132" s="25"/>
      <c r="T132" s="25"/>
    </row>
    <row>
      <c r="H133" s="25"/>
      <c r="M133" s="25"/>
      <c r="O133" s="25"/>
      <c r="T133" s="25"/>
    </row>
    <row>
      <c r="H134" s="25"/>
      <c r="M134" s="25"/>
      <c r="O134" s="25"/>
      <c r="T134" s="25"/>
    </row>
    <row>
      <c r="H135" s="25"/>
      <c r="M135" s="25"/>
      <c r="O135" s="25"/>
      <c r="T135" s="25"/>
    </row>
    <row>
      <c r="H136" s="25"/>
      <c r="M136" s="25"/>
      <c r="O136" s="25"/>
      <c r="T136" s="25"/>
    </row>
    <row>
      <c r="H137" s="25"/>
      <c r="M137" s="25"/>
      <c r="O137" s="25"/>
      <c r="T137" s="25"/>
    </row>
    <row>
      <c r="H138" s="25"/>
      <c r="M138" s="25"/>
      <c r="O138" s="25"/>
      <c r="T138" s="25"/>
    </row>
    <row>
      <c r="H139" s="25"/>
      <c r="M139" s="25"/>
      <c r="O139" s="25"/>
      <c r="T139" s="25"/>
    </row>
    <row>
      <c r="H140" s="25"/>
      <c r="M140" s="25"/>
      <c r="O140" s="25"/>
      <c r="T140" s="25"/>
    </row>
    <row>
      <c r="H141" s="25"/>
      <c r="M141" s="25"/>
      <c r="O141" s="25"/>
      <c r="T141" s="25"/>
    </row>
    <row>
      <c r="H142" s="25"/>
      <c r="M142" s="25"/>
      <c r="O142" s="25"/>
      <c r="T142" s="25"/>
    </row>
    <row>
      <c r="H143" s="25"/>
      <c r="M143" s="25"/>
      <c r="O143" s="25"/>
      <c r="T143" s="25"/>
    </row>
    <row>
      <c r="H144" s="25"/>
      <c r="M144" s="25"/>
      <c r="O144" s="25"/>
      <c r="T144" s="25"/>
    </row>
    <row>
      <c r="H145" s="25"/>
      <c r="M145" s="25"/>
      <c r="O145" s="25"/>
      <c r="T145" s="25"/>
    </row>
    <row>
      <c r="H146" s="25"/>
      <c r="M146" s="25"/>
      <c r="O146" s="25"/>
      <c r="T146" s="25"/>
    </row>
    <row>
      <c r="H147" s="25"/>
      <c r="M147" s="25"/>
      <c r="O147" s="25"/>
      <c r="T147" s="25"/>
    </row>
    <row>
      <c r="H148" s="25"/>
      <c r="M148" s="25"/>
      <c r="O148" s="25"/>
      <c r="T148" s="25"/>
    </row>
    <row>
      <c r="H149" s="25"/>
      <c r="M149" s="25"/>
      <c r="O149" s="25"/>
      <c r="T149" s="25"/>
    </row>
    <row>
      <c r="H150" s="25"/>
      <c r="M150" s="25"/>
      <c r="O150" s="25"/>
      <c r="T150" s="25"/>
    </row>
    <row>
      <c r="H151" s="25"/>
      <c r="M151" s="25"/>
      <c r="O151" s="25"/>
      <c r="T151" s="25"/>
    </row>
    <row>
      <c r="H152" s="25"/>
      <c r="M152" s="25"/>
      <c r="O152" s="25"/>
      <c r="T152" s="25"/>
    </row>
    <row>
      <c r="H153" s="25"/>
      <c r="M153" s="25"/>
      <c r="O153" s="25"/>
      <c r="T153" s="25"/>
    </row>
    <row>
      <c r="H154" s="25"/>
      <c r="M154" s="25"/>
      <c r="O154" s="25"/>
      <c r="T154" s="25"/>
    </row>
    <row>
      <c r="H155" s="25"/>
      <c r="M155" s="25"/>
      <c r="O155" s="25"/>
      <c r="T155" s="25"/>
    </row>
    <row>
      <c r="H156" s="25"/>
      <c r="M156" s="25"/>
      <c r="O156" s="25"/>
      <c r="T156" s="25"/>
    </row>
    <row>
      <c r="H157" s="25"/>
      <c r="M157" s="25"/>
      <c r="O157" s="25"/>
      <c r="T157" s="25"/>
    </row>
    <row>
      <c r="H158" s="25"/>
      <c r="M158" s="25"/>
      <c r="O158" s="25"/>
      <c r="T158" s="25"/>
    </row>
    <row>
      <c r="H159" s="25"/>
      <c r="M159" s="25"/>
      <c r="O159" s="25"/>
      <c r="T159" s="25"/>
    </row>
    <row>
      <c r="H160" s="25"/>
      <c r="M160" s="25"/>
      <c r="O160" s="25"/>
      <c r="T160" s="25"/>
    </row>
    <row>
      <c r="H161" s="25"/>
      <c r="M161" s="25"/>
      <c r="O161" s="25"/>
      <c r="T161" s="25"/>
    </row>
    <row>
      <c r="H162" s="25"/>
      <c r="M162" s="25"/>
      <c r="O162" s="25"/>
      <c r="T162" s="25"/>
    </row>
    <row>
      <c r="H163" s="25"/>
      <c r="M163" s="25"/>
      <c r="O163" s="25"/>
      <c r="T163" s="25"/>
    </row>
    <row>
      <c r="H164" s="25"/>
      <c r="M164" s="25"/>
      <c r="O164" s="25"/>
      <c r="T164" s="25"/>
    </row>
    <row>
      <c r="H165" s="25"/>
      <c r="M165" s="25"/>
      <c r="O165" s="25"/>
      <c r="T165" s="25"/>
    </row>
    <row>
      <c r="H166" s="25"/>
      <c r="M166" s="25"/>
      <c r="O166" s="25"/>
      <c r="T166" s="25"/>
    </row>
    <row>
      <c r="H167" s="25"/>
      <c r="M167" s="25"/>
      <c r="O167" s="25"/>
      <c r="T167" s="25"/>
    </row>
    <row>
      <c r="H168" s="25"/>
      <c r="M168" s="25"/>
      <c r="O168" s="25"/>
      <c r="T168" s="25"/>
    </row>
    <row>
      <c r="H169" s="25"/>
      <c r="M169" s="25"/>
      <c r="O169" s="25"/>
      <c r="T169" s="25"/>
    </row>
    <row>
      <c r="H170" s="25"/>
      <c r="M170" s="25"/>
      <c r="O170" s="25"/>
      <c r="T170" s="25"/>
    </row>
    <row>
      <c r="H171" s="25"/>
      <c r="M171" s="25"/>
      <c r="O171" s="25"/>
      <c r="T171" s="25"/>
    </row>
    <row>
      <c r="H172" s="25"/>
      <c r="M172" s="25"/>
      <c r="O172" s="25"/>
      <c r="T172" s="25"/>
    </row>
    <row>
      <c r="H173" s="25"/>
      <c r="M173" s="25"/>
      <c r="O173" s="25"/>
      <c r="T173" s="25"/>
    </row>
    <row>
      <c r="H174" s="25"/>
      <c r="M174" s="25"/>
      <c r="O174" s="25"/>
      <c r="T174" s="25"/>
    </row>
    <row>
      <c r="H175" s="25"/>
      <c r="M175" s="25"/>
      <c r="O175" s="25"/>
      <c r="T175" s="25"/>
    </row>
    <row>
      <c r="H176" s="25"/>
      <c r="M176" s="25"/>
      <c r="O176" s="25"/>
      <c r="T176" s="25"/>
    </row>
    <row>
      <c r="H177" s="25"/>
      <c r="M177" s="25"/>
      <c r="O177" s="25"/>
      <c r="T177" s="25"/>
    </row>
    <row>
      <c r="H178" s="25"/>
      <c r="M178" s="25"/>
      <c r="O178" s="25"/>
      <c r="T178" s="25"/>
    </row>
    <row>
      <c r="H179" s="25"/>
      <c r="M179" s="25"/>
      <c r="O179" s="25"/>
      <c r="T179" s="25"/>
    </row>
    <row>
      <c r="H180" s="25"/>
      <c r="M180" s="25"/>
      <c r="O180" s="25"/>
      <c r="T180" s="25"/>
    </row>
    <row>
      <c r="H181" s="25"/>
      <c r="M181" s="25"/>
      <c r="O181" s="25"/>
      <c r="T181" s="25"/>
    </row>
    <row>
      <c r="H182" s="25"/>
      <c r="M182" s="25"/>
      <c r="O182" s="25"/>
      <c r="T182" s="25"/>
    </row>
    <row>
      <c r="H183" s="25"/>
      <c r="M183" s="25"/>
      <c r="O183" s="25"/>
      <c r="T183" s="25"/>
    </row>
    <row>
      <c r="H184" s="25"/>
      <c r="M184" s="25"/>
      <c r="O184" s="25"/>
      <c r="T184" s="25"/>
    </row>
    <row>
      <c r="H185" s="25"/>
      <c r="M185" s="25"/>
      <c r="O185" s="25"/>
      <c r="T185" s="25"/>
    </row>
    <row>
      <c r="H186" s="25"/>
      <c r="M186" s="25"/>
      <c r="O186" s="25"/>
      <c r="T186" s="25"/>
    </row>
    <row>
      <c r="H187" s="25"/>
      <c r="M187" s="25"/>
      <c r="O187" s="25"/>
      <c r="T187" s="25"/>
    </row>
    <row>
      <c r="H188" s="25"/>
      <c r="M188" s="25"/>
      <c r="O188" s="25"/>
      <c r="T188" s="25"/>
    </row>
    <row>
      <c r="H189" s="25"/>
      <c r="M189" s="25"/>
      <c r="O189" s="25"/>
      <c r="T189" s="25"/>
    </row>
    <row>
      <c r="H190" s="25"/>
      <c r="M190" s="25"/>
      <c r="O190" s="25"/>
      <c r="T190" s="25"/>
    </row>
    <row>
      <c r="H191" s="25"/>
      <c r="M191" s="25"/>
      <c r="O191" s="25"/>
      <c r="T191" s="25"/>
    </row>
    <row>
      <c r="H192" s="25"/>
      <c r="M192" s="25"/>
      <c r="O192" s="25"/>
      <c r="T192" s="25"/>
    </row>
    <row>
      <c r="H193" s="25"/>
      <c r="M193" s="25"/>
      <c r="O193" s="25"/>
      <c r="T193" s="25"/>
    </row>
    <row>
      <c r="H194" s="25"/>
      <c r="M194" s="25"/>
      <c r="O194" s="25"/>
      <c r="T194" s="25"/>
    </row>
    <row>
      <c r="H195" s="25"/>
      <c r="M195" s="25"/>
      <c r="O195" s="25"/>
      <c r="T195" s="25"/>
    </row>
    <row>
      <c r="H196" s="25"/>
      <c r="M196" s="25"/>
      <c r="O196" s="25"/>
      <c r="T196" s="25"/>
    </row>
    <row>
      <c r="H197" s="25"/>
      <c r="M197" s="25"/>
      <c r="O197" s="25"/>
      <c r="T197" s="25"/>
    </row>
    <row>
      <c r="H198" s="25"/>
      <c r="M198" s="25"/>
      <c r="O198" s="25"/>
      <c r="T198" s="25"/>
    </row>
    <row>
      <c r="H199" s="25"/>
      <c r="M199" s="25"/>
      <c r="O199" s="25"/>
      <c r="T199" s="25"/>
    </row>
    <row>
      <c r="H200" s="25"/>
      <c r="M200" s="25"/>
      <c r="O200" s="25"/>
      <c r="T200" s="25"/>
    </row>
    <row>
      <c r="H201" s="25"/>
      <c r="M201" s="25"/>
      <c r="O201" s="25"/>
      <c r="T201" s="25"/>
    </row>
    <row>
      <c r="H202" s="25"/>
      <c r="M202" s="25"/>
      <c r="O202" s="25"/>
      <c r="T202" s="25"/>
    </row>
    <row>
      <c r="H203" s="25"/>
      <c r="M203" s="25"/>
      <c r="O203" s="25"/>
      <c r="T203" s="25"/>
    </row>
    <row>
      <c r="H204" s="25"/>
      <c r="M204" s="25"/>
      <c r="O204" s="25"/>
      <c r="T204" s="25"/>
    </row>
    <row>
      <c r="H205" s="25"/>
      <c r="M205" s="25"/>
      <c r="O205" s="25"/>
      <c r="T205" s="25"/>
    </row>
    <row>
      <c r="H206" s="25"/>
      <c r="M206" s="25"/>
      <c r="O206" s="25"/>
      <c r="T206" s="25"/>
    </row>
    <row>
      <c r="H207" s="25"/>
      <c r="M207" s="25"/>
      <c r="O207" s="25"/>
      <c r="T207" s="25"/>
    </row>
    <row>
      <c r="H208" s="25"/>
      <c r="M208" s="25"/>
      <c r="O208" s="25"/>
      <c r="T208" s="25"/>
    </row>
    <row>
      <c r="H209" s="25"/>
      <c r="M209" s="25"/>
      <c r="O209" s="25"/>
      <c r="T209" s="25"/>
    </row>
    <row>
      <c r="H210" s="25"/>
      <c r="M210" s="25"/>
      <c r="O210" s="25"/>
      <c r="T210" s="25"/>
    </row>
    <row>
      <c r="H211" s="25"/>
      <c r="M211" s="25"/>
      <c r="O211" s="25"/>
      <c r="T211" s="25"/>
    </row>
    <row>
      <c r="H212" s="25"/>
      <c r="M212" s="25"/>
      <c r="O212" s="25"/>
      <c r="T212" s="25"/>
    </row>
    <row>
      <c r="H213" s="25"/>
      <c r="M213" s="25"/>
      <c r="O213" s="25"/>
      <c r="T213" s="25"/>
    </row>
    <row>
      <c r="H214" s="25"/>
      <c r="M214" s="25"/>
      <c r="O214" s="25"/>
      <c r="T214" s="25"/>
    </row>
    <row>
      <c r="H215" s="25"/>
      <c r="M215" s="25"/>
      <c r="O215" s="25"/>
      <c r="T215" s="25"/>
    </row>
    <row>
      <c r="H216" s="25"/>
      <c r="M216" s="25"/>
      <c r="O216" s="25"/>
      <c r="T216" s="25"/>
    </row>
    <row>
      <c r="H217" s="25"/>
      <c r="M217" s="25"/>
      <c r="O217" s="25"/>
      <c r="T217" s="25"/>
    </row>
    <row>
      <c r="H218" s="25"/>
      <c r="M218" s="25"/>
      <c r="O218" s="25"/>
      <c r="T218" s="25"/>
    </row>
    <row>
      <c r="H219" s="25"/>
      <c r="M219" s="25"/>
      <c r="O219" s="25"/>
      <c r="T219" s="25"/>
    </row>
    <row>
      <c r="H220" s="25"/>
      <c r="M220" s="25"/>
      <c r="O220" s="25"/>
      <c r="T220" s="25"/>
    </row>
    <row>
      <c r="H221" s="25"/>
      <c r="M221" s="25"/>
      <c r="O221" s="25"/>
      <c r="T221" s="25"/>
    </row>
    <row>
      <c r="H222" s="25"/>
      <c r="M222" s="25"/>
      <c r="O222" s="25"/>
      <c r="T222" s="25"/>
    </row>
    <row>
      <c r="H223" s="25"/>
      <c r="M223" s="25"/>
      <c r="O223" s="25"/>
      <c r="T223" s="25"/>
    </row>
    <row>
      <c r="H224" s="25"/>
      <c r="M224" s="25"/>
      <c r="O224" s="25"/>
      <c r="T224" s="25"/>
    </row>
    <row>
      <c r="H225" s="25"/>
      <c r="M225" s="25"/>
      <c r="O225" s="25"/>
      <c r="T225" s="25"/>
    </row>
    <row>
      <c r="H226" s="25"/>
      <c r="M226" s="25"/>
      <c r="O226" s="25"/>
      <c r="T226" s="25"/>
    </row>
    <row>
      <c r="H227" s="25"/>
      <c r="M227" s="25"/>
      <c r="O227" s="25"/>
      <c r="T227" s="25"/>
    </row>
    <row>
      <c r="H228" s="25"/>
      <c r="M228" s="25"/>
      <c r="O228" s="25"/>
      <c r="T228" s="25"/>
    </row>
    <row>
      <c r="H229" s="25"/>
      <c r="M229" s="25"/>
      <c r="O229" s="25"/>
      <c r="T229" s="25"/>
    </row>
    <row>
      <c r="H230" s="25"/>
      <c r="M230" s="25"/>
      <c r="O230" s="25"/>
      <c r="T230" s="25"/>
    </row>
    <row>
      <c r="H231" s="25"/>
      <c r="M231" s="25"/>
      <c r="O231" s="25"/>
      <c r="T231" s="25"/>
    </row>
    <row>
      <c r="H232" s="25"/>
      <c r="M232" s="25"/>
      <c r="O232" s="25"/>
      <c r="T232" s="25"/>
    </row>
    <row>
      <c r="H233" s="25"/>
      <c r="M233" s="25"/>
      <c r="O233" s="25"/>
      <c r="T233" s="25"/>
    </row>
    <row>
      <c r="H234" s="25"/>
      <c r="M234" s="25"/>
      <c r="O234" s="25"/>
      <c r="T234" s="25"/>
    </row>
    <row>
      <c r="H235" s="25"/>
      <c r="M235" s="25"/>
      <c r="O235" s="25"/>
      <c r="T235" s="25"/>
    </row>
    <row>
      <c r="H236" s="25"/>
      <c r="M236" s="25"/>
      <c r="O236" s="25"/>
      <c r="T236" s="25"/>
    </row>
    <row>
      <c r="H237" s="25"/>
      <c r="M237" s="25"/>
      <c r="O237" s="25"/>
      <c r="T237" s="25"/>
    </row>
    <row>
      <c r="H238" s="25"/>
      <c r="M238" s="25"/>
      <c r="O238" s="25"/>
      <c r="T238" s="25"/>
    </row>
    <row>
      <c r="H239" s="25"/>
      <c r="M239" s="25"/>
      <c r="O239" s="25"/>
      <c r="T239" s="25"/>
    </row>
    <row>
      <c r="H240" s="25"/>
      <c r="M240" s="25"/>
      <c r="O240" s="25"/>
      <c r="T240" s="25"/>
    </row>
    <row>
      <c r="H241" s="25"/>
      <c r="M241" s="25"/>
      <c r="O241" s="25"/>
      <c r="T241" s="25"/>
    </row>
    <row>
      <c r="H242" s="25"/>
      <c r="M242" s="25"/>
      <c r="O242" s="25"/>
      <c r="T242" s="25"/>
    </row>
    <row>
      <c r="H243" s="25"/>
      <c r="M243" s="25"/>
      <c r="O243" s="25"/>
      <c r="T243" s="25"/>
    </row>
    <row>
      <c r="H244" s="25"/>
      <c r="M244" s="25"/>
      <c r="O244" s="25"/>
      <c r="T244" s="25"/>
    </row>
    <row>
      <c r="H245" s="25"/>
      <c r="M245" s="25"/>
      <c r="O245" s="25"/>
      <c r="T245" s="25"/>
    </row>
    <row>
      <c r="H246" s="25"/>
      <c r="M246" s="25"/>
      <c r="O246" s="25"/>
      <c r="T246" s="25"/>
    </row>
    <row>
      <c r="H247" s="25"/>
      <c r="M247" s="25"/>
      <c r="O247" s="25"/>
      <c r="T247" s="25"/>
    </row>
    <row>
      <c r="H248" s="25"/>
      <c r="M248" s="25"/>
      <c r="O248" s="25"/>
      <c r="T248" s="25"/>
    </row>
    <row>
      <c r="H249" s="25"/>
      <c r="M249" s="25"/>
      <c r="O249" s="25"/>
      <c r="T249" s="25"/>
    </row>
    <row>
      <c r="H250" s="25"/>
      <c r="M250" s="25"/>
      <c r="O250" s="25"/>
      <c r="T250" s="25"/>
    </row>
    <row>
      <c r="H251" s="25"/>
      <c r="M251" s="25"/>
      <c r="O251" s="25"/>
      <c r="T251" s="25"/>
    </row>
    <row>
      <c r="H252" s="25"/>
      <c r="M252" s="25"/>
      <c r="O252" s="25"/>
      <c r="T252" s="25"/>
    </row>
    <row>
      <c r="H253" s="25"/>
      <c r="M253" s="25"/>
      <c r="O253" s="25"/>
      <c r="T253" s="25"/>
    </row>
    <row>
      <c r="H254" s="25"/>
      <c r="M254" s="25"/>
      <c r="O254" s="25"/>
      <c r="T254" s="25"/>
    </row>
    <row>
      <c r="H255" s="25"/>
      <c r="M255" s="25"/>
      <c r="O255" s="25"/>
      <c r="T255" s="25"/>
    </row>
    <row>
      <c r="H256" s="25"/>
      <c r="M256" s="25"/>
      <c r="O256" s="25"/>
      <c r="T256" s="25"/>
    </row>
    <row>
      <c r="H257" s="25"/>
      <c r="M257" s="25"/>
      <c r="O257" s="25"/>
      <c r="T257" s="25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88BF3-E7AF-4AEC-897E-ECDB9A8DB333}"/>
</file>

<file path=customXml/itemProps2.xml><?xml version="1.0" encoding="utf-8"?>
<ds:datastoreItem xmlns:ds="http://schemas.openxmlformats.org/officeDocument/2006/customXml" ds:itemID="{E01CF321-AE22-4F78-A70F-7961B4BA20A7}"/>
</file>