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media/image1.png" ContentType="image/png"/>
  <Override PartName="/xl/media/image2.png" ContentType="image/png"/>
  <Override PartName="/xl/media/image3.jpeg" ContentType="image/jpeg"/>
  <Override PartName="/xl/media/image4.jpeg" ContentType="image/jpeg"/>
  <Override PartName="/xl/media/image5.png" ContentType="image/pn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6.102"/>
  <workbookPr defaultThemeVersion="124226"/>
  <bookViews>
    <workbookView xWindow="-96" yWindow="-96" windowWidth="23232" windowHeight="12432" tabRatio="802" firstSheet="4" activeTab="7"/>
  </bookViews>
  <sheets>
    <sheet name="VIDEO KPIs" sheetId="1" state="hidden" r:id="rId1"/>
    <sheet name="Intermediate" sheetId="2" state="hidden" r:id="rId2"/>
    <sheet name="Raw Data 1" sheetId="3" r:id="rId3"/>
    <sheet name="Raw Data 2" sheetId="4" r:id="rId4"/>
    <sheet name="Raw Data 3" sheetId="5" r:id="rId5"/>
    <sheet name="Raw Data 4" sheetId="6" r:id="rId6"/>
    <sheet name="Device Info" sheetId="7" state="hidden" r:id="rId7"/>
    <sheet name="Device Overview" sheetId="8" r:id="rId8"/>
    <sheet name="Game Scorecard" sheetId="9" r:id="rId9"/>
    <sheet name="Video MOS" sheetId="10" r:id="rId10"/>
    <sheet name="Video Complexity" sheetId="11" r:id="rId11"/>
    <sheet name="Detail Charts" sheetId="12" r:id="rId12"/>
    <sheet name="Events" sheetId="13" r:id="rId13"/>
    <sheet name="Video Freeze and Buffering" sheetId="14" r:id="rId14"/>
    <sheet name="Video QoE" sheetId="15" r:id="rId15"/>
    <sheet name="Gaming QoE" sheetId="16" r:id="rId16"/>
    <sheet name="UDP-Raw Data 1" sheetId="17" r:id="rId17"/>
    <sheet name="UDP-Raw Data 2" sheetId="18" r:id="rId18"/>
    <sheet name="Browser-Raw Data 1" sheetId="19" r:id="rId19"/>
    <sheet name="Browser-Raw Data 2" sheetId="20" r:id="rId20"/>
    <sheet name="Bin Data" sheetId="21" state="hidden" r:id="rId21"/>
  </sheets>
  <definedNames>
    <definedName name="_xlfn.AVERAGEIFS" hidden="1">#NAME?</definedName>
    <definedName name="_xlfn.COUNTIFS" hidden="1">#NAME?</definedName>
    <definedName name="_xlfn.IFERROR" hidden="1">#NAME?</definedName>
    <definedName name="_xlfn.STDEV.P" hidden="1">#NAME?</definedName>
    <definedName name="ATTList">#REF!</definedName>
    <definedName name="ATTList2">#REF!</definedName>
    <definedName name="CarrierList">#REF!</definedName>
    <definedName name="CarrierLookup">#REF!</definedName>
    <definedName name="Channel1Buffering">OFFSET('Raw Data 1'!$F$1,1,0,MAX('Game Scorecard'!$B$26,1),1)</definedName>
    <definedName name="Channel1Freezing">OFFSET('Raw Data 1'!$G$1,1,0,MAX('Game Scorecard'!$B$26,1),1)</definedName>
    <definedName name="Channel1MOS">OFFSET('Raw Data 1'!$C$1,1,0,MAX('Game Scorecard'!$B$26,1),1)</definedName>
    <definedName name="Channel1SI">OFFSET('Raw Data 1'!$D$1,1,0,MAX('Game Scorecard'!$B$26,1),1)</definedName>
    <definedName name="Channel1TI">OFFSET('Raw Data 1'!$E$1,1,0,MAX('Game Scorecard'!$B$26,1),1)</definedName>
    <definedName name="Channel1Timestamp">OFFSET('Raw Data 1'!$A$1,1,0,MAX('Game Scorecard'!$B$26,1),1)</definedName>
    <definedName name="Channel2Buffering">OFFSET('Raw Data 2'!$F$1,1,0,MAX('Game Scorecard'!$C$26,1),1)</definedName>
    <definedName name="Channel2Freezing">OFFSET('Raw Data 2'!$G$1,1,0,MAX('Game Scorecard'!$C$26,1),1)</definedName>
    <definedName name="Channel2MOS">OFFSET('Raw Data 2'!$C$1,1,0,MAX('Game Scorecard'!$C$26,1),1)</definedName>
    <definedName name="Channel2SI">OFFSET('Raw Data 2'!$D$1,1,0,MAX('Game Scorecard'!$C$26,1),1)</definedName>
    <definedName name="Channel2TI">OFFSET('Raw Data 2'!$E$1,1,0,MAX('Game Scorecard'!$C$26,1),1)</definedName>
    <definedName name="Channel2Timestamp">OFFSET('Raw Data 2'!$A$1,1,0,MAX('Game Scorecard'!$C$26,1),1)</definedName>
    <definedName name="Channel3Buffering">OFFSET('Raw Data 3'!$F$1,1,0,MAX('Game Scorecard'!$D$26,1),1)</definedName>
    <definedName name="Channel3Freezing">OFFSET('Raw Data 3'!$G$1,1,0,MAX('Game Scorecard'!$D$26,1),1)</definedName>
    <definedName name="Channel3MOS">OFFSET('Raw Data 3'!$C$1,1,0,MAX('Game Scorecard'!$D$26,1),1)</definedName>
    <definedName name="Channel3SI">OFFSET('Raw Data 3'!$D$1,1,0,MAX('Game Scorecard'!$D$26,1),1)</definedName>
    <definedName name="Channel3TI">OFFSET('Raw Data 3'!$E$1,1,0,MAX('Game Scorecard'!$D$26,1),1)</definedName>
    <definedName name="Channel3Timestamp">OFFSET('Raw Data 3'!$A$1,1,0,MAX('Game Scorecard'!$D$26,1),1)</definedName>
    <definedName name="Channel4Buffering">OFFSET('Raw Data 4'!$F$1,1,0,MAX('Game Scorecard'!$E$26,1),1)</definedName>
    <definedName name="Channel4Freezing">OFFSET('Raw Data 4'!$G$1,1,0,MAX('Game Scorecard'!$E$26,1),1)</definedName>
    <definedName name="Channel4MOS">OFFSET('Raw Data 4'!$C$1,1,0,MAX('Game Scorecard'!$E$26,1),1)</definedName>
    <definedName name="Channel4SI">OFFSET('Raw Data 4'!$D$1,1,0,MAX('Game Scorecard'!$E$26,1),1)</definedName>
    <definedName name="Channel4TI">OFFSET('Raw Data 4'!$E$1,1,0,MAX('Game Scorecard'!$E$26,1),1)</definedName>
    <definedName name="Channel4Timestamp">OFFSET('Raw Data 4'!$A$1,1,0,MAX('Game Scorecard'!$E$26,1),1)</definedName>
    <definedName name="MyCarrierList">#REF!</definedName>
    <definedName name="MyCarrierLookup">#REF!</definedName>
    <definedName name="_xlnm.Print_Area" localSheetId="0">'VIDEO KPIs'!$A$1:$H$36</definedName>
    <definedName name="TMOLIst">#REF!</definedName>
    <definedName name="TMOList2">#REF!</definedName>
    <definedName name="USCCList">#REF!</definedName>
    <definedName name="USCCList2">#REF!</definedName>
  </definedNames>
  <calcPr calcId="40001"/>
</workbook>
</file>

<file path=xl/sharedStrings.xml><?xml version="1.0" encoding="utf-8"?>
<sst xmlns="http://schemas.openxmlformats.org/spreadsheetml/2006/main" uniqueCount="441">
  <si>
    <t>Channel</t>
  </si>
  <si>
    <t>Device Make</t>
  </si>
  <si>
    <t>&lt;4.8</t>
  </si>
  <si>
    <t>TMOList</t>
  </si>
  <si>
    <t>&lt;3.6</t>
  </si>
  <si>
    <t>&lt;2.8</t>
  </si>
  <si>
    <t>4.4-4.5</t>
  </si>
  <si>
    <t>MOS Standard Deviation</t>
  </si>
  <si>
    <t>NetworkCountryChanges</t>
  </si>
  <si>
    <t>LTE_PCIChanges</t>
  </si>
  <si>
    <t>Session Score</t>
  </si>
  <si>
    <t>% of Time Packet Loss</t>
  </si>
  <si>
    <t>Si Sensitivity Threshold</t>
  </si>
  <si>
    <t>2024-08-05T00:31:09.3660000</t>
  </si>
  <si>
    <t>CH3 TI</t>
  </si>
  <si>
    <t>CH3 Absolute TimeStamp</t>
  </si>
  <si>
    <t>Video Start Failures (VSF)</t>
  </si>
  <si>
    <t>First Byte Sent</t>
  </si>
  <si>
    <t>Interaction Quality (due to packetloss)</t>
  </si>
  <si>
    <t/>
  </si>
  <si>
    <t>SI</t>
  </si>
  <si>
    <t>LteTacChanges</t>
  </si>
  <si>
    <t>NR Band Changes</t>
  </si>
  <si>
    <t>NR_CSI_RSRPChanges</t>
  </si>
  <si>
    <t>Message</t>
  </si>
  <si>
    <t>1-30</t>
  </si>
  <si>
    <t>% of time Buffering</t>
  </si>
  <si>
    <t>Total Capture Duration (sec)</t>
  </si>
  <si>
    <t>TI Bins</t>
  </si>
  <si>
    <t>Over 120</t>
  </si>
  <si>
    <t>Capture frame rate, fps</t>
  </si>
  <si>
    <t>3.5-3.6</t>
  </si>
  <si>
    <t>2.0-2.1</t>
  </si>
  <si>
    <t>Device Overview and Report Index</t>
  </si>
  <si>
    <t>Scoring Model</t>
  </si>
  <si>
    <t>Total Packet loss Duration (sec)</t>
  </si>
  <si>
    <t>1-45</t>
  </si>
  <si>
    <t>1920x1080</t>
  </si>
  <si>
    <t>CH4 Buffering</t>
  </si>
  <si>
    <t>AlarmFailureToStartThreshold</t>
  </si>
  <si>
    <t>Jitter UL</t>
  </si>
  <si>
    <t>Overall Quality</t>
  </si>
  <si>
    <t>CycleNumber</t>
  </si>
  <si>
    <t>Data Failure KPI = Failed/Attempted</t>
  </si>
  <si>
    <t>Absolute Time</t>
  </si>
  <si>
    <t>NR_SS_RSRPChanges</t>
  </si>
  <si>
    <t>10mbps_High</t>
  </si>
  <si>
    <t>2024-08-05T00:32:10.9470000</t>
  </si>
  <si>
    <t>Freq 3</t>
  </si>
  <si>
    <t>Capture Resolution</t>
  </si>
  <si>
    <t>Average SI</t>
  </si>
  <si>
    <t>15-30
Below Average Complexity</t>
  </si>
  <si>
    <t>Hagerstown, MD</t>
  </si>
  <si>
    <t>Rockford, IL</t>
  </si>
  <si>
    <t>2.6-2.7</t>
  </si>
  <si>
    <t>CarrierList</t>
  </si>
  <si>
    <t>IMSI</t>
  </si>
  <si>
    <t>MCC</t>
  </si>
  <si>
    <t>Network Provider</t>
  </si>
  <si>
    <t>CH3 Packet Loss</t>
  </si>
  <si>
    <t>Score</t>
  </si>
  <si>
    <t>Ch-A</t>
  </si>
  <si>
    <t>AlarmHighSIThreshold</t>
  </si>
  <si>
    <t>RF Configuration</t>
  </si>
  <si>
    <t>Task Start time</t>
  </si>
  <si>
    <t>Jitter DL</t>
  </si>
  <si>
    <t>Interaction Quality (due to delay)</t>
  </si>
  <si>
    <t>Overall Reliability</t>
  </si>
  <si>
    <t>Mobile Gaming Telemetry</t>
  </si>
  <si>
    <t>TestResultFileId</t>
  </si>
  <si>
    <t>NR ARFCN Changes</t>
  </si>
  <si>
    <t>1970-01-01T00:00:00.0000000</t>
  </si>
  <si>
    <t>2024-08-05T00:32:10.3660000</t>
  </si>
  <si>
    <t>105:213:1633:719</t>
  </si>
  <si>
    <t>tFC7D</t>
  </si>
  <si>
    <t>Total Buffering Duration (sec)</t>
  </si>
  <si>
    <t>Capture Duration, s</t>
  </si>
  <si>
    <t>Capture Start Date and Time</t>
  </si>
  <si>
    <t>Video Freeze and Buffering</t>
  </si>
  <si>
    <t>&lt;4.1</t>
  </si>
  <si>
    <t>USCCList</t>
  </si>
  <si>
    <t>Kenosha, WI</t>
  </si>
  <si>
    <t>&lt;3.3</t>
  </si>
  <si>
    <t>&lt;2.5</t>
  </si>
  <si>
    <t>&lt;2.1</t>
  </si>
  <si>
    <t>4.5-4.6</t>
  </si>
  <si>
    <t>3.0-3.1</t>
  </si>
  <si>
    <t>Max MOS</t>
  </si>
  <si>
    <t>Average Complexity</t>
  </si>
  <si>
    <t>Summary of video performance KPIs</t>
  </si>
  <si>
    <t>Drill down into periods of Buffering and Freezing video</t>
  </si>
  <si>
    <t>Total Packet Loss Duration (sec)</t>
  </si>
  <si>
    <t>Region of Interest</t>
  </si>
  <si>
    <t>CH4 SI</t>
  </si>
  <si>
    <t>CH4 Freezing</t>
  </si>
  <si>
    <t>CH4 Latitude</t>
  </si>
  <si>
    <t>Segment</t>
  </si>
  <si>
    <t>Channel 4</t>
  </si>
  <si>
    <t>Number of Attempts</t>
  </si>
  <si>
    <t>Test Result FileID</t>
  </si>
  <si>
    <t>GameServer URL</t>
  </si>
  <si>
    <t>TaskStartTime</t>
  </si>
  <si>
    <t>CellID</t>
  </si>
  <si>
    <t>Relative Time</t>
  </si>
  <si>
    <t>MOS Std Deviation</t>
  </si>
  <si>
    <t>Number of Freeze Periods</t>
  </si>
  <si>
    <t>% of time Frozen</t>
  </si>
  <si>
    <t>Capture End Date and Time</t>
  </si>
  <si>
    <t>Image Complexity (SI)</t>
  </si>
  <si>
    <t>Average MOS</t>
  </si>
  <si>
    <t>&lt;4.5</t>
  </si>
  <si>
    <t>&lt;3.7</t>
  </si>
  <si>
    <t>&lt;2.9</t>
  </si>
  <si>
    <t>3.6-3.7</t>
  </si>
  <si>
    <t>2.1-2.2</t>
  </si>
  <si>
    <t>Video Freezing</t>
  </si>
  <si>
    <t>Capture Information</t>
  </si>
  <si>
    <t>Motion Complexity (TI) Guide</t>
  </si>
  <si>
    <t>TI Range</t>
  </si>
  <si>
    <t>Capture Start</t>
  </si>
  <si>
    <r>
      <t xml:space="preserve">Click any report </t>
    </r>
    <r>
      <rPr>
        <b/>
        <sz val="10"/>
        <color rgb="FF45525A"/>
        <rFont val="Arial"/>
        <family val="2"/>
      </rPr>
      <t>Name</t>
    </r>
    <r>
      <rPr>
        <sz val="10"/>
        <color rgb="FF45525A"/>
        <rFont val="Arial"/>
        <family val="2"/>
      </rPr>
      <t xml:space="preserve"> below to view the report.</t>
    </r>
  </si>
  <si>
    <t>Video MOS statistics and distribution</t>
  </si>
  <si>
    <t>Time series analysis aligning Video MOS with Buffering and Freezing periods, SI and TI</t>
  </si>
  <si>
    <t>Freezing Threshold</t>
  </si>
  <si>
    <t xml:space="preserve">   FPGA</t>
  </si>
  <si>
    <t>CH4 Frame</t>
  </si>
  <si>
    <t>CH3 SI</t>
  </si>
  <si>
    <t>CH3 Freezing</t>
  </si>
  <si>
    <t>CH3 Latitude</t>
  </si>
  <si>
    <t>1-20</t>
  </si>
  <si>
    <t>VideoPlaybackFailures</t>
  </si>
  <si>
    <t xml:space="preserve">One-way latency UL </t>
  </si>
  <si>
    <t>Frame</t>
  </si>
  <si>
    <t>WIFI</t>
  </si>
  <si>
    <t>2024-08-05T00:31:09.7840000</t>
  </si>
  <si>
    <t>UDP</t>
  </si>
  <si>
    <t>1-35</t>
  </si>
  <si>
    <t>1-60</t>
  </si>
  <si>
    <r>
      <rPr>
        <sz val="24"/>
        <color theme="3"/>
        <rFont val="Arial"/>
        <family val="2"/>
      </rPr>
      <t>Video Key Performance Indicators</t>
    </r>
    <r>
      <rPr>
        <b/>
        <sz val="16"/>
        <color theme="4"/>
        <rFont val="Arial"/>
        <family val="2"/>
      </rPr>
      <t xml:space="preserve">
</t>
    </r>
    <r>
      <rPr>
        <sz val="16"/>
        <color rgb="FF00A19B"/>
        <rFont val="Arial"/>
        <family val="2"/>
      </rPr>
      <t>Summary Report</t>
    </r>
  </si>
  <si>
    <t>Session Number</t>
  </si>
  <si>
    <t>&lt;15</t>
  </si>
  <si>
    <t>New York</t>
  </si>
  <si>
    <t>Seattle</t>
  </si>
  <si>
    <t>45-60
Above Average Complexity</t>
  </si>
  <si>
    <t>4.0-4.1</t>
  </si>
  <si>
    <t>2.7-2.8</t>
  </si>
  <si>
    <t>Video Performance Scorecard</t>
  </si>
  <si>
    <t>Video Buffering</t>
  </si>
  <si>
    <t>TMO</t>
  </si>
  <si>
    <t>NR-Buffering Selection</t>
  </si>
  <si>
    <t>Buffering Threshold (ms)</t>
  </si>
  <si>
    <t>D:\Spirent Communications\2024-08-05-003102</t>
  </si>
  <si>
    <t>Qoe</t>
  </si>
  <si>
    <t>2024-08-05T00:31:09.8700000</t>
  </si>
  <si>
    <t>QoE MOS</t>
  </si>
  <si>
    <t>Video Access</t>
  </si>
  <si>
    <t>First Byte Received</t>
  </si>
  <si>
    <t>ResultCode</t>
  </si>
  <si>
    <t>TaskEndTime</t>
  </si>
  <si>
    <t>NR_LevelChanges</t>
  </si>
  <si>
    <t>CellSignalStrength</t>
  </si>
  <si>
    <t>b960d027-c252-ef11-9143-3cecef3de2e7</t>
  </si>
  <si>
    <t>Ethernet</t>
  </si>
  <si>
    <t>Framerate</t>
  </si>
  <si>
    <t>Total Freeze Duration (sec)</t>
  </si>
  <si>
    <t>Freq 4</t>
  </si>
  <si>
    <t>&gt;=60</t>
  </si>
  <si>
    <t>4.6-4.7</t>
  </si>
  <si>
    <t>3.1-3.2</t>
  </si>
  <si>
    <t>Average Motion Complexity (TI)</t>
  </si>
  <si>
    <t>MOS</t>
  </si>
  <si>
    <t>15-30</t>
  </si>
  <si>
    <t>Above Average Complexity</t>
  </si>
  <si>
    <t>Project TRN</t>
  </si>
  <si>
    <t>ATT</t>
  </si>
  <si>
    <t>Umetrix Video Version</t>
  </si>
  <si>
    <t>Detailed Time Series Analysis</t>
  </si>
  <si>
    <t>2024-08-05T00:31:09.8980000</t>
  </si>
  <si>
    <t>NR_CSI_SINRChanges</t>
  </si>
  <si>
    <t>RadioAccessTechnologyChanges</t>
  </si>
  <si>
    <t>WMBF Score</t>
  </si>
  <si>
    <t>Packet Loss</t>
  </si>
  <si>
    <t>CH3 TimeStamp</t>
  </si>
  <si>
    <t>Video Playback Failures (VPF)</t>
  </si>
  <si>
    <t>Exits Before Video Start (EBVS)</t>
  </si>
  <si>
    <t>UDSUrl</t>
  </si>
  <si>
    <t xml:space="preserve">Cycle Number </t>
  </si>
  <si>
    <t>Web Page loadtime</t>
  </si>
  <si>
    <t>GameServerUrl</t>
  </si>
  <si>
    <t>capB-Channel_B</t>
  </si>
  <si>
    <t>SI Bins</t>
  </si>
  <si>
    <t>Session Title</t>
  </si>
  <si>
    <t>Video MOS</t>
  </si>
  <si>
    <t>T-Mobile</t>
  </si>
  <si>
    <t>US Cellular</t>
  </si>
  <si>
    <t>&lt;4.2</t>
  </si>
  <si>
    <t>&lt;3.4</t>
  </si>
  <si>
    <t>&lt;3.0</t>
  </si>
  <si>
    <t>&lt;2.2</t>
  </si>
  <si>
    <t>3.7-3.8</t>
  </si>
  <si>
    <t>2.2-2.3</t>
  </si>
  <si>
    <t>SI Range</t>
  </si>
  <si>
    <t>Sample Image Average TI</t>
  </si>
  <si>
    <t>45-60</t>
  </si>
  <si>
    <t>Vendor</t>
  </si>
  <si>
    <t>ICCID</t>
  </si>
  <si>
    <t>Total Monochrome Duration (sec)</t>
  </si>
  <si>
    <t>Channel 1</t>
  </si>
  <si>
    <t>Ch-B</t>
  </si>
  <si>
    <t>Device Code</t>
  </si>
  <si>
    <t>High</t>
  </si>
  <si>
    <t>Low</t>
  </si>
  <si>
    <t>Gaming Complexity</t>
  </si>
  <si>
    <t>Total Attempts</t>
  </si>
  <si>
    <t>TimeStamp</t>
  </si>
  <si>
    <t>NR_SS_SINRChanges</t>
  </si>
  <si>
    <t>LteRsrp</t>
  </si>
  <si>
    <t>Sample Count</t>
  </si>
  <si>
    <t>&lt;4.6</t>
  </si>
  <si>
    <t>&lt;3.8</t>
  </si>
  <si>
    <t>Beloit, WI</t>
  </si>
  <si>
    <t>&lt;2.6</t>
  </si>
  <si>
    <t>4.1-4.2</t>
  </si>
  <si>
    <t>2.8-2.9</t>
  </si>
  <si>
    <t>Poor</t>
  </si>
  <si>
    <t>Video Scorecard</t>
  </si>
  <si>
    <t>Sample Image (Internet Connection Required)</t>
  </si>
  <si>
    <t>Session Information</t>
  </si>
  <si>
    <t>Number of Packet Loss Periods</t>
  </si>
  <si>
    <t>Market</t>
  </si>
  <si>
    <t>UDS URL</t>
  </si>
  <si>
    <t>Medium</t>
  </si>
  <si>
    <t>Bitrate</t>
  </si>
  <si>
    <t>50 Mb</t>
  </si>
  <si>
    <t>WebPageLoadTimeUTC</t>
  </si>
  <si>
    <t>Channel A</t>
  </si>
  <si>
    <t>MNC</t>
  </si>
  <si>
    <t>EARFCNChanges</t>
  </si>
  <si>
    <t>Utc Time</t>
  </si>
  <si>
    <t>1-10</t>
  </si>
  <si>
    <t>1-25</t>
  </si>
  <si>
    <t>1-50</t>
  </si>
  <si>
    <t>Average Video MOS</t>
  </si>
  <si>
    <t>Freq 1</t>
  </si>
  <si>
    <t>&gt;=4.8</t>
  </si>
  <si>
    <t>&lt;30</t>
  </si>
  <si>
    <t>Frozen</t>
  </si>
  <si>
    <t>&lt;45</t>
  </si>
  <si>
    <t>Normal Operation</t>
  </si>
  <si>
    <t>&gt;=60
Extremely Complex</t>
  </si>
  <si>
    <t>4.7-4.8</t>
  </si>
  <si>
    <t>3.2-3.3</t>
  </si>
  <si>
    <t>Video MOS Analysis</t>
  </si>
  <si>
    <t>Good</t>
  </si>
  <si>
    <t>Select Carrier</t>
  </si>
  <si>
    <t>USCC</t>
  </si>
  <si>
    <t>Detail Charts</t>
  </si>
  <si>
    <t>Number of Packet loss Periods</t>
  </si>
  <si>
    <t>ba60d027-c252-ef11-9143-3cecef3de2e7</t>
  </si>
  <si>
    <t>Time to First Frame (sec)</t>
  </si>
  <si>
    <t>AlarmDeviceDisconnectThreshold </t>
  </si>
  <si>
    <t>TaskID</t>
  </si>
  <si>
    <t>Fps/Resolution</t>
  </si>
  <si>
    <t>Mobile Gaming QoE</t>
  </si>
  <si>
    <t>wss://dem-ustx01.umetrix.com:9443/webrtc-session.json</t>
  </si>
  <si>
    <t>S21 Ultra 5G</t>
  </si>
  <si>
    <t>1-65</t>
  </si>
  <si>
    <t>Min Video MOS</t>
  </si>
  <si>
    <t>Device Model</t>
  </si>
  <si>
    <t>Description</t>
  </si>
  <si>
    <t>4.2-4.3</t>
  </si>
  <si>
    <t>3.8-3.9</t>
  </si>
  <si>
    <t>2.9-3.0</t>
  </si>
  <si>
    <t>2.3-2.4</t>
  </si>
  <si>
    <t>Min MOS</t>
  </si>
  <si>
    <t>Video Complexity</t>
  </si>
  <si>
    <t>Fair</t>
  </si>
  <si>
    <t>Sample Image SI</t>
  </si>
  <si>
    <t>Not Complex</t>
  </si>
  <si>
    <t>30-45</t>
  </si>
  <si>
    <t>Exremely Complex</t>
  </si>
  <si>
    <t>Column1</t>
  </si>
  <si>
    <t>Carrier</t>
  </si>
  <si>
    <t>Capture Frame Rate, fps</t>
  </si>
  <si>
    <t>Capture Device</t>
  </si>
  <si>
    <t xml:space="preserve">   Firmware</t>
  </si>
  <si>
    <t xml:space="preserve">   EDID</t>
  </si>
  <si>
    <t>% of time Packet loss</t>
  </si>
  <si>
    <t>Total Number of Monochrome Frames</t>
  </si>
  <si>
    <t>CH4 Absolute TimeStamp</t>
  </si>
  <si>
    <t>CH3 Frame</t>
  </si>
  <si>
    <t>CH3 Longitude</t>
  </si>
  <si>
    <t>Initial Loading Time Threshold</t>
  </si>
  <si>
    <t>AlarmLossOfVideoFreezingThreshold</t>
  </si>
  <si>
    <t>Task End time</t>
  </si>
  <si>
    <t>40 Mb</t>
  </si>
  <si>
    <t>WebRTC Download Packets Received</t>
  </si>
  <si>
    <t>NR PCI Changes</t>
  </si>
  <si>
    <t>NR_ASU_LevelChanges</t>
  </si>
  <si>
    <t>NR_DBMChanges</t>
  </si>
  <si>
    <t>&lt;4.3</t>
  </si>
  <si>
    <t>&lt;3.5</t>
  </si>
  <si>
    <t>&lt;3.1</t>
  </si>
  <si>
    <t>&lt;2.3</t>
  </si>
  <si>
    <t>&lt; 2.0</t>
  </si>
  <si>
    <t>3.9-4.0</t>
  </si>
  <si>
    <t>3.3-3.4</t>
  </si>
  <si>
    <t>Average Image Complexity (SI)</t>
  </si>
  <si>
    <t>Below Average Complexity</t>
  </si>
  <si>
    <t>Video Freeze and Buffering Analysis</t>
  </si>
  <si>
    <t>CH4 Packet Loss</t>
  </si>
  <si>
    <t>CH4 TimeStamp</t>
  </si>
  <si>
    <t>Channel 2</t>
  </si>
  <si>
    <t>Bit rate</t>
  </si>
  <si>
    <t>Test Set name</t>
  </si>
  <si>
    <t>30 Mb</t>
  </si>
  <si>
    <t>Packet loss % UL</t>
  </si>
  <si>
    <t>Overall Gaming Reliability</t>
  </si>
  <si>
    <t>Longitude</t>
  </si>
  <si>
    <t>RadioAccessTechnology</t>
  </si>
  <si>
    <t>LteSignalStrength</t>
  </si>
  <si>
    <t>2024-08-05T00:31:06.9470000</t>
  </si>
  <si>
    <t>Samsung</t>
  </si>
  <si>
    <t>RAjU5</t>
  </si>
  <si>
    <t>Role</t>
  </si>
  <si>
    <t>HW Id</t>
  </si>
  <si>
    <t>Directory Name</t>
  </si>
  <si>
    <t>Motion Complexity (TI)</t>
  </si>
  <si>
    <t>&lt;4.7</t>
  </si>
  <si>
    <t>&lt;15
Not Complex</t>
  </si>
  <si>
    <t>30-45
Average Complexity</t>
  </si>
  <si>
    <t>&lt;3.9</t>
  </si>
  <si>
    <t>&lt;2.7</t>
  </si>
  <si>
    <t>Video MOS Guide</t>
  </si>
  <si>
    <t>Name</t>
  </si>
  <si>
    <t>Image Complexity (SI) and Motion Complexity (TI) statistics and relationship to Video MOS</t>
  </si>
  <si>
    <t>Freezing Threshold (ms)</t>
  </si>
  <si>
    <t>Network Type</t>
  </si>
  <si>
    <t>Video Source</t>
  </si>
  <si>
    <t>CH3 Buffering</t>
  </si>
  <si>
    <t>Buffering Score</t>
  </si>
  <si>
    <t>Packet loss % DL</t>
  </si>
  <si>
    <t>One-way latency UL</t>
  </si>
  <si>
    <t>20 Mb</t>
  </si>
  <si>
    <t>Data Failures</t>
  </si>
  <si>
    <t>23.2.0.7</t>
  </si>
  <si>
    <t>capA-Channel_A</t>
  </si>
  <si>
    <t>Channel B</t>
  </si>
  <si>
    <t>TI</t>
  </si>
  <si>
    <t>LteRsrq</t>
  </si>
  <si>
    <t>Session 1</t>
  </si>
  <si>
    <t>HD Small Screen v1.3</t>
  </si>
  <si>
    <t>EventType</t>
  </si>
  <si>
    <t>1-5</t>
  </si>
  <si>
    <t>1-15</t>
  </si>
  <si>
    <t>1-40</t>
  </si>
  <si>
    <t>File Name</t>
  </si>
  <si>
    <t>Interval</t>
  </si>
  <si>
    <t>Freq 2</t>
  </si>
  <si>
    <t>AT&amp;T</t>
  </si>
  <si>
    <t>Buffering</t>
  </si>
  <si>
    <t>&lt;60</t>
  </si>
  <si>
    <t>4.3-4.4</t>
  </si>
  <si>
    <t>2.4-2.5</t>
  </si>
  <si>
    <t>Capture End</t>
  </si>
  <si>
    <t>Engineer</t>
  </si>
  <si>
    <t>LTEDownlinkFrequencyChanges</t>
  </si>
  <si>
    <t>Ti Sensitivity Threshold</t>
  </si>
  <si>
    <t>Monochrome Information</t>
  </si>
  <si>
    <t xml:space="preserve">VideoStartFailures </t>
  </si>
  <si>
    <t>AlarmVideoPlaybackFailureThreshold</t>
  </si>
  <si>
    <t xml:space="preserve">Video URL </t>
  </si>
  <si>
    <t>Complexity</t>
  </si>
  <si>
    <t>10 Mb</t>
  </si>
  <si>
    <t>TaskId</t>
  </si>
  <si>
    <t>60fps/1920x1080</t>
  </si>
  <si>
    <t>WebRTC Download Transport Protocol</t>
  </si>
  <si>
    <t>Video Failures</t>
  </si>
  <si>
    <t>LTEUplinkFrequencyChanges</t>
  </si>
  <si>
    <t>NR_CSI_RSRQChanges</t>
  </si>
  <si>
    <t>LteRssnr</t>
  </si>
  <si>
    <t>Video MOS - HD Small Screen v1.3 Scoring Model</t>
  </si>
  <si>
    <t>Wi-Fi</t>
  </si>
  <si>
    <t>SPIRENTVIDEOGAMINGTEST</t>
  </si>
  <si>
    <t>Chromatic Universal Hub</t>
  </si>
  <si>
    <t>1-55</t>
  </si>
  <si>
    <t>Total Number of Frames</t>
  </si>
  <si>
    <t>Device Overview Drop Down Lists</t>
  </si>
  <si>
    <t>Average TI</t>
  </si>
  <si>
    <t>% of Time Frozen</t>
  </si>
  <si>
    <t>ATTList</t>
  </si>
  <si>
    <t>3.4-3.5</t>
  </si>
  <si>
    <t>Bad</t>
  </si>
  <si>
    <t>Video Complexity Analysis</t>
  </si>
  <si>
    <t>Image Complexity (SI) Guide</t>
  </si>
  <si>
    <t>Click for sample</t>
  </si>
  <si>
    <t>Select Market</t>
  </si>
  <si>
    <t>Latitude</t>
  </si>
  <si>
    <t>Buffering Threshold</t>
  </si>
  <si>
    <t>Unique frames per second</t>
  </si>
  <si>
    <t>CH4 MOS</t>
  </si>
  <si>
    <t>ExitsBeforeVideoStart</t>
  </si>
  <si>
    <t>AlarmExitsBeforeVideoStartThreshold</t>
  </si>
  <si>
    <t>Route</t>
  </si>
  <si>
    <t>One-way latency DL</t>
  </si>
  <si>
    <t>Bit Rate UL</t>
  </si>
  <si>
    <t>Number of Failed</t>
  </si>
  <si>
    <t>Game Performance Scorecard</t>
  </si>
  <si>
    <t>% WebRTC DL packet loss</t>
  </si>
  <si>
    <t>WebRTC Download Transferred Bytes</t>
  </si>
  <si>
    <t>Freezing</t>
  </si>
  <si>
    <t>NR_SS_RSRQChanges</t>
  </si>
  <si>
    <t>Max Video MOS</t>
  </si>
  <si>
    <t>Average Video Complexity (SI)</t>
  </si>
  <si>
    <t>Number of Buffering Periods</t>
  </si>
  <si>
    <t>MOS Bins</t>
  </si>
  <si>
    <t>% of Time Buffering</t>
  </si>
  <si>
    <t>Chicago</t>
  </si>
  <si>
    <t>Washington/Baltimore</t>
  </si>
  <si>
    <t>&lt;4.4</t>
  </si>
  <si>
    <t>&lt;4.0</t>
  </si>
  <si>
    <t>&lt;3.2</t>
  </si>
  <si>
    <t>&lt;2.4</t>
  </si>
  <si>
    <t>2.5-2.6</t>
  </si>
  <si>
    <t>&lt;2.0</t>
  </si>
  <si>
    <t>Sample Image</t>
  </si>
  <si>
    <t>Excellent</t>
  </si>
  <si>
    <t>Device Information</t>
  </si>
  <si>
    <t>Test Configuration</t>
  </si>
  <si>
    <t>NR-Buffering Selection (ms)</t>
  </si>
  <si>
    <t>WBAMF</t>
  </si>
  <si>
    <t>ROI Definition</t>
  </si>
  <si>
    <t>CH4 TI</t>
  </si>
  <si>
    <t>CH4 Longitude</t>
  </si>
  <si>
    <t>CH3 MOS</t>
  </si>
  <si>
    <t>Channel 3</t>
  </si>
  <si>
    <t>QoE Score</t>
  </si>
  <si>
    <t>VideoId</t>
  </si>
  <si>
    <t>Bit Rate DL</t>
  </si>
  <si>
    <t>NetworkOperatorChanges</t>
  </si>
  <si>
    <t>2024-08-05T00:31:10.4740000</t>
  </si>
</sst>
</file>

<file path=xl/styles.xml><?xml version="1.0" encoding="utf-8"?>
<styleSheet xmlns="http://schemas.openxmlformats.org/spreadsheetml/2006/main">
  <numFmts count="11">
    <numFmt numFmtId="164" formatCode="0.0"/>
    <numFmt numFmtId="165" formatCode="0.0;\-0.0;;@"/>
    <numFmt numFmtId="166" formatCode="0.000"/>
    <numFmt numFmtId="167" formatCode="0;;;@"/>
    <numFmt numFmtId="168" formatCode="0.00;\-0.00;;@"/>
    <numFmt numFmtId="169" formatCode="yyyy/m/d\ h:mm:ss"/>
    <numFmt numFmtId="170" formatCode="0.00000000"/>
    <numFmt numFmtId="171" formatCode="0.0000"/>
    <numFmt numFmtId="172" formatCode="yyyy/mm/dd\ hh:mm:ss"/>
    <numFmt numFmtId="173" formatCode="yyyy/mm/dd\ hh:mm:ss\.\f\f\f"/>
    <numFmt numFmtId="174" formatCode="yyyy/m/d\ h:mm:ss.000"/>
  </numFmts>
  <fonts count="5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5D9D"/>
      <name val="Arial"/>
      <family val="2"/>
    </font>
    <font>
      <sz val="10"/>
      <color theme="1"/>
      <name val="Arial"/>
      <family val="2"/>
    </font>
    <font>
      <sz val="10"/>
      <color rgb="FF45525A"/>
      <name val="Arial"/>
      <family val="2"/>
    </font>
    <font>
      <b/>
      <sz val="10"/>
      <color rgb="FFE4E5E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45D9D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3"/>
      <name val="Arial"/>
      <family val="2"/>
    </font>
    <font>
      <b/>
      <sz val="14"/>
      <color rgb="FF345D9D"/>
      <name val="Arial"/>
      <family val="2"/>
    </font>
    <font>
      <b/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45D9D"/>
      <name val="Arial"/>
      <family val="2"/>
    </font>
    <font>
      <b/>
      <u/>
      <sz val="10"/>
      <color rgb="FF345D9D"/>
      <name val="Arial"/>
      <family val="2"/>
    </font>
    <font>
      <sz val="10"/>
      <color rgb="FFFF0000"/>
      <name val="Arial"/>
      <family val="2"/>
    </font>
    <font>
      <b/>
      <sz val="11"/>
      <color rgb="FF172B4D"/>
      <name val="Calibri"/>
      <family val="2"/>
      <scheme val="minor"/>
    </font>
    <font>
      <sz val="8"/>
      <color rgb="FF345D9D"/>
      <name val="Arial"/>
    </font>
    <font>
      <sz val="10"/>
      <color theme="1"/>
      <name val="Calibri"/>
      <family val="2"/>
      <scheme val="minor"/>
    </font>
    <font>
      <sz val="8"/>
      <color rgb="FF345D9D"/>
      <name val="Arial"/>
      <scheme val="minor"/>
    </font>
    <font>
      <sz val="9"/>
      <color theme="1" tint="0.34998626667073579"/>
      <name val="+mn-lt"/>
    </font>
    <font>
      <sz val="10"/>
      <color theme="1" tint="0.34998626667073579"/>
      <name val="+mn-lt"/>
      <scheme val="minor"/>
    </font>
    <font>
      <sz val="10"/>
      <color theme="1" tint="0.34998626667073579"/>
      <name val="+mn-lt"/>
    </font>
    <font>
      <sz val="11"/>
      <color theme="0"/>
      <name val="Calibri"/>
      <family val="2"/>
      <scheme val="minor"/>
    </font>
    <font>
      <sz val="6"/>
      <color rgb="FF345D9D"/>
      <name val="Arial"/>
    </font>
    <font>
      <sz val="14"/>
      <color theme="1" tint="0.34998626667073579"/>
      <name val="+mn-lt"/>
      <scheme val="minor"/>
    </font>
    <font>
      <sz val="14"/>
      <color theme="1" tint="0.34998626667073579"/>
      <name val="+mn-lt"/>
    </font>
    <font>
      <sz val="8"/>
      <color rgb="FF345D9D"/>
      <name val="+mn-lt"/>
    </font>
    <font>
      <sz val="12"/>
      <color rgb="FF345D9D"/>
      <name val="Arial"/>
    </font>
    <font>
      <b/>
      <sz val="10"/>
      <color rgb="FF345D9D"/>
      <name val="Arial"/>
      <scheme val="minor"/>
    </font>
    <font>
      <sz val="8"/>
      <color theme="1"/>
      <name val="Arial"/>
    </font>
    <font>
      <sz val="7"/>
      <color rgb="FF345D9D"/>
      <name val="Arial"/>
      <scheme val="minor"/>
    </font>
    <font>
      <sz val="6"/>
      <color rgb="FF345D9D"/>
      <name val="Arial"/>
      <scheme val="minor"/>
    </font>
    <font>
      <sz val="14"/>
      <name val="+mn-lt"/>
      <family val="2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45D9D"/>
      <name val="+mn-lt"/>
      <scheme val="minor"/>
    </font>
    <font>
      <b/>
      <sz val="16"/>
      <color theme="4"/>
      <name val="Arial"/>
      <family val="2"/>
    </font>
    <font>
      <sz val="11"/>
      <color rgb="FF9C6500"/>
      <name val="Calibri"/>
      <family val="2"/>
      <scheme val="minor"/>
    </font>
    <font>
      <sz val="16"/>
      <color rgb="FF00A19B"/>
      <name val="Arial"/>
      <family val="2"/>
    </font>
    <font>
      <sz val="11"/>
      <color rgb="FF006100"/>
      <name val="Calibri"/>
      <family val="2"/>
      <scheme val="minor"/>
    </font>
    <font>
      <sz val="24"/>
      <color theme="3"/>
      <name val="Arial"/>
      <family val="2"/>
    </font>
    <font>
      <sz val="14"/>
      <color rgb="FF345D9D"/>
      <name val="+mn-lt"/>
    </font>
    <font>
      <b/>
      <sz val="11"/>
      <color rgb="FFFA7D00"/>
      <name val="Calibri"/>
      <family val="2"/>
      <scheme val="minor"/>
    </font>
    <font>
      <b/>
      <sz val="10"/>
      <color rgb="FF45525A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4E5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755859375"/>
        <bgColor indexed="64"/>
      </patternFill>
    </fill>
    <fill>
      <patternFill patternType="solid">
        <fgColor theme="0" tint="-0.14996337890625"/>
        <bgColor indexed="22"/>
      </patternFill>
    </fill>
    <fill>
      <patternFill patternType="solid">
        <fgColor theme="0" tint="-0.1499633789062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04998779296875"/>
        <bgColor indexed="64"/>
      </patternFill>
    </fill>
    <fill>
      <patternFill patternType="solid">
        <fgColor rgb="FF00B2E3"/>
        <bgColor indexed="64"/>
      </patternFill>
    </fill>
  </fills>
  <borders count="5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D3D3D3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theme="0" tint="-0.1499633789062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/>
      <diagonal/>
    </border>
    <border>
      <left/>
      <right/>
      <top style="thin">
        <color theme="0" tint="-0.14996337890625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14990234375"/>
      </left>
      <right/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24993896484375"/>
      </left>
      <right style="thin">
        <color theme="0" tint="-0.24993896484375"/>
      </right>
      <top style="thin">
        <color theme="0" tint="-0.24993896484375"/>
      </top>
      <bottom style="thin">
        <color theme="0" tint="-0.24993896484375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8718261718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/>
      <right/>
      <top style="thin">
        <color theme="0" tint="-0.24993896484375"/>
      </top>
      <bottom/>
      <diagonal/>
    </border>
    <border>
      <left style="thin">
        <color theme="0" tint="-0.14996337890625"/>
      </left>
      <right/>
      <top style="thin">
        <color theme="0" tint="-0.14996337890625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0" tint="-0.149932861328125"/>
      </left>
      <right style="thin">
        <color theme="0" tint="-0.149932861328125"/>
      </right>
      <top/>
      <bottom/>
      <diagonal/>
    </border>
    <border>
      <left style="thin">
        <color theme="0" tint="-0.149932861328125"/>
      </left>
      <right style="thin">
        <color theme="0" tint="-0.149932861328125"/>
      </right>
      <top/>
      <bottom style="thin">
        <color theme="0" tint="-0.149932861328125"/>
      </bottom>
      <diagonal/>
    </border>
    <border>
      <left/>
      <right style="thin">
        <color theme="0" tint="-0.14996337890625"/>
      </right>
      <top style="thin">
        <color theme="0" tint="-0.14996337890625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3286132812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/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6337890625"/>
      </left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023437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/>
      <bottom/>
      <diagonal/>
    </border>
    <border>
      <left style="thin">
        <color theme="0" tint="-0.14996337890625"/>
      </left>
      <right/>
      <top/>
      <bottom/>
      <diagonal/>
    </border>
    <border>
      <left/>
      <right style="thin">
        <color theme="0" tint="-0.14996337890625"/>
      </right>
      <top/>
      <bottom style="thin">
        <color theme="0" tint="-0.14996337890625"/>
      </bottom>
      <diagonal/>
    </border>
    <border>
      <left/>
      <right style="thin">
        <color theme="0" tint="-0.24993896484375"/>
      </right>
      <top style="thin">
        <color theme="0" tint="-0.24993896484375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theme="0" tint="-0.149932861328125"/>
      </right>
      <top/>
      <bottom/>
      <diagonal/>
    </border>
    <border>
      <left style="thin">
        <color theme="0" tint="-0.149932861328125"/>
      </left>
      <right/>
      <top/>
      <bottom style="thin">
        <color theme="0" tint="-0.149932861328125"/>
      </bottom>
      <diagonal/>
    </border>
    <border>
      <left style="thin">
        <color theme="0" tint="-0.1499023437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32861328125"/>
      </left>
      <right/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32861328125"/>
      </left>
      <right/>
      <top/>
      <bottom/>
      <diagonal/>
    </border>
    <border>
      <left/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6337890625"/>
      </left>
      <right/>
      <top/>
      <bottom style="thin">
        <color theme="0" tint="-0.14996337890625"/>
      </bottom>
      <diagonal/>
    </border>
  </borders>
  <cellStyleXfs count="3">
    <xf numFmtId="164" fontId="0" fillId="0" borderId="0"/>
    <xf numFmtId="164" fontId="1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219">
    <xf numFmtId="164" fontId="0" fillId="0" borderId="0" xfId="0"/>
    <xf numFmtId="164" fontId="2" fillId="2" borderId="0" xfId="0" applyFont="1" applyFill="1" applyAlignment="1">
      <alignment vertical="center"/>
    </xf>
    <xf numFmtId="1" fontId="3" fillId="0" borderId="0" xfId="0" applyNumberFormat="1" applyFont="1"/>
    <xf numFmtId="2" fontId="4" fillId="3" borderId="1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2" fontId="3" fillId="0" borderId="0" xfId="0" applyNumberFormat="1" applyFont="1"/>
    <xf numFmtId="49" fontId="0" fillId="0" borderId="0" xfId="0" applyNumberFormat="1" applyAlignment="1">
      <alignment horizontal="right"/>
    </xf>
    <xf numFmtId="2" fontId="5" fillId="4" borderId="0" xfId="0" applyNumberFormat="1" applyFont="1" applyFill="1"/>
    <xf numFmtId="9" fontId="3" fillId="0" borderId="0" xfId="0" applyNumberFormat="1" applyFont="1"/>
    <xf numFmtId="2" fontId="4" fillId="0" borderId="0" xfId="0" applyNumberFormat="1" applyFont="1" applyAlignment="1">
      <alignment vertical="center"/>
    </xf>
    <xf numFmtId="2" fontId="3" fillId="0" borderId="1" xfId="0" applyNumberFormat="1" applyFont="1" applyBorder="1"/>
    <xf numFmtId="164" fontId="0" fillId="0" borderId="2" xfId="0" applyBorder="1" applyAlignment="1">
      <alignment horizontal="center" vertical="center"/>
    </xf>
    <xf numFmtId="164" fontId="0" fillId="0" borderId="3" xfId="0" applyBorder="1" applyAlignment="1">
      <alignment horizontal="center" vertical="center"/>
    </xf>
    <xf numFmtId="164" fontId="0" fillId="0" borderId="4" xfId="0" applyBorder="1" applyAlignment="1">
      <alignment horizontal="center" vertical="center"/>
    </xf>
    <xf numFmtId="164" fontId="3" fillId="0" borderId="0" xfId="0" applyFont="1"/>
    <xf numFmtId="164" fontId="4" fillId="3" borderId="5" xfId="0" applyFont="1" applyFill="1" applyBorder="1" applyAlignment="1">
      <alignment horizontal="center" vertical="center"/>
    </xf>
    <xf numFmtId="164" fontId="6" fillId="5" borderId="0" xfId="0" applyFont="1" applyFill="1" applyAlignment="1">
      <alignment vertical="center"/>
    </xf>
    <xf numFmtId="164" fontId="0" fillId="6" borderId="0" xfId="0" applyFill="1" applyAlignment="1">
      <alignment vertical="center"/>
    </xf>
    <xf numFmtId="1" fontId="0" fillId="0" borderId="0" xfId="0" applyNumberFormat="1" applyAlignment="1">
      <alignment horizontal="right"/>
    </xf>
    <xf numFmtId="2" fontId="7" fillId="0" borderId="0" xfId="0" applyNumberFormat="1" applyFont="1" applyAlignment="1">
      <alignment horizontal="left" vertical="top"/>
    </xf>
    <xf numFmtId="164" fontId="0" fillId="7" borderId="0" xfId="0" applyFill="1" applyAlignment="1">
      <alignment vertical="center"/>
    </xf>
    <xf numFmtId="164" fontId="2" fillId="0" borderId="0" xfId="0" applyFont="1" applyAlignment="1">
      <alignment vertical="center"/>
    </xf>
    <xf numFmtId="164" fontId="0" fillId="0" borderId="6" xfId="0" applyBorder="1"/>
    <xf numFmtId="1" fontId="0" fillId="0" borderId="0" xfId="0" applyNumberFormat="1"/>
    <xf numFmtId="9" fontId="3" fillId="0" borderId="0" xfId="0" applyNumberFormat="1" applyFont="1" applyAlignment="1">
      <alignment horizontal="center" vertical="center"/>
    </xf>
    <xf numFmtId="164" fontId="8" fillId="8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7" xfId="0" applyBorder="1" applyAlignment="1">
      <alignment vertical="center"/>
    </xf>
    <xf numFmtId="164" fontId="9" fillId="9" borderId="8" xfId="0" applyFont="1" applyFill="1" applyBorder="1"/>
    <xf numFmtId="2" fontId="3" fillId="0" borderId="0" xfId="0" applyNumberFormat="1" applyFont="1" applyAlignment="1">
      <alignment horizontal="center"/>
    </xf>
    <xf numFmtId="164" fontId="0" fillId="0" borderId="0" xfId="0" applyAlignment="1">
      <alignment horizontal="right"/>
    </xf>
    <xf numFmtId="164" fontId="0" fillId="0" borderId="0" xfId="0" applyAlignment="1">
      <alignment horizontal="center" wrapText="1"/>
    </xf>
    <xf numFmtId="164" fontId="8" fillId="8" borderId="7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3" fillId="0" borderId="9" xfId="0" applyFont="1" applyBorder="1"/>
    <xf numFmtId="10" fontId="4" fillId="3" borderId="1" xfId="0" quotePrefix="1" applyNumberFormat="1" applyFont="1" applyFill="1" applyBorder="1" applyAlignment="1">
      <alignment horizontal="center" vertical="center"/>
    </xf>
    <xf numFmtId="164" fontId="8" fillId="8" borderId="1" xfId="0" applyFont="1" applyFill="1" applyBorder="1" applyAlignment="1">
      <alignment vertical="center"/>
    </xf>
    <xf numFmtId="164" fontId="2" fillId="2" borderId="1" xfId="0" applyFont="1" applyFill="1" applyBorder="1" applyAlignment="1">
      <alignment horizontal="center" vertical="center"/>
    </xf>
    <xf numFmtId="164" fontId="2" fillId="2" borderId="10" xfId="0" applyFont="1" applyFill="1" applyBorder="1" applyAlignment="1">
      <alignment vertical="center"/>
    </xf>
    <xf numFmtId="2" fontId="4" fillId="3" borderId="5" xfId="0" applyNumberFormat="1" applyFont="1" applyFill="1" applyBorder="1" applyAlignment="1">
      <alignment horizontal="center" vertical="center"/>
    </xf>
    <xf numFmtId="2" fontId="4" fillId="0" borderId="1" xfId="0" quotePrefix="1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4" fillId="3" borderId="1" xfId="0" applyFont="1" applyFill="1" applyBorder="1" applyAlignment="1">
      <alignment vertical="center"/>
    </xf>
    <xf numFmtId="164" fontId="4" fillId="3" borderId="5" xfId="0" applyFont="1" applyFill="1" applyBorder="1" applyAlignment="1">
      <alignment horizontal="left" vertical="top"/>
    </xf>
    <xf numFmtId="2" fontId="7" fillId="0" borderId="0" xfId="0" applyNumberFormat="1" applyFont="1" applyAlignment="1">
      <alignment horizontal="center"/>
    </xf>
    <xf numFmtId="164" fontId="3" fillId="0" borderId="11" xfId="0" applyFont="1" applyBorder="1"/>
    <xf numFmtId="164" fontId="3" fillId="0" borderId="0" xfId="0" applyFont="1" applyAlignment="1">
      <alignment horizontal="center"/>
    </xf>
    <xf numFmtId="2" fontId="4" fillId="3" borderId="5" xfId="0" quotePrefix="1" applyNumberFormat="1" applyFont="1" applyFill="1" applyBorder="1" applyAlignment="1">
      <alignment horizontal="center" vertical="center"/>
    </xf>
    <xf numFmtId="9" fontId="4" fillId="3" borderId="1" xfId="0" quotePrefix="1" applyNumberFormat="1" applyFont="1" applyFill="1" applyBorder="1" applyAlignment="1">
      <alignment horizontal="center" vertical="center"/>
    </xf>
    <xf numFmtId="164" fontId="10" fillId="0" borderId="0" xfId="0" applyFont="1"/>
    <xf numFmtId="166" fontId="0" fillId="0" borderId="0" xfId="0" applyNumberFormat="1" applyAlignment="1">
      <alignment horizontal="right"/>
    </xf>
    <xf numFmtId="164" fontId="0" fillId="0" borderId="4" xfId="0" applyBorder="1" applyAlignment="1">
      <alignment horizontal="left" vertical="top"/>
    </xf>
    <xf numFmtId="164" fontId="0" fillId="0" borderId="3" xfId="0" applyBorder="1" applyAlignment="1">
      <alignment horizontal="left" vertical="top"/>
    </xf>
    <xf numFmtId="49" fontId="0" fillId="0" borderId="0" xfId="0" applyNumberFormat="1"/>
    <xf numFmtId="9" fontId="3" fillId="0" borderId="0" xfId="0" applyNumberFormat="1" applyFont="1" applyAlignment="1">
      <alignment horizontal="center"/>
    </xf>
    <xf numFmtId="164" fontId="11" fillId="3" borderId="12" xfId="0" applyFont="1" applyFill="1" applyBorder="1" applyAlignment="1">
      <alignment horizontal="center"/>
    </xf>
    <xf numFmtId="9" fontId="3" fillId="0" borderId="9" xfId="0" applyNumberFormat="1" applyFont="1" applyBorder="1" applyAlignment="1">
      <alignment horizontal="center" vertical="center"/>
    </xf>
    <xf numFmtId="2" fontId="0" fillId="0" borderId="0" xfId="0" applyNumberFormat="1"/>
    <xf numFmtId="2" fontId="7" fillId="3" borderId="13" xfId="2" applyNumberFormat="1" applyFont="1" applyFill="1" applyBorder="1" applyAlignment="1">
      <alignment horizontal="center" vertical="center"/>
    </xf>
    <xf numFmtId="164" fontId="0" fillId="0" borderId="1" xfId="0" applyBorder="1" applyAlignment="1">
      <alignment horizontal="left" vertical="center"/>
    </xf>
    <xf numFmtId="164" fontId="11" fillId="3" borderId="0" xfId="0" applyFont="1" applyFill="1" applyAlignment="1">
      <alignment horizontal="center"/>
    </xf>
    <xf numFmtId="2" fontId="7" fillId="3" borderId="14" xfId="0" applyNumberFormat="1" applyFont="1" applyFill="1" applyBorder="1" applyAlignment="1">
      <alignment horizontal="center" vertical="center"/>
    </xf>
    <xf numFmtId="164" fontId="11" fillId="3" borderId="15" xfId="0" applyFont="1" applyFill="1" applyBorder="1" applyAlignment="1">
      <alignment horizontal="center"/>
    </xf>
    <xf numFmtId="2" fontId="3" fillId="0" borderId="16" xfId="0" applyNumberFormat="1" applyFont="1" applyBorder="1" applyAlignment="1">
      <alignment horizontal="center" vertical="center"/>
    </xf>
    <xf numFmtId="9" fontId="7" fillId="3" borderId="13" xfId="2" applyFont="1" applyFill="1" applyBorder="1" applyAlignment="1">
      <alignment horizontal="center" vertical="center"/>
    </xf>
    <xf numFmtId="164" fontId="12" fillId="0" borderId="0" xfId="0" applyFont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13" fillId="0" borderId="10" xfId="1" applyFont="1" applyBorder="1" applyAlignment="1">
      <alignment horizontal="center" vertical="center"/>
    </xf>
    <xf numFmtId="164" fontId="2" fillId="9" borderId="17" xfId="0" applyFont="1" applyFill="1" applyBorder="1"/>
    <xf numFmtId="2" fontId="3" fillId="0" borderId="4" xfId="0" applyNumberFormat="1" applyFont="1" applyBorder="1" applyAlignment="1">
      <alignment horizontal="center" vertical="center"/>
    </xf>
    <xf numFmtId="164" fontId="13" fillId="0" borderId="18" xfId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4" fillId="3" borderId="5" xfId="0" quotePrefix="1" applyNumberFormat="1" applyFont="1" applyFill="1" applyBorder="1" applyAlignment="1">
      <alignment horizontal="center" vertical="center"/>
    </xf>
    <xf numFmtId="164" fontId="9" fillId="9" borderId="19" xfId="0" applyFont="1" applyFill="1" applyBorder="1"/>
    <xf numFmtId="164" fontId="2" fillId="2" borderId="20" xfId="0" applyFont="1" applyFill="1" applyBorder="1" applyAlignment="1">
      <alignment vertical="center"/>
    </xf>
    <xf numFmtId="164" fontId="0" fillId="0" borderId="1" xfId="0" applyBorder="1" applyAlignment="1">
      <alignment horizontal="center"/>
    </xf>
    <xf numFmtId="164" fontId="0" fillId="0" borderId="1" xfId="0" applyBorder="1"/>
    <xf numFmtId="2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4" fontId="4" fillId="0" borderId="1" xfId="0" applyFont="1" applyBorder="1" applyAlignment="1">
      <alignment vertical="center"/>
    </xf>
    <xf numFmtId="171" fontId="0" fillId="0" borderId="0" xfId="0" applyNumberFormat="1" applyAlignment="1">
      <alignment horizontal="right" wrapText="1"/>
    </xf>
    <xf numFmtId="2" fontId="4" fillId="0" borderId="1" xfId="0" applyNumberFormat="1" applyFont="1" applyBorder="1" applyAlignment="1">
      <alignment horizontal="center" vertical="center"/>
    </xf>
    <xf numFmtId="171" fontId="0" fillId="0" borderId="0" xfId="0" applyNumberFormat="1" applyAlignment="1">
      <alignment horizontal="right"/>
    </xf>
    <xf numFmtId="2" fontId="3" fillId="0" borderId="0" xfId="0" applyNumberFormat="1" applyFont="1" applyAlignment="1" applyProtection="1">
      <alignment horizontal="center" vertical="center"/>
      <protection hidden="1"/>
    </xf>
    <xf numFmtId="164" fontId="2" fillId="2" borderId="7" xfId="0" applyFont="1" applyFill="1" applyBorder="1" applyAlignment="1">
      <alignment vertical="center"/>
    </xf>
    <xf numFmtId="164" fontId="14" fillId="0" borderId="0" xfId="0" applyFont="1" applyAlignment="1">
      <alignment horizontal="center" wrapText="1"/>
    </xf>
    <xf numFmtId="169" fontId="0" fillId="0" borderId="0" xfId="0" applyNumberFormat="1" applyAlignment="1">
      <alignment horizontal="center" vertical="center"/>
    </xf>
    <xf numFmtId="1" fontId="0" fillId="0" borderId="6" xfId="0" applyNumberFormat="1" applyBorder="1"/>
    <xf numFmtId="164" fontId="10" fillId="0" borderId="0" xfId="0" applyFont="1" applyAlignment="1">
      <alignment horizontal="left" vertical="center" indent="1"/>
    </xf>
    <xf numFmtId="1" fontId="0" fillId="0" borderId="0" xfId="0" applyNumberFormat="1" applyAlignment="1">
      <alignment horizontal="right" wrapText="1"/>
    </xf>
    <xf numFmtId="164" fontId="8" fillId="8" borderId="21" xfId="0" applyFont="1" applyFill="1" applyBorder="1" applyAlignment="1">
      <alignment horizontal="center" vertical="center"/>
    </xf>
    <xf numFmtId="164" fontId="0" fillId="0" borderId="3" xfId="0" applyBorder="1"/>
    <xf numFmtId="2" fontId="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164" fontId="8" fillId="8" borderId="20" xfId="0" applyFont="1" applyFill="1" applyBorder="1" applyAlignment="1">
      <alignment horizontal="center" vertical="center"/>
    </xf>
    <xf numFmtId="164" fontId="3" fillId="0" borderId="11" xfId="0" quotePrefix="1" applyFont="1" applyBorder="1" applyAlignment="1">
      <alignment wrapText="1"/>
    </xf>
    <xf numFmtId="172" fontId="4" fillId="3" borderId="1" xfId="0" quotePrefix="1" applyNumberFormat="1" applyFont="1" applyFill="1" applyBorder="1" applyAlignment="1">
      <alignment horizontal="center" vertical="center"/>
    </xf>
    <xf numFmtId="164" fontId="0" fillId="0" borderId="4" xfId="0" applyBorder="1"/>
    <xf numFmtId="173" fontId="0" fillId="0" borderId="0" xfId="0" applyNumberFormat="1" applyAlignment="1">
      <alignment horizontal="right"/>
    </xf>
    <xf numFmtId="2" fontId="7" fillId="3" borderId="22" xfId="2" applyNumberFormat="1" applyFont="1" applyFill="1" applyBorder="1" applyAlignment="1">
      <alignment horizontal="center" vertical="center"/>
    </xf>
    <xf numFmtId="9" fontId="7" fillId="3" borderId="22" xfId="2" applyFont="1" applyFill="1" applyBorder="1" applyAlignment="1">
      <alignment horizontal="center" vertical="center"/>
    </xf>
    <xf numFmtId="2" fontId="7" fillId="3" borderId="23" xfId="2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/>
    </xf>
    <xf numFmtId="164" fontId="8" fillId="8" borderId="20" xfId="0" applyFont="1" applyFill="1" applyBorder="1" applyAlignment="1">
      <alignment vertical="center"/>
    </xf>
    <xf numFmtId="164" fontId="3" fillId="0" borderId="16" xfId="0" applyFont="1" applyBorder="1"/>
    <xf numFmtId="164" fontId="0" fillId="0" borderId="24" xfId="0" applyBorder="1" applyAlignment="1">
      <alignment vertical="center"/>
    </xf>
    <xf numFmtId="167" fontId="7" fillId="3" borderId="25" xfId="0" applyNumberFormat="1" applyFont="1" applyFill="1" applyBorder="1" applyAlignment="1">
      <alignment horizontal="center" vertical="center"/>
    </xf>
    <xf numFmtId="9" fontId="3" fillId="0" borderId="16" xfId="2" applyFont="1" applyBorder="1" applyAlignment="1">
      <alignment horizontal="center"/>
    </xf>
    <xf numFmtId="165" fontId="7" fillId="3" borderId="25" xfId="0" applyNumberFormat="1" applyFont="1" applyFill="1" applyBorder="1" applyAlignment="1">
      <alignment horizontal="center" vertical="center"/>
    </xf>
    <xf numFmtId="164" fontId="0" fillId="0" borderId="0" xfId="0" applyAlignment="1">
      <alignment vertical="center"/>
    </xf>
    <xf numFmtId="168" fontId="7" fillId="3" borderId="23" xfId="2" applyNumberFormat="1" applyFont="1" applyFill="1" applyBorder="1" applyAlignment="1">
      <alignment horizontal="center" vertical="center"/>
    </xf>
    <xf numFmtId="9" fontId="3" fillId="0" borderId="16" xfId="0" applyNumberFormat="1" applyFont="1" applyBorder="1" applyAlignment="1">
      <alignment horizontal="center" vertical="center"/>
    </xf>
    <xf numFmtId="9" fontId="7" fillId="3" borderId="26" xfId="2" applyFont="1" applyFill="1" applyBorder="1" applyAlignment="1">
      <alignment horizontal="center" vertical="center"/>
    </xf>
    <xf numFmtId="2" fontId="7" fillId="3" borderId="26" xfId="2" applyNumberFormat="1" applyFont="1" applyFill="1" applyBorder="1" applyAlignment="1">
      <alignment horizontal="center" vertical="center"/>
    </xf>
    <xf numFmtId="164" fontId="3" fillId="0" borderId="0" xfId="0" applyFont="1" applyAlignment="1">
      <alignment horizontal="center" wrapText="1"/>
    </xf>
    <xf numFmtId="2" fontId="3" fillId="0" borderId="9" xfId="0" applyNumberFormat="1" applyFont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65" fontId="7" fillId="3" borderId="27" xfId="0" applyNumberFormat="1" applyFont="1" applyFill="1" applyBorder="1" applyAlignment="1">
      <alignment horizontal="centerContinuous" vertical="center"/>
    </xf>
    <xf numFmtId="2" fontId="15" fillId="3" borderId="23" xfId="2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1" xfId="0" applyBorder="1" applyAlignment="1">
      <alignment horizontal="left" vertical="top" wrapText="1"/>
    </xf>
    <xf numFmtId="49" fontId="3" fillId="0" borderId="0" xfId="0" applyNumberFormat="1" applyFont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64" fontId="16" fillId="3" borderId="12" xfId="0" applyFont="1" applyFill="1" applyBorder="1" applyAlignment="1">
      <alignment horizontal="left" vertical="center" wrapText="1"/>
    </xf>
    <xf numFmtId="2" fontId="7" fillId="3" borderId="28" xfId="0" applyNumberFormat="1" applyFont="1" applyFill="1" applyBorder="1" applyAlignment="1">
      <alignment horizontal="center" vertical="center"/>
    </xf>
    <xf numFmtId="164" fontId="3" fillId="0" borderId="29" xfId="0" quotePrefix="1" applyFont="1" applyBorder="1" applyAlignment="1">
      <alignment wrapText="1"/>
    </xf>
    <xf numFmtId="2" fontId="4" fillId="3" borderId="25" xfId="0" quotePrefix="1" applyNumberFormat="1" applyFont="1" applyFill="1" applyBorder="1" applyAlignment="1">
      <alignment horizontal="center" vertical="center"/>
    </xf>
    <xf numFmtId="164" fontId="3" fillId="0" borderId="29" xfId="0" applyFont="1" applyBorder="1"/>
    <xf numFmtId="164" fontId="3" fillId="0" borderId="9" xfId="0" applyFont="1" applyBorder="1" applyAlignment="1">
      <alignment horizontal="center"/>
    </xf>
    <xf numFmtId="164" fontId="2" fillId="2" borderId="1" xfId="0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164" fontId="3" fillId="0" borderId="0" xfId="0" quotePrefix="1" applyFont="1" applyAlignment="1">
      <alignment horizontal="center" vertical="center"/>
    </xf>
    <xf numFmtId="164" fontId="8" fillId="8" borderId="21" xfId="0" applyFont="1" applyFill="1" applyBorder="1" applyAlignment="1">
      <alignment vertical="center"/>
    </xf>
    <xf numFmtId="164" fontId="8" fillId="10" borderId="30" xfId="0" applyFont="1" applyFill="1" applyBorder="1" applyAlignment="1">
      <alignment horizontal="center" vertical="center" wrapText="1"/>
    </xf>
    <xf numFmtId="2" fontId="4" fillId="3" borderId="7" xfId="0" quotePrefix="1" applyNumberFormat="1" applyFont="1" applyFill="1" applyBorder="1" applyAlignment="1">
      <alignment horizontal="left" vertical="center"/>
    </xf>
    <xf numFmtId="2" fontId="3" fillId="0" borderId="9" xfId="0" applyNumberFormat="1" applyFont="1" applyBorder="1" applyAlignment="1">
      <alignment horizontal="center" vertical="center"/>
    </xf>
    <xf numFmtId="2" fontId="7" fillId="3" borderId="31" xfId="0" applyNumberFormat="1" applyFont="1" applyFill="1" applyBorder="1" applyAlignment="1">
      <alignment horizontal="center" vertical="center" wrapText="1"/>
    </xf>
    <xf numFmtId="164" fontId="16" fillId="3" borderId="32" xfId="0" applyFont="1" applyFill="1" applyBorder="1" applyAlignment="1">
      <alignment horizontal="left" vertical="center" wrapText="1"/>
    </xf>
    <xf numFmtId="49" fontId="7" fillId="3" borderId="13" xfId="2" applyNumberFormat="1" applyFont="1" applyFill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7" fillId="3" borderId="34" xfId="2" applyNumberFormat="1" applyFont="1" applyFill="1" applyBorder="1" applyAlignment="1">
      <alignment horizontal="center" vertical="center"/>
    </xf>
    <xf numFmtId="164" fontId="16" fillId="3" borderId="35" xfId="0" applyFont="1" applyFill="1" applyBorder="1" applyAlignment="1">
      <alignment horizontal="left" vertical="center" wrapText="1"/>
    </xf>
    <xf numFmtId="164" fontId="16" fillId="3" borderId="15" xfId="0" applyFont="1" applyFill="1" applyBorder="1" applyAlignment="1">
      <alignment horizontal="left" vertical="center" wrapText="1"/>
    </xf>
    <xf numFmtId="174" fontId="0" fillId="0" borderId="0" xfId="0" applyNumberFormat="1" applyAlignment="1">
      <alignment horizontal="right"/>
    </xf>
    <xf numFmtId="164" fontId="3" fillId="0" borderId="11" xfId="0" quotePrefix="1" applyFont="1" applyBorder="1"/>
    <xf numFmtId="164" fontId="4" fillId="0" borderId="0" xfId="0" applyFont="1" applyAlignment="1">
      <alignment horizontal="left" vertical="center"/>
    </xf>
    <xf numFmtId="9" fontId="3" fillId="0" borderId="9" xfId="0" applyNumberFormat="1" applyFont="1" applyBorder="1" applyAlignment="1">
      <alignment horizontal="center"/>
    </xf>
    <xf numFmtId="164" fontId="17" fillId="2" borderId="0" xfId="1" applyFont="1" applyFill="1" applyAlignment="1">
      <alignment vertical="center"/>
    </xf>
    <xf numFmtId="164" fontId="0" fillId="0" borderId="0" xfId="0" applyAlignment="1">
      <alignment vertical="top"/>
    </xf>
    <xf numFmtId="1" fontId="3" fillId="0" borderId="0" xfId="0" applyNumberFormat="1" applyFont="1" applyAlignment="1">
      <alignment horizontal="center" vertical="center"/>
    </xf>
    <xf numFmtId="164" fontId="8" fillId="8" borderId="1" xfId="0" applyFont="1" applyFill="1" applyBorder="1" applyAlignment="1">
      <alignment horizontal="left" vertical="center"/>
    </xf>
    <xf numFmtId="2" fontId="0" fillId="0" borderId="0" xfId="0" applyNumberFormat="1" applyAlignment="1">
      <alignment horizontal="center" wrapText="1"/>
    </xf>
    <xf numFmtId="2" fontId="4" fillId="3" borderId="20" xfId="0" quotePrefix="1" applyNumberFormat="1" applyFont="1" applyFill="1" applyBorder="1" applyAlignment="1">
      <alignment horizontal="left" vertical="center"/>
    </xf>
    <xf numFmtId="164" fontId="8" fillId="8" borderId="4" xfId="0" applyFont="1" applyFill="1" applyBorder="1" applyAlignment="1">
      <alignment vertical="center"/>
    </xf>
    <xf numFmtId="165" fontId="7" fillId="3" borderId="36" xfId="0" applyNumberFormat="1" applyFont="1" applyFill="1" applyBorder="1" applyAlignment="1">
      <alignment horizontal="center" vertical="center"/>
    </xf>
    <xf numFmtId="164" fontId="3" fillId="0" borderId="24" xfId="0" applyFont="1" applyBorder="1"/>
    <xf numFmtId="9" fontId="3" fillId="0" borderId="0" xfId="2" applyFont="1" applyAlignment="1">
      <alignment horizontal="center"/>
    </xf>
    <xf numFmtId="164" fontId="4" fillId="0" borderId="2" xfId="0" applyFont="1" applyBorder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168" fontId="7" fillId="3" borderId="37" xfId="2" applyNumberFormat="1" applyFont="1" applyFill="1" applyBorder="1" applyAlignment="1">
      <alignment horizontal="center" vertical="center"/>
    </xf>
    <xf numFmtId="164" fontId="3" fillId="0" borderId="9" xfId="0" applyFont="1" applyBorder="1" applyAlignment="1">
      <alignment horizontal="center" wrapText="1"/>
    </xf>
    <xf numFmtId="1" fontId="7" fillId="3" borderId="31" xfId="0" applyNumberFormat="1" applyFont="1" applyFill="1" applyBorder="1" applyAlignment="1">
      <alignment horizontal="center" vertical="center" wrapText="1"/>
    </xf>
    <xf numFmtId="9" fontId="3" fillId="0" borderId="33" xfId="2" applyFont="1" applyBorder="1" applyAlignment="1">
      <alignment horizontal="center"/>
    </xf>
    <xf numFmtId="164" fontId="3" fillId="0" borderId="25" xfId="0" applyFont="1" applyBorder="1"/>
    <xf numFmtId="2" fontId="7" fillId="3" borderId="37" xfId="2" applyNumberFormat="1" applyFont="1" applyFill="1" applyBorder="1" applyAlignment="1">
      <alignment horizontal="center" vertical="center"/>
    </xf>
    <xf numFmtId="164" fontId="0" fillId="0" borderId="7" xfId="0" applyBorder="1" applyAlignment="1">
      <alignment horizontal="left" vertical="center"/>
    </xf>
    <xf numFmtId="9" fontId="3" fillId="0" borderId="33" xfId="0" applyNumberFormat="1" applyFont="1" applyBorder="1" applyAlignment="1">
      <alignment horizontal="center" vertical="center"/>
    </xf>
    <xf numFmtId="164" fontId="11" fillId="3" borderId="38" xfId="0" applyFont="1" applyFill="1" applyBorder="1" applyAlignment="1">
      <alignment horizontal="center"/>
    </xf>
    <xf numFmtId="164" fontId="3" fillId="0" borderId="2" xfId="0" applyFont="1" applyBorder="1" applyAlignment="1">
      <alignment horizontal="center" vertical="center"/>
    </xf>
    <xf numFmtId="164" fontId="11" fillId="3" borderId="39" xfId="0" applyFont="1" applyFill="1" applyBorder="1" applyAlignment="1">
      <alignment horizontal="center"/>
    </xf>
    <xf numFmtId="164" fontId="8" fillId="8" borderId="7" xfId="0" applyFont="1" applyFill="1" applyBorder="1" applyAlignment="1">
      <alignment vertical="center"/>
    </xf>
    <xf numFmtId="164" fontId="11" fillId="3" borderId="40" xfId="0" applyFont="1" applyFill="1" applyBorder="1" applyAlignment="1">
      <alignment horizontal="center"/>
    </xf>
    <xf numFmtId="164" fontId="16" fillId="3" borderId="41" xfId="0" applyFont="1" applyFill="1" applyBorder="1" applyAlignment="1">
      <alignment horizontal="left" vertical="center" wrapText="1"/>
    </xf>
    <xf numFmtId="164" fontId="4" fillId="3" borderId="42" xfId="0" applyFont="1" applyFill="1" applyBorder="1" applyAlignment="1">
      <alignment vertical="center"/>
    </xf>
    <xf numFmtId="164" fontId="4" fillId="0" borderId="0" xfId="0" applyFont="1" applyAlignment="1">
      <alignment vertical="center"/>
    </xf>
    <xf numFmtId="164" fontId="8" fillId="10" borderId="43" xfId="0" applyFont="1" applyFill="1" applyBorder="1" applyAlignment="1">
      <alignment horizontal="center" vertical="center" wrapText="1"/>
    </xf>
    <xf numFmtId="164" fontId="0" fillId="0" borderId="21" xfId="0" applyBorder="1" applyAlignment="1">
      <alignment horizontal="left" vertical="center"/>
    </xf>
    <xf numFmtId="164" fontId="3" fillId="0" borderId="1" xfId="0" applyFont="1" applyBorder="1"/>
    <xf numFmtId="164" fontId="18" fillId="0" borderId="0" xfId="0" applyFont="1"/>
    <xf numFmtId="49" fontId="7" fillId="3" borderId="26" xfId="2" applyNumberFormat="1" applyFont="1" applyFill="1" applyBorder="1" applyAlignment="1">
      <alignment horizontal="center" vertical="center"/>
    </xf>
    <xf numFmtId="2" fontId="7" fillId="3" borderId="44" xfId="0" applyNumberFormat="1" applyFont="1" applyFill="1" applyBorder="1" applyAlignment="1">
      <alignment horizontal="center" vertical="center" wrapText="1"/>
    </xf>
    <xf numFmtId="167" fontId="7" fillId="3" borderId="36" xfId="0" applyNumberFormat="1" applyFont="1" applyFill="1" applyBorder="1" applyAlignment="1">
      <alignment horizontal="center" vertical="center"/>
    </xf>
    <xf numFmtId="166" fontId="0" fillId="0" borderId="0" xfId="0" applyNumberFormat="1"/>
    <xf numFmtId="164" fontId="8" fillId="8" borderId="5" xfId="0" applyFont="1" applyFill="1" applyBorder="1" applyAlignment="1">
      <alignment vertical="center"/>
    </xf>
    <xf numFmtId="164" fontId="0" fillId="0" borderId="0" xfId="0" applyAlignment="1">
      <alignment horizontal="left" vertical="top"/>
    </xf>
    <xf numFmtId="164" fontId="4" fillId="3" borderId="5" xfId="0" applyFont="1" applyFill="1" applyBorder="1" applyAlignment="1">
      <alignment vertical="center"/>
    </xf>
    <xf numFmtId="2" fontId="7" fillId="3" borderId="45" xfId="2" applyNumberFormat="1" applyFont="1" applyFill="1" applyBorder="1" applyAlignment="1">
      <alignment horizontal="center" vertical="center"/>
    </xf>
    <xf numFmtId="49" fontId="7" fillId="3" borderId="27" xfId="0" applyNumberFormat="1" applyFont="1" applyFill="1" applyBorder="1" applyAlignment="1">
      <alignment horizontal="centerContinuous" vertical="center"/>
    </xf>
    <xf numFmtId="2" fontId="15" fillId="3" borderId="37" xfId="2" applyNumberFormat="1" applyFont="1" applyFill="1" applyBorder="1" applyAlignment="1">
      <alignment horizontal="center" vertical="center"/>
    </xf>
    <xf numFmtId="164" fontId="16" fillId="3" borderId="35" xfId="0" applyFont="1" applyFill="1" applyBorder="1" applyAlignment="1">
      <alignment horizontal="left" vertical="center" wrapText="1" indent="2"/>
    </xf>
    <xf numFmtId="164" fontId="10" fillId="0" borderId="0" xfId="0" applyFont="1" applyAlignment="1">
      <alignment horizontal="left" vertical="top"/>
    </xf>
    <xf numFmtId="164" fontId="2" fillId="0" borderId="10" xfId="0" applyFont="1" applyBorder="1" applyAlignment="1">
      <alignment vertical="center"/>
    </xf>
    <xf numFmtId="2" fontId="7" fillId="3" borderId="46" xfId="2" applyNumberFormat="1" applyFont="1" applyFill="1" applyBorder="1" applyAlignment="1">
      <alignment horizontal="center" vertical="center"/>
    </xf>
    <xf numFmtId="164" fontId="8" fillId="10" borderId="47" xfId="0" applyFont="1" applyFill="1" applyBorder="1" applyAlignment="1">
      <alignment horizontal="center" vertical="center" wrapText="1"/>
    </xf>
    <xf numFmtId="164" fontId="19" fillId="0" borderId="0" xfId="0" applyFont="1"/>
    <xf numFmtId="164" fontId="1" fillId="0" borderId="0" xfId="1"/>
    <xf numFmtId="164" fontId="3" fillId="0" borderId="11" xfId="0" applyFont="1" applyBorder="1" applyAlignment="1">
      <alignment horizontal="center"/>
    </xf>
    <xf numFmtId="164" fontId="11" fillId="3" borderId="28" xfId="0" applyFont="1" applyFill="1" applyBorder="1" applyAlignment="1">
      <alignment horizontal="center" wrapText="1"/>
    </xf>
    <xf numFmtId="164" fontId="16" fillId="3" borderId="48" xfId="0" applyFont="1" applyFill="1" applyBorder="1" applyAlignment="1">
      <alignment horizontal="left" vertical="center" wrapText="1"/>
    </xf>
    <xf numFmtId="2" fontId="4" fillId="3" borderId="1" xfId="0" quotePrefix="1" applyNumberFormat="1" applyFont="1" applyFill="1" applyBorder="1" applyAlignment="1">
      <alignment horizontal="left" vertical="top" wrapText="1"/>
    </xf>
    <xf numFmtId="164" fontId="0" fillId="0" borderId="0" xfId="0" applyAlignment="1">
      <alignment horizontal="center"/>
    </xf>
    <xf numFmtId="164" fontId="16" fillId="3" borderId="40" xfId="0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vertical="center"/>
    </xf>
    <xf numFmtId="164" fontId="16" fillId="3" borderId="15" xfId="0" applyFont="1" applyFill="1" applyBorder="1" applyAlignment="1">
      <alignment horizontal="left" vertical="center" wrapText="1" indent="2"/>
    </xf>
    <xf numFmtId="164" fontId="8" fillId="8" borderId="25" xfId="0" applyFont="1" applyFill="1" applyBorder="1" applyAlignment="1">
      <alignment vertical="center"/>
    </xf>
    <xf numFmtId="164" fontId="11" fillId="3" borderId="32" xfId="0" applyFont="1" applyFill="1" applyBorder="1" applyAlignment="1">
      <alignment horizontal="center"/>
    </xf>
    <xf numFmtId="164" fontId="8" fillId="8" borderId="20" xfId="0" applyFont="1" applyFill="1" applyBorder="1" applyAlignment="1">
      <alignment horizontal="left" vertical="center"/>
    </xf>
    <xf numFmtId="172" fontId="4" fillId="3" borderId="24" xfId="0" quotePrefix="1" applyNumberFormat="1" applyFont="1" applyFill="1" applyBorder="1" applyAlignment="1">
      <alignment horizontal="center" vertical="center"/>
    </xf>
    <xf numFmtId="49" fontId="7" fillId="3" borderId="22" xfId="2" applyNumberFormat="1" applyFont="1" applyFill="1" applyBorder="1" applyAlignment="1">
      <alignment horizontal="center" vertical="center"/>
    </xf>
    <xf numFmtId="164" fontId="8" fillId="8" borderId="24" xfId="0" applyFont="1" applyFill="1" applyBorder="1" applyAlignment="1">
      <alignment vertical="center"/>
    </xf>
    <xf numFmtId="164" fontId="11" fillId="3" borderId="49" xfId="0" applyFont="1" applyFill="1" applyBorder="1" applyAlignment="1">
      <alignment horizontal="center"/>
    </xf>
    <xf numFmtId="164" fontId="3" fillId="0" borderId="33" xfId="0" applyFont="1" applyBorder="1"/>
    <xf numFmtId="2" fontId="4" fillId="3" borderId="1" xfId="0" quotePrefix="1" applyNumberFormat="1" applyFont="1" applyFill="1" applyBorder="1" applyAlignment="1">
      <alignment horizontal="left" vertical="center"/>
    </xf>
    <xf numFmtId="2" fontId="4" fillId="3" borderId="21" xfId="0" quotePrefix="1" applyNumberFormat="1" applyFont="1" applyFill="1" applyBorder="1" applyAlignment="1">
      <alignment horizontal="left" vertical="center"/>
    </xf>
    <xf numFmtId="164" fontId="3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rgbClr val="345D9D"/>
                </a:solidFill>
                <a:latin typeface="+mn-lt"/>
              </a:rPr>
              <a:t>Video MOS Distribution</a:t>
            </a:r>
            <a:endParaRPr sz="1400" b="0">
              <a:solidFill>
                <a:srgbClr val="345D9D"/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Data'!$B$2:$B$51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Data'!$C$2:$C$51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Data'!$D$2:$D$51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Data'!$E$2:$E$51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9676348920263214"/>
              <c:y val="0.80579341185595688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Image Complexity Distribution (SI)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Data'!$I$2:$I$121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Data'!$J$2:$J$121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Data'!$K$2:$K$121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Data'!$L$2:$L$121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Image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Motion Complexity Distribution (TI)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Data'!$P$2:$P$121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Data'!$Q$2:$Q$121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Data'!$R$2:$R$121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Data'!$S$2:$S$121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Motion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1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1'!$F$2:$F$1048576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1'!$G$2:$G$1048576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7303726562257586"/>
              <c:y val="0.88899788104571542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013965978729191241"/>
              <c:y val="0.3336032150624848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2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3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20539722420745057"/>
          <c:w val="0.81858005589463712"/>
          <c:h val="0.46010097993003179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4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19813034188034187"/>
          <c:w val="0.81858005589463712"/>
          <c:h val="0.4471511373578303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4990376076775"/>
              <c:y val="0.86927375351161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Intermediate!$G$3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Intermediate!$H$2:$K$2</c:f>
              <c:strCache/>
            </c:strRef>
          </c:cat>
          <c:val>
            <c:numRef>
              <c:f>Intermediate!$H$3:$K$3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Video MOS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Intermediate!$H$38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Intermediate!$H$39:$H$68</c:f>
              <c:numCache/>
            </c:numRef>
          </c:val>
          <c:smooth val="1"/>
        </c:ser>
        <c:ser>
          <c:idx val="1"/>
          <c:order val="1"/>
          <c:tx>
            <c:strRef>
              <c:f>Intermediate!$I$38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Intermediate!$I$39:$I$68</c:f>
              <c:numCache/>
            </c:numRef>
          </c:val>
          <c:smooth val="1"/>
        </c:ser>
        <c:ser>
          <c:idx val="2"/>
          <c:order val="2"/>
          <c:tx>
            <c:strRef>
              <c:f>Intermediate!$J$38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Intermediate!$J$39:$J$68</c:f>
              <c:numCache/>
            </c:numRef>
          </c:val>
          <c:smooth val="1"/>
        </c:ser>
        <c:ser>
          <c:idx val="3"/>
          <c:order val="3"/>
          <c:tx>
            <c:strRef>
              <c:f>Intermediate!$K$2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Intermediate!$K$39:$K$68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Image Complexity (SI)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Intermediate!$M$3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Intermediate!$N$2:$Q$2</c:f>
              <c:strCache/>
            </c:strRef>
          </c:cat>
          <c:val>
            <c:numRef>
              <c:f>Intermediate!$N$3:$Q$3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Motion Complexity (TI)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Intermediate!$S$3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Intermediate!$T$2:$W$2</c:f>
              <c:strCache/>
            </c:strRef>
          </c:cat>
          <c:val>
            <c:numRef>
              <c:f>Intermediate!$T$3:$W$3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</a:t>
                </a: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→</a:t>
                </a:r>
                <a:endParaRPr sz="800" b="0">
                  <a:solidFill>
                    <a:srgbClr val="345D9D"/>
                  </a:solidFill>
                  <a:latin typeface="Arial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Image Complexity (SI)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Intermediate!$N$13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Intermediate!$N$14:$N$18</c:f>
              <c:numCache/>
            </c:numRef>
          </c:val>
          <c:smooth val="1"/>
        </c:ser>
        <c:ser>
          <c:idx val="1"/>
          <c:order val="1"/>
          <c:tx>
            <c:strRef>
              <c:f>Intermediate!$O$13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Intermediate!$O$14:$O$18</c:f>
              <c:numCache/>
            </c:numRef>
          </c:val>
          <c:smooth val="1"/>
        </c:ser>
        <c:ser>
          <c:idx val="2"/>
          <c:order val="2"/>
          <c:tx>
            <c:strRef>
              <c:f>Intermediate!$P$13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Intermediate!$P$14:$P$18</c:f>
              <c:numCache/>
            </c:numRef>
          </c:val>
          <c:smooth val="1"/>
        </c:ser>
        <c:ser>
          <c:idx val="3"/>
          <c:order val="3"/>
          <c:tx>
            <c:strRef>
              <c:f>Intermediate!$Q$13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Intermediate!$Q$14:$Q$18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Motion Complexity (TI)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Intermediate!$T$13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Intermediate!$T$14:$T$18</c:f>
              <c:numCache/>
            </c:numRef>
          </c:val>
          <c:smooth val="1"/>
        </c:ser>
        <c:ser>
          <c:idx val="1"/>
          <c:order val="1"/>
          <c:tx>
            <c:strRef>
              <c:f>Intermediate!$U$13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Intermediate!$U$14:$U$18</c:f>
              <c:numCache/>
            </c:numRef>
          </c:val>
          <c:smooth val="1"/>
        </c:ser>
        <c:ser>
          <c:idx val="2"/>
          <c:order val="2"/>
          <c:tx>
            <c:strRef>
              <c:f>Intermediate!$V$13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Intermediate!$V$14:$V$18</c:f>
              <c:numCache/>
            </c:numRef>
          </c:val>
          <c:smooth val="1"/>
        </c:ser>
        <c:ser>
          <c:idx val="3"/>
          <c:order val="3"/>
          <c:tx>
            <c:strRef>
              <c:f>Intermediate!$W$13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Intermediate!$W$14:$W$18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Image Complexity (SI)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Intermediate!$N$20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Intermediate!$M$21:$M$25</c:f>
              <c:strCache/>
            </c:strRef>
          </c:cat>
          <c:val>
            <c:numRef>
              <c:f>Intermediate!$N$21:$N$25</c:f>
              <c:numCache/>
            </c:numRef>
          </c:val>
          <c:smooth val="1"/>
        </c:ser>
        <c:ser>
          <c:idx val="1"/>
          <c:order val="1"/>
          <c:tx>
            <c:strRef>
              <c:f>Intermediate!$O$20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Intermediate!$O$21:$O$25</c:f>
              <c:numCache/>
            </c:numRef>
          </c:val>
          <c:smooth val="1"/>
        </c:ser>
        <c:ser>
          <c:idx val="2"/>
          <c:order val="2"/>
          <c:tx>
            <c:strRef>
              <c:f>Intermediate!$P$20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Intermediate!$P$21:$P$25</c:f>
              <c:numCache/>
            </c:numRef>
          </c:val>
          <c:smooth val="1"/>
        </c:ser>
        <c:ser>
          <c:idx val="3"/>
          <c:order val="3"/>
          <c:tx>
            <c:strRef>
              <c:f>Intermediate!$Q$20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Intermediate!$Q$21:$Q$25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Motion Complexity (TI)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Intermediate!$T$20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Intermediate!$S$21:$S$25</c:f>
              <c:strCache/>
            </c:strRef>
          </c:cat>
          <c:val>
            <c:numRef>
              <c:f>Intermediate!$T$21:$T$25</c:f>
              <c:numCache/>
            </c:numRef>
          </c:val>
          <c:smooth val="1"/>
        </c:ser>
        <c:ser>
          <c:idx val="1"/>
          <c:order val="1"/>
          <c:tx>
            <c:strRef>
              <c:f>Intermediate!$U$20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Intermediate!$U$21:$U$25</c:f>
              <c:numCache/>
            </c:numRef>
          </c:val>
          <c:smooth val="1"/>
        </c:ser>
        <c:ser>
          <c:idx val="2"/>
          <c:order val="2"/>
          <c:tx>
            <c:strRef>
              <c:f>Intermediate!$V$20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Intermediate!$V$21:$V$25</c:f>
              <c:numCache/>
            </c:numRef>
          </c:val>
          <c:smooth val="1"/>
        </c:ser>
        <c:ser>
          <c:idx val="3"/>
          <c:order val="3"/>
          <c:tx>
            <c:strRef>
              <c:f>Intermediate!$W$20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Intermediate!$W$21:$W$25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[0]!Channel1Timestamp</c:f>
              <c:numCache/>
            </c:numRef>
          </c:cat>
          <c:val>
            <c:numRef>
              <c:f>[0]!Channel1Freezing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043795006393428"/>
              <c:y val="0.1805555555555555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[0]!Channel2Timestamp</c:f>
              <c:numCache/>
            </c:numRef>
          </c:cat>
          <c:val>
            <c:numRef>
              <c:f>[0]!Channel2Freezing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6666666666666666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Video Freeze and Buffering Frequency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Intermediate!$Y$3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Intermediate!$Z$3:$AC$3</c:f>
              <c:numCache/>
            </c:numRef>
          </c:val>
        </c:ser>
        <c:ser>
          <c:idx val="1"/>
          <c:order val="1"/>
          <c:tx>
            <c:strRef>
              <c:f>Intermediate!$Y$4</c:f>
              <c:strCache/>
            </c:strRef>
          </c:tx>
          <c:spPr>
            <a:solidFill>
              <a:srgbClr val="00B2E3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Intermediate!$Z$4:$AC$4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0.050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% of Occurrences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0.010000000000000002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Intermediate!$Z$6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Intermediate!$Z$7:$Z$9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Intermediate!$AA$6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Intermediate!$AA$7:$AA$9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Intermediate!$AB$6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Intermediate!$AB$7:$AB$9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Intermediate!$AC$6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Intermediate!$AC$7:$AC$9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image" Target="../media/image2.png" /><Relationship Id="rId9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8.xml" /><Relationship Id="rId4" Type="http://schemas.openxmlformats.org/officeDocument/2006/relationships/chart" Target="../charts/chart9.xml" /><Relationship Id="rId5" Type="http://schemas.openxmlformats.org/officeDocument/2006/relationships/image" Target="../media/image7.jpeg" /><Relationship Id="rId6" Type="http://schemas.openxmlformats.org/officeDocument/2006/relationships/image" Target="../media/image9.jpeg" /><Relationship Id="rId7" Type="http://schemas.openxmlformats.org/officeDocument/2006/relationships/image" Target="../media/image6.jpeg" /><Relationship Id="rId8" Type="http://schemas.openxmlformats.org/officeDocument/2006/relationships/image" Target="../media/image12.jpeg" /><Relationship Id="rId9" Type="http://schemas.openxmlformats.org/officeDocument/2006/relationships/image" Target="../media/image10.jpe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10.xml" /><Relationship Id="rId2" Type="http://schemas.openxmlformats.org/officeDocument/2006/relationships/chart" Target="../charts/chart11.xml" /><Relationship Id="rId3" Type="http://schemas.openxmlformats.org/officeDocument/2006/relationships/chart" Target="../charts/chart12.xml" /><Relationship Id="rId4" Type="http://schemas.openxmlformats.org/officeDocument/2006/relationships/chart" Target="../charts/chart13.xml" /><Relationship Id="rId5" Type="http://schemas.openxmlformats.org/officeDocument/2006/relationships/chart" Target="../charts/chart14.xml" /><Relationship Id="rId6" Type="http://schemas.openxmlformats.org/officeDocument/2006/relationships/chart" Target="../charts/chart15.xml" /><Relationship Id="rId7" Type="http://schemas.openxmlformats.org/officeDocument/2006/relationships/image" Target="../media/image2.png" /><Relationship Id="rId8" Type="http://schemas.openxmlformats.org/officeDocument/2006/relationships/image" Target="../media/image1.png" /><Relationship Id="rId9" Type="http://schemas.openxmlformats.org/officeDocument/2006/relationships/image" Target="../media/image5.png" /><Relationship Id="rId10" Type="http://schemas.openxmlformats.org/officeDocument/2006/relationships/image" Target="../media/image3.jpeg" /><Relationship Id="rId11" Type="http://schemas.openxmlformats.org/officeDocument/2006/relationships/image" Target="../media/image11.jpeg" /><Relationship Id="rId12" Type="http://schemas.openxmlformats.org/officeDocument/2006/relationships/image" Target="../media/image8.jpeg" /><Relationship Id="rId13" Type="http://schemas.openxmlformats.org/officeDocument/2006/relationships/image" Target="../media/image4.jpe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chart" Target="../charts/chart16.xml" /><Relationship Id="rId3" Type="http://schemas.openxmlformats.org/officeDocument/2006/relationships/chart" Target="../charts/chart17.xml" /><Relationship Id="rId4" Type="http://schemas.openxmlformats.org/officeDocument/2006/relationships/chart" Target="../charts/chart18.xml" /><Relationship Id="rId5" Type="http://schemas.openxmlformats.org/officeDocument/2006/relationships/chart" Target="../charts/chart19.xml" /><Relationship Id="rId6" Type="http://schemas.openxmlformats.org/officeDocument/2006/relationships/chart" Target="../charts/chart20.xml" /><Relationship Id="rId7" Type="http://schemas.openxmlformats.org/officeDocument/2006/relationships/chart" Target="../charts/chart21.xml" /><Relationship Id="rId8" Type="http://schemas.openxmlformats.org/officeDocument/2006/relationships/chart" Target="../charts/chart22.xml" /><Relationship Id="rId9" Type="http://schemas.openxmlformats.org/officeDocument/2006/relationships/chart" Target="../charts/chart23.xml" /><Relationship Id="rId10" Type="http://schemas.openxmlformats.org/officeDocument/2006/relationships/chart" Target="../charts/chart24.xml" /><Relationship Id="rId11" Type="http://schemas.openxmlformats.org/officeDocument/2006/relationships/chart" Target="../charts/chart25.xml" /><Relationship Id="rId12" Type="http://schemas.openxmlformats.org/officeDocument/2006/relationships/chart" Target="../charts/chart26.xml" /><Relationship Id="rId13" Type="http://schemas.openxmlformats.org/officeDocument/2006/relationships/chart" Target="../charts/chart27.xml" /><Relationship Id="rId14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28.xml" /><Relationship Id="rId4" Type="http://schemas.openxmlformats.org/officeDocument/2006/relationships/chart" Target="../charts/chart29.xml" /><Relationship Id="rId5" Type="http://schemas.openxmlformats.org/officeDocument/2006/relationships/chart" Target="../charts/chart30.xml" /><Relationship Id="rId6" Type="http://schemas.openxmlformats.org/officeDocument/2006/relationships/chart" Target="../charts/chart31.xml" /><Relationship Id="rId7" Type="http://schemas.openxmlformats.org/officeDocument/2006/relationships/chart" Target="../charts/chart32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622788</xdr:colOff>
      <xdr:row>35</xdr:row>
      <xdr:rowOff>159727</xdr:rowOff>
    </xdr:from>
    <xdr:to>
      <xdr:col>6</xdr:col>
      <xdr:colOff>1</xdr:colOff>
      <xdr:row>52</xdr:row>
      <xdr:rowOff>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0</xdr:col>
      <xdr:colOff>622788</xdr:colOff>
      <xdr:row>53</xdr:row>
      <xdr:rowOff>0</xdr:rowOff>
    </xdr:from>
    <xdr:to>
      <xdr:col>6</xdr:col>
      <xdr:colOff>0</xdr:colOff>
      <xdr:row>70</xdr:row>
      <xdr:rowOff>177310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622788</xdr:colOff>
      <xdr:row>72</xdr:row>
      <xdr:rowOff>0</xdr:rowOff>
    </xdr:from>
    <xdr:to>
      <xdr:col>6</xdr:col>
      <xdr:colOff>1</xdr:colOff>
      <xdr:row>91</xdr:row>
      <xdr:rowOff>1465</xdr:rowOff>
    </xdr:to>
    <xdr:graphicFrame macro="">
      <xdr:nvGraphicFramePr>
        <xdr:cNvPr id="1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622788</xdr:colOff>
      <xdr:row>94</xdr:row>
      <xdr:rowOff>0</xdr:rowOff>
    </xdr:from>
    <xdr:to>
      <xdr:col>6</xdr:col>
      <xdr:colOff>0</xdr:colOff>
      <xdr:row>105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622788</xdr:colOff>
      <xdr:row>105</xdr:row>
      <xdr:rowOff>0</xdr:rowOff>
    </xdr:from>
    <xdr:to>
      <xdr:col>6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622788</xdr:colOff>
      <xdr:row>115</xdr:row>
      <xdr:rowOff>183173</xdr:rowOff>
    </xdr:from>
    <xdr:to>
      <xdr:col>6</xdr:col>
      <xdr:colOff>0</xdr:colOff>
      <xdr:row>128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0</xdr:col>
      <xdr:colOff>622788</xdr:colOff>
      <xdr:row>128</xdr:row>
      <xdr:rowOff>0</xdr:rowOff>
    </xdr:from>
    <xdr:to>
      <xdr:col>6</xdr:col>
      <xdr:colOff>0</xdr:colOff>
      <xdr:row>140</xdr:row>
      <xdr:rowOff>91440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0</xdr:col>
      <xdr:colOff>622788</xdr:colOff>
      <xdr:row>91</xdr:row>
      <xdr:rowOff>183173</xdr:rowOff>
    </xdr:from>
    <xdr:to>
      <xdr:col>6</xdr:col>
      <xdr:colOff>0</xdr:colOff>
      <xdr:row>94</xdr:row>
      <xdr:rowOff>0</xdr:rowOff>
    </xdr:to>
    <xdr:sp macro="" textlink="">
      <xdr:nvSpPr>
        <xdr:cNvPr id="18" name="TextBox 17"/>
        <xdr:cNvSpPr txBox="1"/>
      </xdr:nvSpPr>
      <xdr:spPr>
        <a:xfrm>
          <a:off x="622788" y="18262893"/>
          <a:ext cx="9446948" cy="386422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/>
              </a:solidFill>
              <a:latin typeface="+mn-lt"/>
            </a:rPr>
            <a:t>Buffering</a:t>
          </a:r>
          <a:r>
            <a:rPr lang="en-US" sz="1400"/>
            <a:t> </a:t>
          </a:r>
          <a:r>
            <a:rPr lang="en-US" sz="1400">
              <a:solidFill>
                <a:sysClr val="windowText"/>
              </a:solidFill>
              <a:latin typeface="+mn-lt"/>
            </a:rPr>
            <a:t>and Freezing </a:t>
          </a:r>
        </a:p>
      </xdr:txBody>
    </xdr:sp>
    <xdr:clientData/>
  </xdr:twoCellAnchor>
  <xdr:twoCellAnchor editAs="oneCell">
    <xdr:from>
      <xdr:col>0</xdr:col>
      <xdr:colOff>241789</xdr:colOff>
      <xdr:row>0</xdr:row>
      <xdr:rowOff>197827</xdr:rowOff>
    </xdr:from>
    <xdr:to>
      <xdr:col>1</xdr:col>
      <xdr:colOff>896083</xdr:colOff>
      <xdr:row>4</xdr:row>
      <xdr:rowOff>326785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789" y="197827"/>
          <a:ext cx="1329654" cy="105288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131884</xdr:colOff>
      <xdr:row>0</xdr:row>
      <xdr:rowOff>190500</xdr:rowOff>
    </xdr:from>
    <xdr:to>
      <xdr:col>7</xdr:col>
      <xdr:colOff>272102</xdr:colOff>
      <xdr:row>3</xdr:row>
      <xdr:rowOff>51287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389" y="190500"/>
          <a:ext cx="2181966" cy="5942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454270</xdr:colOff>
      <xdr:row>0</xdr:row>
      <xdr:rowOff>183173</xdr:rowOff>
    </xdr:from>
    <xdr:to>
      <xdr:col>1</xdr:col>
      <xdr:colOff>1719488</xdr:colOff>
      <xdr:row>2</xdr:row>
      <xdr:rowOff>8894</xdr:rowOff>
    </xdr:to>
    <xdr:sp macro="" textlink="">
      <xdr:nvSpPr>
        <xdr:cNvPr id="16" name="TextBox 15"/>
        <xdr:cNvSpPr txBox="1"/>
      </xdr:nvSpPr>
      <xdr:spPr>
        <a:xfrm>
          <a:off x="1129630" y="183173"/>
          <a:ext cx="12652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>
              <a:solidFill>
                <a:schemeClr val="dk2"/>
              </a:solidFill>
            </a:rPr>
            <a:t>Umetrix Video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</xdr:colOff>
      <xdr:row>0</xdr:row>
      <xdr:rowOff>18757</xdr:rowOff>
    </xdr:from>
    <xdr:to>
      <xdr:col>0</xdr:col>
      <xdr:colOff>704850</xdr:colOff>
      <xdr:row>3</xdr:row>
      <xdr:rowOff>51745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8757"/>
          <a:ext cx="689610" cy="5282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22860</xdr:colOff>
      <xdr:row>0</xdr:row>
      <xdr:rowOff>53340</xdr:rowOff>
    </xdr:from>
    <xdr:to>
      <xdr:col>4</xdr:col>
      <xdr:colOff>1165860</xdr:colOff>
      <xdr:row>2</xdr:row>
      <xdr:rowOff>43660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502" y="53340"/>
          <a:ext cx="1143000" cy="320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741045</xdr:colOff>
      <xdr:row>3</xdr:row>
      <xdr:rowOff>131755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72465" cy="5759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5</xdr:col>
      <xdr:colOff>1905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043" y="45720"/>
          <a:ext cx="1226332" cy="331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10</xdr:row>
      <xdr:rowOff>163830</xdr:rowOff>
    </xdr:from>
    <xdr:to>
      <xdr:col>4</xdr:col>
      <xdr:colOff>861060</xdr:colOff>
      <xdr:row>27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27</xdr:row>
      <xdr:rowOff>156210</xdr:rowOff>
    </xdr:from>
    <xdr:to>
      <xdr:col>4</xdr:col>
      <xdr:colOff>861060</xdr:colOff>
      <xdr:row>44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 editAs="oneCell">
    <xdr:from>
      <xdr:col>8</xdr:col>
      <xdr:colOff>99060</xdr:colOff>
      <xdr:row>2</xdr:row>
      <xdr:rowOff>99061</xdr:rowOff>
    </xdr:from>
    <xdr:to>
      <xdr:col>9</xdr:col>
      <xdr:colOff>3810</xdr:colOff>
      <xdr:row>19</xdr:row>
      <xdr:rowOff>78106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7179" y="440691"/>
          <a:ext cx="5465721" cy="288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20</xdr:row>
      <xdr:rowOff>97157</xdr:rowOff>
    </xdr:from>
    <xdr:to>
      <xdr:col>9</xdr:col>
      <xdr:colOff>3810</xdr:colOff>
      <xdr:row>36</xdr:row>
      <xdr:rowOff>90171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7179" y="3507742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38</xdr:row>
      <xdr:rowOff>95251</xdr:rowOff>
    </xdr:from>
    <xdr:to>
      <xdr:col>9</xdr:col>
      <xdr:colOff>3810</xdr:colOff>
      <xdr:row>54</xdr:row>
      <xdr:rowOff>88265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7179" y="6477636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56</xdr:row>
      <xdr:rowOff>93346</xdr:rowOff>
    </xdr:from>
    <xdr:to>
      <xdr:col>9</xdr:col>
      <xdr:colOff>3810</xdr:colOff>
      <xdr:row>72</xdr:row>
      <xdr:rowOff>139700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7179" y="9447531"/>
          <a:ext cx="5465721" cy="2722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74</xdr:row>
      <xdr:rowOff>91440</xdr:rowOff>
    </xdr:from>
    <xdr:to>
      <xdr:col>9</xdr:col>
      <xdr:colOff>3810</xdr:colOff>
      <xdr:row>90</xdr:row>
      <xdr:rowOff>84455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97179" y="12451715"/>
          <a:ext cx="5465721" cy="2634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175260</xdr:rowOff>
    </xdr:from>
    <xdr:to>
      <xdr:col>1</xdr:col>
      <xdr:colOff>472440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571500</xdr:colOff>
      <xdr:row>9</xdr:row>
      <xdr:rowOff>0</xdr:rowOff>
    </xdr:from>
    <xdr:to>
      <xdr:col>4</xdr:col>
      <xdr:colOff>868680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24</xdr:row>
      <xdr:rowOff>175260</xdr:rowOff>
    </xdr:from>
    <xdr:to>
      <xdr:col>4</xdr:col>
      <xdr:colOff>861060</xdr:colOff>
      <xdr:row>39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40</xdr:row>
      <xdr:rowOff>175260</xdr:rowOff>
    </xdr:from>
    <xdr:to>
      <xdr:col>4</xdr:col>
      <xdr:colOff>861060</xdr:colOff>
      <xdr:row>55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56</xdr:row>
      <xdr:rowOff>175260</xdr:rowOff>
    </xdr:from>
    <xdr:to>
      <xdr:col>4</xdr:col>
      <xdr:colOff>861060</xdr:colOff>
      <xdr:row>71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4</xdr:col>
      <xdr:colOff>861060</xdr:colOff>
      <xdr:row>88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</xdr:row>
      <xdr:rowOff>83820</xdr:rowOff>
    </xdr:from>
    <xdr:to>
      <xdr:col>9</xdr:col>
      <xdr:colOff>1694180</xdr:colOff>
      <xdr:row>7</xdr:row>
      <xdr:rowOff>93345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2171" y="425450"/>
          <a:ext cx="162560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8</xdr:row>
      <xdr:rowOff>108585</xdr:rowOff>
    </xdr:from>
    <xdr:to>
      <xdr:col>9</xdr:col>
      <xdr:colOff>1694180</xdr:colOff>
      <xdr:row>13</xdr:row>
      <xdr:rowOff>73660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2171" y="155130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14</xdr:row>
      <xdr:rowOff>102870</xdr:rowOff>
    </xdr:from>
    <xdr:to>
      <xdr:col>9</xdr:col>
      <xdr:colOff>1694180</xdr:colOff>
      <xdr:row>19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72171" y="268478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20</xdr:row>
      <xdr:rowOff>97155</xdr:rowOff>
    </xdr:from>
    <xdr:to>
      <xdr:col>9</xdr:col>
      <xdr:colOff>1694180</xdr:colOff>
      <xdr:row>25</xdr:row>
      <xdr:rowOff>62230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72171" y="381825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26</xdr:row>
      <xdr:rowOff>91440</xdr:rowOff>
    </xdr:from>
    <xdr:to>
      <xdr:col>9</xdr:col>
      <xdr:colOff>1694180</xdr:colOff>
      <xdr:row>31</xdr:row>
      <xdr:rowOff>56515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171" y="495173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61270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625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5</xdr:col>
      <xdr:colOff>22860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22860</xdr:colOff>
      <xdr:row>36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22860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457200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457200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15</xdr:col>
      <xdr:colOff>457200</xdr:colOff>
      <xdr:row>52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25</xdr:col>
      <xdr:colOff>457200</xdr:colOff>
      <xdr:row>20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25</xdr:col>
      <xdr:colOff>457200</xdr:colOff>
      <xdr:row>36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25</xdr:col>
      <xdr:colOff>457200</xdr:colOff>
      <xdr:row>52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35</xdr:col>
      <xdr:colOff>457200</xdr:colOff>
      <xdr:row>20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35</xdr:col>
      <xdr:colOff>457200</xdr:colOff>
      <xdr:row>36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26</xdr:col>
      <xdr:colOff>0</xdr:colOff>
      <xdr:row>37</xdr:row>
      <xdr:rowOff>0</xdr:rowOff>
    </xdr:from>
    <xdr:to>
      <xdr:col>35</xdr:col>
      <xdr:colOff>457200</xdr:colOff>
      <xdr:row>52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601980</xdr:colOff>
      <xdr:row>0</xdr:row>
      <xdr:rowOff>60960</xdr:rowOff>
    </xdr:from>
    <xdr:to>
      <xdr:col>5</xdr:col>
      <xdr:colOff>0</xdr:colOff>
      <xdr:row>2</xdr:row>
      <xdr:rowOff>20800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8741" y="60960"/>
          <a:ext cx="1224427" cy="339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13</xdr:row>
      <xdr:rowOff>163830</xdr:rowOff>
    </xdr:from>
    <xdr:to>
      <xdr:col>4</xdr:col>
      <xdr:colOff>861060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175260</xdr:colOff>
      <xdr:row>31</xdr:row>
      <xdr:rowOff>7620</xdr:rowOff>
    </xdr:from>
    <xdr:to>
      <xdr:col>1</xdr:col>
      <xdr:colOff>464820</xdr:colOff>
      <xdr:row>47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1</xdr:col>
      <xdr:colOff>601980</xdr:colOff>
      <xdr:row>31</xdr:row>
      <xdr:rowOff>0</xdr:rowOff>
    </xdr:from>
    <xdr:to>
      <xdr:col>4</xdr:col>
      <xdr:colOff>716280</xdr:colOff>
      <xdr:row>47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152400</xdr:colOff>
      <xdr:row>48</xdr:row>
      <xdr:rowOff>0</xdr:rowOff>
    </xdr:from>
    <xdr:to>
      <xdr:col>1</xdr:col>
      <xdr:colOff>441960</xdr:colOff>
      <xdr:row>64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1</xdr:col>
      <xdr:colOff>594360</xdr:colOff>
      <xdr:row>48</xdr:row>
      <xdr:rowOff>0</xdr:rowOff>
    </xdr:from>
    <xdr:to>
      <xdr:col>4</xdr:col>
      <xdr:colOff>708660</xdr:colOff>
      <xdr:row>64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https://www.spirent.com/-/media/images/gifs/01_notcomplex_girl.gif" TargetMode="External" /><Relationship Id="rId2" Type="http://schemas.openxmlformats.org/officeDocument/2006/relationships/hyperlink" Target="https://www.spirent.com/-/media/images/gifs/02_belowaveragecomplexity_park.gif" TargetMode="External" /><Relationship Id="rId3" Type="http://schemas.openxmlformats.org/officeDocument/2006/relationships/hyperlink" Target="https://www.spirent.com/-/media/images/gifs/03_averagecomplexity_kick.gif" TargetMode="External" /><Relationship Id="rId4" Type="http://schemas.openxmlformats.org/officeDocument/2006/relationships/hyperlink" Target="https://www.spirent.com/-/media/images/gifs/04_aboveaveragecomplexity_dogs.gif" TargetMode="External" /><Relationship Id="rId5" Type="http://schemas.openxmlformats.org/officeDocument/2006/relationships/hyperlink" Target="https://www.spirent.com/-/media/images/gifs/05_extremelycomplex_grenade.gif" TargetMode="External" /><Relationship Id="rId6" Type="http://schemas.openxmlformats.org/officeDocument/2006/relationships/drawing" Target="../drawings/drawing5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5"/>
  <sheetViews>
    <sheetView topLeftCell="A2" workbookViewId="0">
      <selection activeCell="E33" sqref="E33"/>
    </sheetView>
  </sheetViews>
  <sheetFormatPr defaultColWidth="9" defaultRowHeight="14.95"/>
  <cols>
    <col min="1" max="1" width="9.26171875" style="112" customWidth="1"/>
    <col min="2" max="2" width="37.5234375" style="112" customWidth="1"/>
    <col min="3" max="3" width="23.5234375" style="112" customWidth="1"/>
    <col min="4" max="4" width="24.26171875" style="112" customWidth="1"/>
    <col min="5" max="5" width="21.5234375" style="112" customWidth="1"/>
    <col min="6" max="6" width="22" style="112" customWidth="1"/>
    <col min="7" max="8" width="6" style="112" customWidth="1"/>
    <col min="9" max="16384" width="9" style="112"/>
  </cols>
  <sheetData>
    <row ht="19.5" customHeight="1">
      <c s="201" t="s">
        <v>138</v>
      </c>
      <c s="64"/>
      <c s="64"/>
      <c s="64"/>
      <c s="64"/>
      <c s="64"/>
      <c s="64"/>
      <c s="209"/>
    </row>
    <row ht="18.75" customHeight="1">
      <c s="173"/>
      <c s="62"/>
      <c s="62"/>
      <c s="62"/>
      <c s="62"/>
      <c s="62"/>
      <c s="62"/>
      <c s="171"/>
    </row>
    <row ht="19.5" customHeight="1">
      <c s="173"/>
      <c s="62"/>
      <c s="62"/>
      <c s="62"/>
      <c s="62"/>
      <c s="62"/>
      <c s="62"/>
      <c s="171"/>
    </row>
    <row ht="15" customHeight="1">
      <c s="173"/>
      <c s="62"/>
      <c s="62"/>
      <c s="62"/>
      <c s="62"/>
      <c s="62"/>
      <c s="62"/>
      <c s="171"/>
    </row>
    <row ht="31.5" customHeight="1">
      <c s="173"/>
      <c s="62"/>
      <c s="62"/>
      <c s="62"/>
      <c s="62"/>
      <c s="62"/>
      <c s="62"/>
      <c s="171"/>
    </row>
    <row ht="24.75" customHeight="1">
      <c s="214"/>
      <c s="57"/>
      <c s="57"/>
      <c s="57"/>
      <c s="57"/>
      <c s="57"/>
      <c s="57"/>
      <c s="175"/>
    </row>
    <row>
      <c s="18"/>
      <c s="18"/>
      <c s="18"/>
      <c s="18"/>
      <c s="18"/>
      <c s="18"/>
      <c s="18"/>
      <c s="18"/>
    </row>
    <row ht="48" customHeight="1">
      <c s="18"/>
      <c s="18"/>
      <c s="179" t="s">
        <v>235</v>
      </c>
      <c s="137" t="s">
        <v>347</v>
      </c>
      <c s="137"/>
      <c s="197"/>
      <c s="18"/>
      <c s="18"/>
    </row>
    <row>
      <c s="18"/>
      <c s="126" t="s">
        <v>242</v>
      </c>
      <c s="121">
        <f>_xlfn.IFERROR(AVERAGE('Raw Data 1'!C:C),"")</f>
        <v>4.4320450160771809</v>
      </c>
      <c s="121">
        <f>_xlfn.IFERROR(AVERAGE('Raw Data 2'!C:C),"")</f>
        <v>4.3979389830508504</v>
      </c>
      <c s="121" t="str">
        <f>_xlfn.IFERROR(AVERAGE('Raw Data 3'!C:C),"")</f>
        <v/>
      </c>
      <c s="192" t="str">
        <f>_xlfn.IFERROR(AVERAGE('Raw Data 4'!C:C),"")</f>
        <v/>
      </c>
      <c s="18"/>
      <c s="18"/>
    </row>
    <row>
      <c s="18"/>
      <c s="193" t="s">
        <v>412</v>
      </c>
      <c s="113">
        <f>_xlfn.IFERROR(MAX('Raw Data 1'!C:C),"")</f>
        <v>4.8109999999999999</v>
      </c>
      <c s="113">
        <f>_xlfn.IFERROR(MAX('Raw Data 2'!C:C),"")</f>
        <v>4.7830000000000004</v>
      </c>
      <c s="113">
        <f>_xlfn.IFERROR(MAX('Raw Data 3'!C:C),"")</f>
        <v>0</v>
      </c>
      <c s="163">
        <f>_xlfn.IFERROR(MAX('Raw Data 4'!C:C),"")</f>
        <v>0</v>
      </c>
      <c s="18"/>
      <c s="18"/>
    </row>
    <row>
      <c s="18"/>
      <c s="193" t="s">
        <v>267</v>
      </c>
      <c s="113">
        <f>_xlfn.IFERROR(MIN('Raw Data 1'!C:C),"")</f>
        <v>3.6269999999999998</v>
      </c>
      <c s="113">
        <f>_xlfn.IFERROR(MIN('Raw Data 2'!C:C),"")</f>
        <v>3.7829999999999999</v>
      </c>
      <c s="113">
        <f>_xlfn.IFERROR(MIN('Raw Data 3'!C:C),"")</f>
        <v>0</v>
      </c>
      <c s="163">
        <f>_xlfn.IFERROR(MIN('Raw Data 4'!C:C),"")</f>
        <v>0</v>
      </c>
      <c s="18"/>
      <c s="18"/>
    </row>
    <row>
      <c s="18"/>
      <c s="207" t="s">
        <v>104</v>
      </c>
      <c s="104">
        <f>_xlfn.IFERROR(_xlfn.STDEV.P('Raw Data 1'!C:C),"")</f>
        <v>0.18899871016228159</v>
      </c>
      <c s="104">
        <f>_xlfn.IFERROR(_xlfn.STDEV.P('Raw Data 2'!C:C),"")</f>
        <v>0.2075029662985437</v>
      </c>
      <c s="104" t="str">
        <f>_xlfn.IFERROR(_xlfn.STDEV.P('Raw Data 3'!C:C),"")</f>
        <v/>
      </c>
      <c s="168" t="str">
        <f>_xlfn.IFERROR(_xlfn.STDEV.P('Raw Data 4'!C:C),"")</f>
        <v/>
      </c>
      <c s="18"/>
      <c s="18"/>
    </row>
    <row ht="5.25" customHeight="1">
      <c s="18"/>
      <c s="18"/>
      <c s="18"/>
      <c s="18"/>
      <c s="18"/>
      <c s="18"/>
      <c s="18"/>
      <c s="18"/>
    </row>
    <row>
      <c s="18"/>
      <c s="126" t="s">
        <v>413</v>
      </c>
      <c s="190">
        <f>_xlfn.IFERROR(AVERAGE('Raw Data 1'!D:D),"")</f>
        <v>85.998289389067409</v>
      </c>
      <c s="144">
        <f>_xlfn.IFERROR(AVERAGE('Raw Data 2'!D:D),"")</f>
        <v>82.053274576271122</v>
      </c>
      <c s="144" t="str">
        <f>_xlfn.IFERROR(AVERAGE('Raw Data 3'!D:D),"")</f>
        <v/>
      </c>
      <c s="196" t="str">
        <f>_xlfn.IFERROR(AVERAGE('Raw Data 4'!D:D),"")</f>
        <v/>
      </c>
      <c s="18"/>
      <c s="18"/>
    </row>
    <row>
      <c s="18"/>
      <c s="145" t="s">
        <v>106</v>
      </c>
      <c s="115">
        <v>0.081000000000000003</v>
      </c>
      <c s="66">
        <v>0</v>
      </c>
      <c s="66"/>
      <c s="103"/>
      <c s="18"/>
      <c s="18"/>
    </row>
    <row>
      <c s="18"/>
      <c s="145" t="s">
        <v>105</v>
      </c>
      <c s="5">
        <v>1</v>
      </c>
      <c s="5">
        <v>0</v>
      </c>
      <c s="5"/>
      <c s="5"/>
      <c s="18"/>
      <c s="18"/>
    </row>
    <row>
      <c s="18"/>
      <c s="145" t="s">
        <v>164</v>
      </c>
      <c s="116">
        <v>5.0119999999999996</v>
      </c>
      <c s="60">
        <v>0</v>
      </c>
      <c s="60"/>
      <c s="102"/>
      <c s="18"/>
      <c s="18"/>
    </row>
    <row>
      <c s="18"/>
      <c s="145" t="s">
        <v>26</v>
      </c>
      <c s="115">
        <v>0</v>
      </c>
      <c s="66">
        <v>0</v>
      </c>
      <c s="66"/>
      <c s="103"/>
      <c s="18"/>
      <c s="18"/>
    </row>
    <row>
      <c s="18"/>
      <c s="145" t="s">
        <v>414</v>
      </c>
      <c s="5">
        <v>0</v>
      </c>
      <c s="5">
        <v>0</v>
      </c>
      <c s="5"/>
      <c s="5"/>
      <c s="18"/>
      <c s="18"/>
    </row>
    <row>
      <c s="18"/>
      <c s="146" t="s">
        <v>75</v>
      </c>
      <c s="116">
        <v>0</v>
      </c>
      <c s="60">
        <v>0</v>
      </c>
      <c s="60"/>
      <c s="102"/>
      <c s="18"/>
      <c s="18"/>
    </row>
    <row>
      <c s="18"/>
      <c s="18"/>
      <c s="18"/>
      <c s="18"/>
      <c s="18"/>
      <c s="18"/>
      <c s="18"/>
      <c s="18"/>
    </row>
    <row>
      <c s="18"/>
      <c s="205" t="s">
        <v>356</v>
      </c>
      <c s="165" t="s">
        <v>346</v>
      </c>
      <c s="140" t="s">
        <v>189</v>
      </c>
      <c s="140"/>
      <c s="184"/>
      <c s="18"/>
      <c s="18"/>
    </row>
    <row>
      <c s="18"/>
      <c s="202" t="s">
        <v>27</v>
      </c>
      <c s="111">
        <f>MAX('Raw Data 1'!A:A) -MIN('Raw Data 1'!A:A)</f>
        <v>62.015000000000001</v>
      </c>
      <c s="111">
        <f>MAX('Raw Data 2'!A:A) - MIN('Raw Data 2'!A:A)</f>
        <v>58.874000000000002</v>
      </c>
      <c s="111">
        <f>MAX('Raw Data 3'!A:A) - MIN('Raw Data 3'!A:A)</f>
        <v>0</v>
      </c>
      <c s="158">
        <f>MAX('Raw Data 4'!A:A) - MIN('Raw Data 4'!A:A)</f>
        <v>0</v>
      </c>
      <c s="18"/>
      <c s="18"/>
    </row>
    <row>
      <c s="18"/>
      <c s="202" t="s">
        <v>386</v>
      </c>
      <c s="109">
        <f>_xlfn.IFERROR(COUNT('Raw Data 1'!B:B),"")</f>
        <v>311</v>
      </c>
      <c s="109">
        <f>_xlfn.IFERROR(COUNT('Raw Data 2'!B:B),"")</f>
        <v>295</v>
      </c>
      <c s="109">
        <f>_xlfn.IFERROR(COUNT('Raw Data 3'!B:B),"")</f>
        <v>0</v>
      </c>
      <c s="185">
        <f>_xlfn.IFERROR(COUNT('Raw Data 4'!B:B),"")</f>
        <v>0</v>
      </c>
      <c s="18"/>
      <c s="18"/>
    </row>
    <row>
      <c s="18"/>
      <c s="141" t="s">
        <v>163</v>
      </c>
      <c s="63">
        <f t="array" ref="C25">_xlfn.IFERROR(MAX('Raw Data 1'!B:B)/MAX('Raw Data 1'!A:A),"")</f>
        <v>4.9972683742005977</v>
      </c>
      <c s="63">
        <f>_xlfn.IFERROR(MAX('Raw Data 2'!B:B)/MAX('Raw Data 2'!A:A),"")</f>
        <v>4.9946667118161958</v>
      </c>
      <c s="63" t="str">
        <f>_xlfn.IFERROR(MAX('Raw Data 3'!B:B)/MAX('Raw Data 3'!A:A),"")</f>
        <v/>
      </c>
      <c s="127" t="str">
        <f>_xlfn.IFERROR(MAX('Raw Data 4'!B:B)/MAX('Raw Data 4'!A:A),"")</f>
        <v/>
      </c>
      <c s="18"/>
      <c s="18"/>
    </row>
    <row ht="15" customHeight="1">
      <c s="18"/>
      <c s="176" t="s">
        <v>175</v>
      </c>
      <c s="191" t="s">
        <v>345</v>
      </c>
      <c s="120"/>
      <c s="120"/>
      <c s="120"/>
      <c s="18"/>
      <c s="18"/>
    </row>
    <row ht="15" customHeight="1">
      <c s="18"/>
      <c s="141" t="s">
        <v>430</v>
      </c>
      <c s="63">
        <v>4.0750000000000002</v>
      </c>
      <c s="63">
        <v>4.3979999999999997</v>
      </c>
      <c s="63" t="str">
        <f>_xlfn.IFERROR(MAX('Raw Data 3'!B:B)/MAX('Raw Data 3'!A:A),"")</f>
        <v/>
      </c>
      <c s="127" t="str">
        <f>_xlfn.IFERROR(MAX('Raw Data 4'!B:B)/MAX('Raw Data 4'!A:A),"")</f>
        <v/>
      </c>
      <c s="18"/>
      <c s="18"/>
    </row>
    <row ht="15" customHeight="1">
      <c s="18"/>
      <c s="145" t="s">
        <v>287</v>
      </c>
      <c s="115"/>
      <c s="66"/>
      <c s="66"/>
      <c s="103"/>
      <c s="18"/>
      <c s="18"/>
    </row>
    <row ht="15" customHeight="1">
      <c s="18"/>
      <c s="145" t="s">
        <v>257</v>
      </c>
      <c s="5"/>
      <c s="5"/>
      <c s="5"/>
      <c s="5"/>
      <c s="18"/>
      <c s="18"/>
    </row>
    <row ht="15" customHeight="1">
      <c s="18"/>
      <c s="146" t="s">
        <v>35</v>
      </c>
      <c s="116"/>
      <c s="60"/>
      <c s="60"/>
      <c s="102"/>
      <c s="18"/>
      <c s="18"/>
    </row>
    <row ht="15" customHeight="1">
      <c s="18"/>
      <c s="146" t="s">
        <v>288</v>
      </c>
      <c s="116"/>
      <c s="60"/>
      <c s="60"/>
      <c s="102"/>
      <c s="18"/>
      <c s="18"/>
    </row>
    <row ht="15" customHeight="1">
      <c s="18"/>
      <c s="146" t="s">
        <v>206</v>
      </c>
      <c s="116"/>
      <c s="60"/>
      <c s="60"/>
      <c s="102"/>
      <c s="18"/>
      <c s="18"/>
    </row>
    <row ht="15" customHeight="1">
      <c s="18"/>
      <c s="146" t="s">
        <v>369</v>
      </c>
      <c s="183"/>
      <c s="142"/>
      <c s="142"/>
      <c s="212"/>
      <c s="18"/>
      <c s="18"/>
    </row>
    <row ht="15" customHeight="1">
      <c s="18"/>
      <c s="146" t="s">
        <v>130</v>
      </c>
      <c s="183"/>
      <c s="142"/>
      <c s="142"/>
      <c s="212"/>
      <c s="18"/>
      <c s="18"/>
    </row>
    <row ht="15" customHeight="1">
      <c s="18"/>
      <c s="146" t="s">
        <v>401</v>
      </c>
      <c s="183"/>
      <c s="142"/>
      <c s="142"/>
      <c s="212"/>
      <c s="18"/>
      <c s="18"/>
    </row>
    <row>
      <c s="18"/>
      <c s="18"/>
      <c s="18"/>
      <c s="18"/>
      <c s="18"/>
      <c s="18"/>
      <c s="18"/>
      <c s="18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</sheetData>
  <mergeCells count="1">
    <mergeCell ref="A1:H6"/>
  </mergeCells>
  <printOptions horizontalCentered="1"/>
  <pageMargins left="0.7" right="0.7" top="0.75" bottom="0.75" header="0.3" footer="0.3"/>
  <pageSetup scale="62" orientation="portrait"/>
  <headerFooter>
    <oddFooter>&amp;C&amp;10© 2015 Spirent Communications.  All rights reserved.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8"/>
  <sheetViews>
    <sheetView workbookViewId="0">
      <selection activeCell="K4" sqref="K4"/>
    </sheetView>
  </sheetViews>
  <sheetFormatPr defaultColWidth="9" defaultRowHeight="12.3"/>
  <cols>
    <col min="1" max="1" width="19" style="16" bestFit="1" customWidth="1"/>
    <col min="2" max="2" width="15.5234375" style="16" customWidth="1"/>
    <col min="3" max="6" width="9" style="16"/>
    <col min="7" max="7" width="12.26171875" style="16" bestFit="1" customWidth="1"/>
    <col min="8" max="12" width="9" style="16"/>
    <col min="13" max="13" width="22.5234375" style="16" bestFit="1" customWidth="1"/>
    <col min="14" max="17" width="9.26171875" style="16" bestFit="1" customWidth="1"/>
    <col min="18" max="18" width="9" style="16"/>
    <col min="19" max="19" width="22.5234375" style="16" customWidth="1"/>
    <col min="20" max="24" width="9" style="16"/>
    <col min="25" max="25" width="23" style="16" bestFit="1" customWidth="1"/>
    <col min="26" max="29" width="15.26171875" style="16" bestFit="1" customWidth="1"/>
    <col min="30" max="16384" width="9" style="16"/>
  </cols>
  <sheetData>
    <row ht="14.4">
      <c s="70" t="s">
        <v>387</v>
      </c>
      <c s="30"/>
      <c s="30"/>
      <c s="30"/>
      <c s="76"/>
      <c r="G1" s="70" t="s">
        <v>192</v>
      </c>
      <c s="30"/>
      <c s="30"/>
      <c s="30"/>
      <c s="76"/>
      <c r="M1" s="70" t="s">
        <v>108</v>
      </c>
      <c s="30"/>
      <c s="30"/>
      <c s="30"/>
      <c s="76"/>
      <c r="S1" s="70" t="s">
        <v>327</v>
      </c>
      <c s="30"/>
      <c s="30"/>
      <c s="30"/>
      <c s="76"/>
      <c r="Y1" s="70" t="s">
        <v>78</v>
      </c>
      <c s="30"/>
      <c s="30"/>
      <c s="30"/>
      <c s="76"/>
    </row>
    <row>
      <c s="47"/>
      <c r="E2" s="36"/>
      <c r="G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  <c r="M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  <c r="S2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  <c r="Y2" s="47"/>
      <c s="48" t="str">
        <f>'Game Scorecard'!$B$5</f>
        <v>Channel A</v>
      </c>
      <c s="48" t="str">
        <f>'Game Scorecard'!$C$5</f>
        <v>Channel B</v>
      </c>
      <c s="48" t="str">
        <f>'Game Scorecard'!$D$5</f>
        <v/>
      </c>
      <c s="131" t="str">
        <f>'Game Scorecard'!$E$5</f>
        <v/>
      </c>
    </row>
    <row>
      <c s="16" t="s">
        <v>55</v>
      </c>
      <c s="16" t="s">
        <v>281</v>
      </c>
      <c r="E3" s="36"/>
      <c r="G3" s="47" t="s">
        <v>109</v>
      </c>
      <c s="31">
        <f>'Video MOS'!B7</f>
        <v>4.4320450160771809</v>
      </c>
      <c s="31">
        <f>'Video MOS'!C7</f>
        <v>4.3979389830508504</v>
      </c>
      <c s="31" t="str">
        <f>'Video MOS'!D7</f>
        <v/>
      </c>
      <c s="118" t="str">
        <f>'Video MOS'!E7</f>
        <v/>
      </c>
      <c r="M3" s="47" t="s">
        <v>50</v>
      </c>
      <c s="31">
        <f>'Game Scorecard'!B12</f>
        <v>85.998289389067409</v>
      </c>
      <c s="31">
        <f>'Game Scorecard'!C12</f>
        <v>82.053274576271122</v>
      </c>
      <c s="31" t="str">
        <f>'Game Scorecard'!D12</f>
        <v/>
      </c>
      <c s="118" t="str">
        <f>'Game Scorecard'!E12</f>
        <v/>
      </c>
      <c r="S3" s="47" t="s">
        <v>388</v>
      </c>
      <c s="31">
        <f>'Game Scorecard'!B13</f>
        <v>28.023003215434098</v>
      </c>
      <c s="31">
        <f>'Game Scorecard'!C13</f>
        <v>25.572552542372872</v>
      </c>
      <c s="31" t="str">
        <f>'Game Scorecard'!D13</f>
        <v/>
      </c>
      <c s="118" t="str">
        <f>'Game Scorecard'!E13</f>
        <v/>
      </c>
      <c r="Y3" s="47" t="s">
        <v>416</v>
      </c>
      <c s="56">
        <f>'Game Scorecard'!B16</f>
        <v>0</v>
      </c>
      <c s="56">
        <f>'Game Scorecard'!C16</f>
        <v>0</v>
      </c>
      <c s="56" t="str">
        <f>'Game Scorecard'!D16</f>
        <v/>
      </c>
      <c s="150" t="str">
        <f>'Game Scorecard'!E16</f>
        <v/>
      </c>
    </row>
    <row>
      <c s="16" t="s">
        <v>359</v>
      </c>
      <c s="16" t="s">
        <v>174</v>
      </c>
      <c r="E4" s="36"/>
      <c r="G4" s="47" t="s">
        <v>217</v>
      </c>
      <c s="4">
        <f>COUNT('Raw Data 1'!$D:$D)</f>
        <v>311</v>
      </c>
      <c s="4">
        <f>COUNT('Raw Data 2'!$D:$D)</f>
        <v>295</v>
      </c>
      <c s="4">
        <f>COUNT('Raw Data 3'!$D:$D)</f>
        <v>0</v>
      </c>
      <c s="105">
        <f>COUNT('Raw Data 4'!$D:$D)</f>
        <v>0</v>
      </c>
      <c r="M4" s="47" t="s">
        <v>217</v>
      </c>
      <c s="4">
        <f>COUNT('Raw Data 1'!$D:$D)</f>
        <v>311</v>
      </c>
      <c s="4">
        <f>COUNT('Raw Data 2'!$D:$D)</f>
        <v>295</v>
      </c>
      <c s="4">
        <f>COUNT('Raw Data 3'!$D:$D)</f>
        <v>0</v>
      </c>
      <c s="105">
        <f>COUNT('Raw Data 4'!$D:$D)</f>
        <v>0</v>
      </c>
      <c r="S4" s="47" t="s">
        <v>217</v>
      </c>
      <c s="4">
        <f>COUNT('Raw Data 1'!$E:$E)</f>
        <v>311</v>
      </c>
      <c s="4">
        <f>COUNT('Raw Data 2'!$E:$E)</f>
        <v>295</v>
      </c>
      <c s="4">
        <f>COUNT('Raw Data 3'!$E:$E)</f>
        <v>0</v>
      </c>
      <c s="105">
        <f>COUNT('Raw Data 4'!$E:$E)</f>
        <v>0</v>
      </c>
      <c r="Y4" s="47" t="s">
        <v>389</v>
      </c>
      <c s="56">
        <f>'Game Scorecard'!B22</f>
        <v>0.081000000000000003</v>
      </c>
      <c s="56">
        <f>'Game Scorecard'!C22</f>
        <v>0</v>
      </c>
      <c s="56" t="str">
        <f>'Game Scorecard'!D22</f>
        <v/>
      </c>
      <c s="150" t="str">
        <f>'Game Scorecard'!E22</f>
        <v/>
      </c>
    </row>
    <row>
      <c s="16" t="s">
        <v>193</v>
      </c>
      <c s="16" t="s">
        <v>148</v>
      </c>
      <c r="E5" s="36"/>
      <c r="G5" s="47"/>
      <c r="K5" s="36"/>
      <c r="M5" s="47"/>
      <c r="Q5" s="36"/>
      <c r="S5" s="47"/>
      <c r="W5" s="36"/>
      <c r="Y5" s="47"/>
      <c s="48"/>
      <c s="48"/>
      <c s="48"/>
      <c s="131"/>
    </row>
    <row>
      <c s="16" t="s">
        <v>194</v>
      </c>
      <c s="16" t="s">
        <v>255</v>
      </c>
      <c r="E6" s="36"/>
      <c r="G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  <c r="M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  <c r="S6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  <c r="Y6" s="200"/>
      <c s="117" t="str">
        <f>CONCATENATE("Operation Mode - ", 'Game Scorecard'!$B$5)</f>
        <v>Operation Mode - Channel A</v>
      </c>
      <c s="117" t="str">
        <f>CONCATENATE("Operation Mode - ", 'Game Scorecard'!$C$5)</f>
        <v>Operation Mode - Channel B</v>
      </c>
      <c s="117" t="str">
        <f>CONCATENATE("Operation Mode - ", 'Game Scorecard'!$D$5)</f>
        <v xml:space="preserve">Operation Mode - </v>
      </c>
      <c s="164" t="str">
        <f>CONCATENATE("Operation Mode - ", 'Game Scorecard'!$E$5)</f>
        <v xml:space="preserve">Operation Mode - </v>
      </c>
    </row>
    <row>
      <c s="47"/>
      <c r="E7" s="36"/>
      <c r="G7" s="47" t="s">
        <v>244</v>
      </c>
      <c s="26">
        <f>COUNTIF('Raw Data 1'!$C:$C,"&gt;=4.8")/$H$4</f>
        <v>9.6463022508038593E-03</v>
      </c>
      <c s="26">
        <f>COUNTIF('Raw Data 2'!$C:$C,"&gt;=4.8")/$I$4</f>
        <v>0</v>
      </c>
      <c s="26" t="e">
        <f>COUNTIF('Raw Data 3'!$C:$C,"&gt;=4.8")/$J$4</f>
        <v>#DIV/0!</v>
      </c>
      <c s="58" t="e">
        <f>COUNTIF('Raw Data 4'!$C:$C,"&gt;=4.8")/$K$4</f>
        <v>#DIV/0!</v>
      </c>
      <c r="M7" s="47" t="s">
        <v>140</v>
      </c>
      <c s="26">
        <f>COUNTIF('Raw Data 1'!$D:$D,"&lt;15")/$N$4</f>
        <v>0</v>
      </c>
      <c s="26">
        <f>COUNTIF('Raw Data 2'!$D:$D,"&lt;15")/$O$4</f>
        <v>0</v>
      </c>
      <c s="26" t="e">
        <f>COUNTIF('Raw Data 3'!$D:$D,"&lt;15")/$P$4</f>
        <v>#DIV/0!</v>
      </c>
      <c s="58" t="e">
        <f>COUNTIF('Raw Data 4'!$D:$D,"&lt;15")/$Q$4</f>
        <v>#DIV/0!</v>
      </c>
      <c r="S7" s="47" t="s">
        <v>140</v>
      </c>
      <c s="26">
        <f>COUNTIF('Raw Data 1'!$E:$E,"&lt;15")/$T$4</f>
        <v>0.15755627009646303</v>
      </c>
      <c s="26">
        <f>COUNTIF('Raw Data 2'!$E:$E,"&lt;15")/$U$4</f>
        <v>0.12542372881355932</v>
      </c>
      <c s="26" t="e">
        <f>COUNTIF('Raw Data 3'!$E:$E,"&lt;15")/$V$4</f>
        <v>#DIV/0!</v>
      </c>
      <c s="58" t="e">
        <f>COUNTIF('Raw Data 4'!$E:$E,"&lt;15")/$W$4</f>
        <v>#DIV/0!</v>
      </c>
      <c r="Y7" s="47" t="s">
        <v>360</v>
      </c>
      <c s="56">
        <f t="shared" si="0" ref="Z7:AC8">Z3</f>
        <v>0</v>
      </c>
      <c s="56">
        <f t="shared" si="0"/>
        <v>0</v>
      </c>
      <c s="56" t="str">
        <f t="shared" si="0"/>
        <v/>
      </c>
      <c s="150" t="str">
        <f t="shared" si="0"/>
        <v/>
      </c>
    </row>
    <row>
      <c s="47" t="s">
        <v>390</v>
      </c>
      <c r="E8" s="36"/>
      <c r="G8" s="47" t="s">
        <v>2</v>
      </c>
      <c s="26">
        <f>COUNTIF('Raw Data 1'!$C:$C,"&lt;4.8")/$H$4</f>
        <v>0.99035369774919613</v>
      </c>
      <c s="26">
        <f>COUNTIF('Raw Data 2'!$C:$C,"&lt;4.8")/$I$4</f>
        <v>1</v>
      </c>
      <c s="26" t="e">
        <f>COUNTIF('Raw Data 3'!$C:$C,"&lt;4.8")/$J$4</f>
        <v>#DIV/0!</v>
      </c>
      <c s="58" t="e">
        <f>COUNTIF('Raw Data 4'!$C:$C,"&lt;4.8")/$K$4</f>
        <v>#DIV/0!</v>
      </c>
      <c r="M8" s="47" t="s">
        <v>245</v>
      </c>
      <c s="26">
        <f>COUNTIF('Raw Data 1'!$D:$D,"&lt;30")/$N$4</f>
        <v>0</v>
      </c>
      <c s="26">
        <f>COUNTIF('Raw Data 2'!$D:$D,"&lt;30")/$O$4</f>
        <v>0</v>
      </c>
      <c s="26" t="e">
        <f>COUNTIF('Raw Data 3'!$D:$D,"&lt;30")/$P$4</f>
        <v>#DIV/0!</v>
      </c>
      <c s="58" t="e">
        <f>COUNTIF('Raw Data 4'!$D:$D,"&lt;30")/$Q$4</f>
        <v>#DIV/0!</v>
      </c>
      <c r="S8" s="47" t="s">
        <v>245</v>
      </c>
      <c s="26">
        <f>COUNTIF('Raw Data 1'!$E:$E,"&lt;30")/$T$4</f>
        <v>0.47588424437299037</v>
      </c>
      <c s="26">
        <f>COUNTIF('Raw Data 2'!$E:$E,"&lt;30")/$U$4</f>
        <v>0.67118644067796607</v>
      </c>
      <c s="26" t="e">
        <f>COUNTIF('Raw Data 3'!$E:$E,"&lt;30")/$V$4</f>
        <v>#DIV/0!</v>
      </c>
      <c s="58" t="e">
        <f>COUNTIF('Raw Data 4'!$E:$E,"&lt;30")/$W$4</f>
        <v>#DIV/0!</v>
      </c>
      <c r="Y8" s="47" t="s">
        <v>246</v>
      </c>
      <c s="56">
        <f t="shared" si="0"/>
        <v>0.081000000000000003</v>
      </c>
      <c s="56">
        <f t="shared" si="0"/>
        <v>0</v>
      </c>
      <c s="56" t="str">
        <f t="shared" si="0"/>
        <v/>
      </c>
      <c s="150" t="str">
        <f t="shared" si="0"/>
        <v/>
      </c>
    </row>
    <row ht="12.6" thickBot="1">
      <c s="47" t="s">
        <v>417</v>
      </c>
      <c r="E9" s="36"/>
      <c r="G9" s="47" t="s">
        <v>328</v>
      </c>
      <c s="26">
        <f>COUNTIF('Raw Data 1'!$C:$C,"&lt;4.7")/$H$4</f>
        <v>0.92604501607717038</v>
      </c>
      <c s="26">
        <f>COUNTIF('Raw Data 2'!$C:$C,"&lt;4.7")/$I$4</f>
        <v>0.98305084745762716</v>
      </c>
      <c s="26" t="e">
        <f>COUNTIF('Raw Data 3'!$C:$C,"&lt;4.7")/$J$4</f>
        <v>#DIV/0!</v>
      </c>
      <c s="58" t="e">
        <f>COUNTIF('Raw Data 4'!$C:$C,"&lt;4.7")/$K$4</f>
        <v>#DIV/0!</v>
      </c>
      <c r="M9" s="47" t="s">
        <v>247</v>
      </c>
      <c s="26">
        <f>COUNTIF('Raw Data 1'!$D:$D,"&lt;45")/$N$4</f>
        <v>0</v>
      </c>
      <c s="26">
        <f>COUNTIF('Raw Data 2'!$D:$D,"&lt;45")/$O$4</f>
        <v>0</v>
      </c>
      <c s="26" t="e">
        <f>COUNTIF('Raw Data 3'!$D:$D,"&lt;45")/$P$4</f>
        <v>#DIV/0!</v>
      </c>
      <c s="58" t="e">
        <f>COUNTIF('Raw Data 4'!$D:$D,"&lt;45")/$Q$4</f>
        <v>#DIV/0!</v>
      </c>
      <c r="S9" s="47" t="s">
        <v>247</v>
      </c>
      <c s="26">
        <f>COUNTIF('Raw Data 1'!$E:$E,"&lt;45")/$T$4</f>
        <v>0.94533762057877813</v>
      </c>
      <c s="26">
        <f>COUNTIF('Raw Data 2'!$E:$E,"&lt;45")/$U$4</f>
        <v>0.98305084745762716</v>
      </c>
      <c s="26" t="e">
        <f>COUNTIF('Raw Data 3'!$E:$E,"&lt;45")/$V$4</f>
        <v>#DIV/0!</v>
      </c>
      <c s="58" t="e">
        <f>COUNTIF('Raw Data 4'!$E:$E,"&lt;45")/$W$4</f>
        <v>#DIV/0!</v>
      </c>
      <c r="Y9" s="130" t="s">
        <v>248</v>
      </c>
      <c s="110">
        <f t="shared" si="1" ref="Z9:AC9">1-SUM(Z7:Z8)</f>
        <v>0.91900000000000004</v>
      </c>
      <c s="110">
        <f t="shared" si="1"/>
        <v>1</v>
      </c>
      <c s="110">
        <f t="shared" si="1"/>
        <v>1</v>
      </c>
      <c s="166">
        <f t="shared" si="1"/>
        <v>1</v>
      </c>
    </row>
    <row>
      <c s="16" t="s">
        <v>418</v>
      </c>
      <c r="E10" s="36"/>
      <c r="G10" s="47" t="s">
        <v>218</v>
      </c>
      <c s="26">
        <f>COUNTIF('Raw Data 1'!$C:$C,"&lt;4.6")/$H$4</f>
        <v>0.81672025723472674</v>
      </c>
      <c s="26">
        <f>COUNTIF('Raw Data 2'!$C:$C,"&lt;4.6")/$I$4</f>
        <v>0.88813559322033897</v>
      </c>
      <c s="26" t="e">
        <f>COUNTIF('Raw Data 3'!$C:$C,"&lt;4.6")/$J$4</f>
        <v>#DIV/0!</v>
      </c>
      <c s="58" t="e">
        <f>COUNTIF('Raw Data 4'!$C:$C,"&lt;4.6")/$K$4</f>
        <v>#DIV/0!</v>
      </c>
      <c r="M10" s="47" t="s">
        <v>361</v>
      </c>
      <c s="26">
        <f>COUNTIF('Raw Data 1'!$D:$D,"&lt;60")/$N$4</f>
        <v>0</v>
      </c>
      <c s="26" t="e">
        <f>COUNTIF('Raw Data 2'!#REF!,"&lt;60")/$O$4</f>
        <v>#REF!</v>
      </c>
      <c s="26" t="e">
        <f>COUNTIF('Raw Data 3'!$D:$D,"&lt;60")/$P$4</f>
        <v>#DIV/0!</v>
      </c>
      <c s="58" t="e">
        <f>COUNTIF('Raw Data 4'!$D:$D,"&lt;60")/$Q$4</f>
        <v>#DIV/0!</v>
      </c>
      <c r="S10" s="47" t="s">
        <v>361</v>
      </c>
      <c s="26">
        <f>COUNTIF('Raw Data 1'!$E:$E,"&lt;60")/$T$4</f>
        <v>1</v>
      </c>
      <c s="26">
        <f>COUNTIF('Raw Data 2'!$E:$E,"&lt;60")/$U$4</f>
        <v>1</v>
      </c>
      <c s="26" t="e">
        <f>COUNTIF('Raw Data 3'!$E:$E,"&lt;60")/$V$4</f>
        <v>#DIV/0!</v>
      </c>
      <c s="58" t="e">
        <f>COUNTIF('Raw Data 4'!$E:$E,"&lt;60")/$W$4</f>
        <v>#DIV/0!</v>
      </c>
    </row>
    <row>
      <c r="E11" s="36"/>
      <c r="G11" s="47" t="s">
        <v>110</v>
      </c>
      <c s="26">
        <f>COUNTIF('Raw Data 1'!$C:$C,"&lt;4.5")/$H$4</f>
        <v>0.64308681672025725</v>
      </c>
      <c s="26">
        <f>COUNTIF('Raw Data 2'!$C:$C,"&lt;4.5")/$I$4</f>
        <v>0.61694915254237293</v>
      </c>
      <c s="26" t="e">
        <f>COUNTIF('Raw Data 3'!$C:$C,"&lt;4.5")/$J$4</f>
        <v>#DIV/0!</v>
      </c>
      <c s="58" t="e">
        <f>COUNTIF('Raw Data 4'!$C:$C,"&lt;4.5")/$K$4</f>
        <v>#DIV/0!</v>
      </c>
      <c r="M11" s="47" t="s">
        <v>166</v>
      </c>
      <c s="26">
        <f>COUNTIF('Raw Data 1'!$D:$D,"&gt;=60")/$N$4</f>
        <v>1</v>
      </c>
      <c s="26">
        <f>COUNTIF('Raw Data 2'!$D:$D,"&gt;=60")/$O$4</f>
        <v>1</v>
      </c>
      <c s="26" t="e">
        <f>COUNTIF('Raw Data 3'!$D:$D,"&gt;=60")/$P$4</f>
        <v>#DIV/0!</v>
      </c>
      <c s="58" t="e">
        <f>COUNTIF('Raw Data 4'!$D:$D,"&gt;=60")/$Q$4</f>
        <v>#DIV/0!</v>
      </c>
      <c r="S11" s="47" t="s">
        <v>166</v>
      </c>
      <c s="26">
        <f>COUNTIF('Raw Data 1'!$E:$E,"&gt;=60")/$T$4</f>
        <v>0</v>
      </c>
      <c s="26">
        <f>COUNTIF('Raw Data 2'!$E:$E,"&gt;=60")/$U$4</f>
        <v>0</v>
      </c>
      <c s="26" t="e">
        <f>COUNTIF('Raw Data 3'!$E:$E,"&gt;=60")/$V$4</f>
        <v>#DIV/0!</v>
      </c>
      <c s="58" t="e">
        <f>COUNTIF('Raw Data 4'!$E:$E,"&gt;=60")/$W$4</f>
        <v>#DIV/0!</v>
      </c>
    </row>
    <row>
      <c s="16" t="s">
        <v>3</v>
      </c>
      <c r="E12" s="36"/>
      <c r="G12" s="47" t="s">
        <v>419</v>
      </c>
      <c s="26">
        <f>COUNTIF('Raw Data 1'!$C:$C,"&lt;4.4")/$H$4</f>
        <v>0.45980707395498394</v>
      </c>
      <c s="26">
        <f>COUNTIF('Raw Data 2'!$C:$C,"&lt;4.4")/$I$4</f>
        <v>0.4576271186440678</v>
      </c>
      <c s="26" t="e">
        <f>COUNTIF('Raw Data 3'!$C:$C,"&lt;4.4")/$J$4</f>
        <v>#DIV/0!</v>
      </c>
      <c s="58" t="e">
        <f>COUNTIF('Raw Data 4'!$C:$C,"&lt;4.4")/$K$4</f>
        <v>#DIV/0!</v>
      </c>
      <c r="M12" s="47"/>
      <c r="Q12" s="36"/>
      <c r="S12" s="47"/>
      <c r="W12" s="36"/>
    </row>
    <row>
      <c s="16" t="s">
        <v>417</v>
      </c>
      <c r="E13" s="36"/>
      <c r="G13" s="47" t="s">
        <v>300</v>
      </c>
      <c s="26">
        <f>COUNTIF('Raw Data 1'!$C:$C,"&lt;4.3")/$H$4</f>
        <v>0.17041800643086816</v>
      </c>
      <c s="26">
        <f>COUNTIF('Raw Data 2'!$C:$C,"&lt;4.3")/$I$4</f>
        <v>0.2711864406779661</v>
      </c>
      <c s="26" t="e">
        <f>COUNTIF('Raw Data 3'!$C:$C,"&lt;4.3")/$J$4</f>
        <v>#DIV/0!</v>
      </c>
      <c s="58" t="e">
        <f>COUNTIF('Raw Data 4'!$C:$C,"&lt;4.3")/$K$4</f>
        <v>#DIV/0!</v>
      </c>
      <c r="M13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  <c r="S13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</row>
    <row ht="24.6">
      <c s="16" t="s">
        <v>141</v>
      </c>
      <c r="E14" s="36"/>
      <c r="G14" s="47" t="s">
        <v>195</v>
      </c>
      <c s="26">
        <f>COUNTIF('Raw Data 1'!$C:$C,"&lt;4.2")/$H$4</f>
        <v>0.12218649517684887</v>
      </c>
      <c s="26">
        <f>COUNTIF('Raw Data 2'!$C:$C,"&lt;4.2")/$I$4</f>
        <v>0.17288135593220338</v>
      </c>
      <c s="26" t="e">
        <f>COUNTIF('Raw Data 3'!$C:$C,"&lt;4.2")/$J$4</f>
        <v>#DIV/0!</v>
      </c>
      <c s="58" t="e">
        <f>COUNTIF('Raw Data 4'!$C:$C,"&lt;4.2")/$K$4</f>
        <v>#DIV/0!</v>
      </c>
      <c r="M14" s="98" t="s">
        <v>329</v>
      </c>
      <c s="26">
        <f t="shared" si="2" ref="N14:Q14">N7</f>
        <v>0</v>
      </c>
      <c s="26">
        <f t="shared" si="2"/>
        <v>0</v>
      </c>
      <c s="26" t="e">
        <f t="shared" si="2"/>
        <v>#DIV/0!</v>
      </c>
      <c s="58" t="e">
        <f t="shared" si="2"/>
        <v>#DIV/0!</v>
      </c>
      <c r="S14" s="98" t="s">
        <v>329</v>
      </c>
      <c s="26">
        <f t="shared" si="3" ref="T14:W14">T7</f>
        <v>0.15755627009646303</v>
      </c>
      <c s="26">
        <f t="shared" si="3"/>
        <v>0.12542372881355932</v>
      </c>
      <c s="26" t="e">
        <f t="shared" si="3"/>
        <v>#DIV/0!</v>
      </c>
      <c s="58" t="e">
        <f t="shared" si="3"/>
        <v>#DIV/0!</v>
      </c>
    </row>
    <row ht="24.6">
      <c s="16" t="s">
        <v>142</v>
      </c>
      <c r="E15" s="36"/>
      <c r="G15" s="47" t="s">
        <v>79</v>
      </c>
      <c s="26">
        <f>COUNTIF('Raw Data 1'!$C:$C,"&lt;4.1")/$H$4</f>
        <v>0.051446945337620578</v>
      </c>
      <c s="26">
        <f>COUNTIF('Raw Data 2'!$C:$C,"&lt;4.1")/$I$4</f>
        <v>0.12203389830508475</v>
      </c>
      <c s="26" t="e">
        <f>COUNTIF('Raw Data 3'!$C:$C,"&lt;4.1")/$J$4</f>
        <v>#DIV/0!</v>
      </c>
      <c s="58" t="e">
        <f>COUNTIF('Raw Data 4'!$C:$C,"&lt;4.1")/$K$4</f>
        <v>#DIV/0!</v>
      </c>
      <c r="M15" s="98" t="s">
        <v>51</v>
      </c>
      <c s="26">
        <f t="shared" si="4" ref="N15:Q17">N8-N7</f>
        <v>0</v>
      </c>
      <c s="26">
        <f t="shared" si="4"/>
        <v>0</v>
      </c>
      <c s="26" t="e">
        <f t="shared" si="4"/>
        <v>#DIV/0!</v>
      </c>
      <c s="58" t="e">
        <f t="shared" si="4"/>
        <v>#DIV/0!</v>
      </c>
      <c r="S15" s="98" t="s">
        <v>51</v>
      </c>
      <c s="26">
        <f t="shared" si="5" ref="T15:W17">T8-T7</f>
        <v>0.31832797427652737</v>
      </c>
      <c s="26">
        <f t="shared" si="5"/>
        <v>0.54576271186440672</v>
      </c>
      <c s="26" t="e">
        <f t="shared" si="5"/>
        <v>#DIV/0!</v>
      </c>
      <c s="58" t="e">
        <f t="shared" si="5"/>
        <v>#DIV/0!</v>
      </c>
    </row>
    <row ht="24.6">
      <c s="16" t="s">
        <v>418</v>
      </c>
      <c r="E16" s="36"/>
      <c r="G16" s="47" t="s">
        <v>420</v>
      </c>
      <c s="26">
        <f>COUNTIF('Raw Data 1'!$C:$C,"&lt;4.0")/$H$4</f>
        <v>0.022508038585209004</v>
      </c>
      <c s="26">
        <f>COUNTIF('Raw Data 2'!$C:$C,"&lt;4.0")/$I$4</f>
        <v>0.054237288135593219</v>
      </c>
      <c s="26" t="e">
        <f>COUNTIF('Raw Data 3'!$C:$C,"&lt;4.0")/$J$4</f>
        <v>#DIV/0!</v>
      </c>
      <c s="58" t="e">
        <f>COUNTIF('Raw Data 4'!$C:$C,"&lt;4.0")/$K$4</f>
        <v>#DIV/0!</v>
      </c>
      <c r="M16" s="98" t="s">
        <v>330</v>
      </c>
      <c s="26">
        <f t="shared" si="4"/>
        <v>0</v>
      </c>
      <c s="26">
        <f t="shared" si="4"/>
        <v>0</v>
      </c>
      <c s="26" t="e">
        <f t="shared" si="4"/>
        <v>#DIV/0!</v>
      </c>
      <c s="58" t="e">
        <f t="shared" si="4"/>
        <v>#DIV/0!</v>
      </c>
      <c r="S16" s="98" t="s">
        <v>330</v>
      </c>
      <c s="26">
        <f t="shared" si="5"/>
        <v>0.46945337620578775</v>
      </c>
      <c s="26">
        <f t="shared" si="5"/>
        <v>0.3118644067796611</v>
      </c>
      <c s="26" t="e">
        <f t="shared" si="5"/>
        <v>#DIV/0!</v>
      </c>
      <c s="58" t="e">
        <f t="shared" si="5"/>
        <v>#DIV/0!</v>
      </c>
    </row>
    <row ht="24.6">
      <c r="E17" s="36"/>
      <c r="G17" s="47" t="s">
        <v>331</v>
      </c>
      <c s="26">
        <f>COUNTIF('Raw Data 1'!$C:$C,"&lt;3.9")/$H$4</f>
        <v>6.4308681672025723E-03</v>
      </c>
      <c s="26">
        <f>COUNTIF('Raw Data 2'!$C:$C,"&lt;3.9")/$I$4</f>
        <v>0.027118644067796609</v>
      </c>
      <c s="26" t="e">
        <f>COUNTIF('Raw Data 3'!$C:$C,"&lt;3.9")/$J$4</f>
        <v>#DIV/0!</v>
      </c>
      <c s="58" t="e">
        <f>COUNTIF('Raw Data 4'!$C:$C,"&lt;3.9")/$K$4</f>
        <v>#DIV/0!</v>
      </c>
      <c r="M17" s="98" t="s">
        <v>143</v>
      </c>
      <c s="26">
        <f t="shared" si="4"/>
        <v>0</v>
      </c>
      <c s="26" t="e">
        <f t="shared" si="4"/>
        <v>#REF!</v>
      </c>
      <c s="26" t="e">
        <f t="shared" si="4"/>
        <v>#DIV/0!</v>
      </c>
      <c s="58" t="e">
        <f t="shared" si="4"/>
        <v>#DIV/0!</v>
      </c>
      <c r="S17" s="98" t="s">
        <v>143</v>
      </c>
      <c s="26">
        <f t="shared" si="5"/>
        <v>0.054662379421221874</v>
      </c>
      <c s="26">
        <f t="shared" si="5"/>
        <v>0.016949152542372836</v>
      </c>
      <c s="26" t="e">
        <f t="shared" si="5"/>
        <v>#DIV/0!</v>
      </c>
      <c s="58" t="e">
        <f t="shared" si="5"/>
        <v>#DIV/0!</v>
      </c>
    </row>
    <row ht="24.6">
      <c s="16" t="s">
        <v>80</v>
      </c>
      <c r="E18" s="36"/>
      <c r="G18" s="47" t="s">
        <v>219</v>
      </c>
      <c s="26">
        <f>COUNTIF('Raw Data 1'!$C:$C,"&lt;3.8")/$H$4</f>
        <v>6.4308681672025723E-03</v>
      </c>
      <c s="26">
        <f>COUNTIF('Raw Data 2'!$C:$C,"&lt;3.8")/$I$4</f>
        <v>6.7796610169491523E-03</v>
      </c>
      <c s="26" t="e">
        <f>COUNTIF('Raw Data 3'!$C:$C,"&lt;3.8")/$J$4</f>
        <v>#DIV/0!</v>
      </c>
      <c s="58" t="e">
        <f>COUNTIF('Raw Data 4'!$C:$C,"&lt;3.8")/$K$4</f>
        <v>#DIV/0!</v>
      </c>
      <c r="M18" s="98" t="s">
        <v>249</v>
      </c>
      <c s="26">
        <f t="shared" si="6" ref="N18:Q18">N11</f>
        <v>1</v>
      </c>
      <c s="26">
        <f t="shared" si="6"/>
        <v>1</v>
      </c>
      <c s="26" t="e">
        <f t="shared" si="6"/>
        <v>#DIV/0!</v>
      </c>
      <c s="58" t="e">
        <f t="shared" si="6"/>
        <v>#DIV/0!</v>
      </c>
      <c r="S18" s="98" t="s">
        <v>249</v>
      </c>
      <c s="26">
        <f t="shared" si="7" ref="T18:W18">T11</f>
        <v>0</v>
      </c>
      <c s="26">
        <f t="shared" si="7"/>
        <v>0</v>
      </c>
      <c s="26" t="e">
        <f t="shared" si="7"/>
        <v>#DIV/0!</v>
      </c>
      <c s="58" t="e">
        <f t="shared" si="7"/>
        <v>#DIV/0!</v>
      </c>
    </row>
    <row>
      <c s="16" t="s">
        <v>220</v>
      </c>
      <c r="E19" s="36"/>
      <c r="G19" s="47" t="s">
        <v>111</v>
      </c>
      <c s="26">
        <f>COUNTIF('Raw Data 1'!$C:$C,"&lt;3.7")/$H$4</f>
        <v>6.4308681672025723E-03</v>
      </c>
      <c s="26">
        <f>COUNTIF('Raw Data 2'!$C:$C,"&lt;3.7")/$I$4</f>
        <v>0</v>
      </c>
      <c s="26" t="e">
        <f>COUNTIF('Raw Data 3'!$C:$C,"&lt;3.7")/$J$4</f>
        <v>#DIV/0!</v>
      </c>
      <c s="58" t="e">
        <f>COUNTIF('Raw Data 4'!$C:$C,"&lt;3.7")/$K$4</f>
        <v>#DIV/0!</v>
      </c>
      <c r="M19" s="148"/>
      <c s="26"/>
      <c s="26"/>
      <c s="26"/>
      <c s="58"/>
      <c r="S19" s="148"/>
      <c s="26"/>
      <c s="26"/>
      <c s="26"/>
      <c s="58"/>
    </row>
    <row>
      <c s="16" t="s">
        <v>52</v>
      </c>
      <c r="E20" s="36"/>
      <c r="G20" s="47" t="s">
        <v>4</v>
      </c>
      <c s="26">
        <f>COUNTIF('Raw Data 1'!$C:$C,"&lt;3.6")/$H$4</f>
        <v>0</v>
      </c>
      <c s="26">
        <f>COUNTIF('Raw Data 2'!$C:$C,"&lt;3.6")/$I$4</f>
        <v>0</v>
      </c>
      <c s="26" t="e">
        <f>COUNTIF('Raw Data 3'!$C:$C,"&lt;3.6")/$J$4</f>
        <v>#DIV/0!</v>
      </c>
      <c s="58" t="e">
        <f>COUNTIF('Raw Data 4'!$C:$C,"&lt;3.6")/$K$4</f>
        <v>#DIV/0!</v>
      </c>
      <c r="M20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  <c r="S20" s="47"/>
      <c s="16" t="str">
        <f>'Game Scorecard'!$B$5</f>
        <v>Channel A</v>
      </c>
      <c s="16" t="str">
        <f>'Game Scorecard'!$C$5</f>
        <v>Channel B</v>
      </c>
      <c s="16" t="str">
        <f>'Game Scorecard'!$D$5</f>
        <v/>
      </c>
      <c s="36" t="str">
        <f>'Game Scorecard'!$E$5</f>
        <v/>
      </c>
    </row>
    <row ht="24.6">
      <c s="16" t="s">
        <v>81</v>
      </c>
      <c r="E21" s="36"/>
      <c r="G21" s="47" t="s">
        <v>301</v>
      </c>
      <c s="26">
        <f>COUNTIF('Raw Data 1'!$C:$C,"&lt;3.5")/$H$4</f>
        <v>0</v>
      </c>
      <c s="26">
        <f>COUNTIF('Raw Data 2'!$C:$C,"&lt;3.5")/$I$4</f>
        <v>0</v>
      </c>
      <c s="26" t="e">
        <f>COUNTIF('Raw Data 3'!$C:$C,"&lt;3.5")/$J$4</f>
        <v>#DIV/0!</v>
      </c>
      <c s="58" t="e">
        <f>COUNTIF('Raw Data 4'!$C:$C,"&lt;3.5")/$K$4</f>
        <v>#DIV/0!</v>
      </c>
      <c r="M21" s="98" t="s">
        <v>329</v>
      </c>
      <c s="43" t="str">
        <f>_xlfn.IFERROR(_xlfn.AVERAGEIFS('Raw Data 1'!$C:$C,'Raw Data 1'!$D:$D,"&lt;15"),"")</f>
        <v/>
      </c>
      <c s="43" t="str">
        <f>_xlfn.IFERROR(_xlfn.AVERAGEIFS('Raw Data 2'!$C:$C,'Raw Data 1'!$D:$D,"&lt;15"),"")</f>
        <v/>
      </c>
      <c s="43" t="str">
        <f>_xlfn.IFERROR(_xlfn.AVERAGEIFS('Raw Data 3'!$C:$C,'Raw Data 3'!$D:$D,"&lt;15"),"")</f>
        <v/>
      </c>
      <c s="139" t="str">
        <f>_xlfn.IFERROR(_xlfn.AVERAGEIFS('Raw Data 4'!$C:$C,'Raw Data 4'!$D:$D,"&lt;15"),"")</f>
        <v/>
      </c>
      <c r="S21" s="98" t="s">
        <v>329</v>
      </c>
      <c s="43">
        <f>_xlfn.IFERROR(_xlfn.AVERAGEIFS('Raw Data 1'!$C:$C,'Raw Data 1'!$E:$E,"&lt;15"),"")</f>
        <v>4.4300000000000024</v>
      </c>
      <c s="43">
        <f>_xlfn.IFERROR(_xlfn.AVERAGEIFS('Raw Data 2'!$C:$C,'Raw Data 2'!$E:$E,"&lt;15"),"")</f>
        <v>4.4974864864864879</v>
      </c>
      <c s="43" t="str">
        <f>_xlfn.IFERROR(_xlfn.AVERAGEIFS('Raw Data 3'!$C:$C,'Raw Data 3'!$E:$E,"&lt;15"),"")</f>
        <v/>
      </c>
      <c s="139" t="str">
        <f>_xlfn.IFERROR(_xlfn.AVERAGEIFS('Raw Data 4'!$C:$C,'Raw Data 4'!$E:$E,"&lt;15"),"")</f>
        <v/>
      </c>
    </row>
    <row ht="24.9" thickBot="1">
      <c s="16" t="s">
        <v>53</v>
      </c>
      <c s="107"/>
      <c s="107"/>
      <c s="107"/>
      <c s="215"/>
      <c r="G22" s="47" t="s">
        <v>196</v>
      </c>
      <c s="26">
        <f>COUNTIF('Raw Data 1'!$C:$C,"&lt;3.4")/$H$4</f>
        <v>0</v>
      </c>
      <c s="26">
        <f>COUNTIF('Raw Data 2'!$C:$C,"&lt;3.4")/$I$4</f>
        <v>0</v>
      </c>
      <c s="26" t="e">
        <f>COUNTIF('Raw Data 3'!$C:$C,"&lt;3.4")/$J$4</f>
        <v>#DIV/0!</v>
      </c>
      <c s="58" t="e">
        <f>COUNTIF('Raw Data 4'!$C:$C,"&lt;3.4")/$K$4</f>
        <v>#DIV/0!</v>
      </c>
      <c r="M22" s="98" t="s">
        <v>51</v>
      </c>
      <c s="43" t="str">
        <f>_xlfn.IFERROR(_xlfn.AVERAGEIFS('Raw Data 1'!$C:$C,'Raw Data 1'!$D:$D,"&gt;=15",'Raw Data 1'!$D:$D,"&lt;30"),"")</f>
        <v/>
      </c>
      <c s="43" t="str">
        <f>_xlfn.IFERROR(_xlfn.AVERAGEIFS('Raw Data 2'!$C:$C,'Raw Data 2'!$D:$D,"&gt;=15",'Raw Data 2'!$D:$D,"&lt;30"),"")</f>
        <v/>
      </c>
      <c s="43" t="str">
        <f>_xlfn.IFERROR(_xlfn.AVERAGEIFS('Raw Data 3'!$C:$C,'Raw Data 3'!$D:$D,"&gt;=15",'Raw Data 3'!$D:$D,"&lt;30"),"")</f>
        <v/>
      </c>
      <c s="139" t="str">
        <f>_xlfn.IFERROR(_xlfn.AVERAGEIFS('Raw Data 4'!$C:$C,'Raw Data 4'!$D:$D,"&gt;=15",'Raw Data 4'!$D:$D,"&lt;30"),"")</f>
        <v/>
      </c>
      <c r="S22" s="98" t="s">
        <v>51</v>
      </c>
      <c s="43">
        <f>_xlfn.IFERROR(_xlfn.AVERAGEIFS('Raw Data 1'!$C:$C,'Raw Data 1'!$E:$E,"&gt;=15",'Raw Data 1'!$E:$E,"&lt;30"),"")</f>
        <v>4.4211212121212098</v>
      </c>
      <c s="43">
        <f>_xlfn.IFERROR(_xlfn.AVERAGEIFS('Raw Data 2'!$C:$C,'Raw Data 2'!$E:$E,"&gt;=15",'Raw Data 2'!$E:$E,"&lt;30"),"")</f>
        <v>4.4188819875776399</v>
      </c>
      <c s="43" t="str">
        <f>_xlfn.IFERROR(_xlfn.AVERAGEIFS('Raw Data 3'!$C:$C,'Raw Data 3'!$E:$E,"&gt;=15",'Raw Data 3'!$E:$E,"&lt;30"),"")</f>
        <v/>
      </c>
      <c s="139" t="str">
        <f>_xlfn.IFERROR(_xlfn.AVERAGEIFS('Raw Data 4'!$C:$C,'Raw Data 4'!$E:$E,"&gt;=15",'Raw Data 4'!$E:$E,"&lt;30"),"")</f>
        <v/>
      </c>
    </row>
    <row ht="24.6">
      <c r="G23" s="47" t="s">
        <v>82</v>
      </c>
      <c s="26">
        <f>COUNTIF('Raw Data 1'!$C:$C,"&lt;3.3")/$H$4</f>
        <v>0</v>
      </c>
      <c s="26">
        <f>COUNTIF('Raw Data 2'!$C:$C,"&lt;3.3")/$I$4</f>
        <v>0</v>
      </c>
      <c s="26" t="e">
        <f>COUNTIF('Raw Data 3'!$C:$C,"&lt;3.3")/$J$4</f>
        <v>#DIV/0!</v>
      </c>
      <c s="58" t="e">
        <f>COUNTIF('Raw Data 4'!$C:$C,"&lt;3.3")/$K$4</f>
        <v>#DIV/0!</v>
      </c>
      <c r="M23" s="98" t="s">
        <v>330</v>
      </c>
      <c s="43" t="str">
        <f>_xlfn.IFERROR(_xlfn.AVERAGEIFS('Raw Data 1'!$C:$C,'Raw Data 1'!$D:$D,"&gt;=30",'Raw Data 1'!$D:$D,"&lt;45"),"")</f>
        <v/>
      </c>
      <c s="43" t="str">
        <f>_xlfn.IFERROR(_xlfn.AVERAGEIFS('Raw Data 2'!$C:$C,'Raw Data 2'!$D:$D,"&gt;=30",'Raw Data 2'!$D:$D,"&lt;45"),"")</f>
        <v/>
      </c>
      <c s="43" t="str">
        <f>_xlfn.IFERROR(_xlfn.AVERAGEIFS('Raw Data 3'!$C:$C,'Raw Data 3'!$D:$D,"&gt;=30",'Raw Data 3'!$D:$D,"&lt;45"),"")</f>
        <v/>
      </c>
      <c s="139" t="str">
        <f>_xlfn.IFERROR(_xlfn.AVERAGEIFS('Raw Data 4'!$C:$C,'Raw Data 4'!$D:$D,"&gt;=30",'Raw Data 4'!$D:$D,"&lt;45"),"")</f>
        <v/>
      </c>
      <c r="S23" s="98" t="s">
        <v>330</v>
      </c>
      <c s="43">
        <f>_xlfn.IFERROR(_xlfn.AVERAGEIFS('Raw Data 1'!$C:$C,'Raw Data 1'!$E:$E,"&gt;=30",'Raw Data 1'!$E:$E,"&lt;45"),"")</f>
        <v>4.4260136986301335</v>
      </c>
      <c s="43">
        <f>_xlfn.IFERROR(_xlfn.AVERAGEIFS('Raw Data 2'!$C:$C,'Raw Data 2'!$E:$E,"&gt;=30",'Raw Data 2'!$E:$E,"&lt;45"),"")</f>
        <v>4.3234239130434782</v>
      </c>
      <c s="43" t="str">
        <f>_xlfn.IFERROR(_xlfn.AVERAGEIFS('Raw Data 3'!$C:$C,'Raw Data 3'!$E:$E,"&gt;=30",'Raw Data 3'!$E:$E,"&lt;45"),"")</f>
        <v/>
      </c>
      <c s="139" t="str">
        <f>_xlfn.IFERROR(_xlfn.AVERAGEIFS('Raw Data 4'!$C:$C,'Raw Data 4'!$E:$E,"&gt;=30",'Raw Data 4'!$E:$E,"&lt;45"),"")</f>
        <v/>
      </c>
    </row>
    <row ht="24.6">
      <c r="G24" s="47" t="s">
        <v>421</v>
      </c>
      <c s="26">
        <f>COUNTIF('Raw Data 1'!$C:$C,"&lt;3.2")/$H$4</f>
        <v>0</v>
      </c>
      <c s="26">
        <f>COUNTIF('Raw Data 2'!$C:$C,"&lt;3.2")/$I$4</f>
        <v>0</v>
      </c>
      <c s="26" t="e">
        <f>COUNTIF('Raw Data 3'!$C:$C,"&lt;3.2")/$J$4</f>
        <v>#DIV/0!</v>
      </c>
      <c s="58" t="e">
        <f>COUNTIF('Raw Data 4'!$C:$C,"&lt;3.2")/$K$4</f>
        <v>#DIV/0!</v>
      </c>
      <c r="M24" s="98" t="s">
        <v>143</v>
      </c>
      <c s="43" t="str">
        <f>_xlfn.IFERROR(_xlfn.AVERAGEIFS('Raw Data 1'!$C:$C,'Raw Data 1'!$D:$D,"&gt;=45",'Raw Data 1'!$D:$D,"&lt;60"),"")</f>
        <v/>
      </c>
      <c s="43" t="str">
        <f>_xlfn.IFERROR(_xlfn.AVERAGEIFS('Raw Data 2'!$C:$C,'Raw Data 2'!$D:$D,"&gt;=45",'Raw Data 2'!$D:$D,"&lt;60"),"")</f>
        <v/>
      </c>
      <c s="43" t="str">
        <f>_xlfn.IFERROR(_xlfn.AVERAGEIFS('Raw Data 3'!$C:$C,'Raw Data 3'!$D:$D,"&gt;=45",'Raw Data 3'!$D:$D,"&lt;60"),"")</f>
        <v/>
      </c>
      <c s="139" t="str">
        <f>_xlfn.IFERROR(_xlfn.AVERAGEIFS('Raw Data 4'!$C:$C,'Raw Data 4'!$D:$D,"&gt;=45",'Raw Data 4'!$D:$D,"&lt;60"),"")</f>
        <v/>
      </c>
      <c r="S24" s="98" t="s">
        <v>143</v>
      </c>
      <c s="43">
        <f>_xlfn.IFERROR(_xlfn.AVERAGEIFS('Raw Data 1'!$C:$C,'Raw Data 1'!$E:$E,"&gt;=45",'Raw Data 1'!$E:$E,"&lt;60"),"")</f>
        <v>4.5533529411764704</v>
      </c>
      <c s="43">
        <f>_xlfn.IFERROR(_xlfn.AVERAGEIFS('Raw Data 2'!$C:$C,'Raw Data 2'!$E:$E,"&gt;=45",'Raw Data 2'!$E:$E,"&lt;60"),"")</f>
        <v>4.3579999999999997</v>
      </c>
      <c s="43" t="str">
        <f>_xlfn.IFERROR(_xlfn.AVERAGEIFS('Raw Data 3'!$C:$C,'Raw Data 3'!$E:$E,"&gt;=45",'Raw Data 3'!$E:$E,"&lt;60"),"")</f>
        <v/>
      </c>
      <c s="139" t="str">
        <f>_xlfn.IFERROR(_xlfn.AVERAGEIFS('Raw Data 4'!$C:$C,'Raw Data 4'!$E:$E,"&gt;=45",'Raw Data 4'!$E:$E,"&lt;60"),"")</f>
        <v/>
      </c>
    </row>
    <row ht="24.9" thickBot="1">
      <c r="G25" s="47" t="s">
        <v>302</v>
      </c>
      <c s="26">
        <f>COUNTIF('Raw Data 1'!$C:$C,"&lt;3.1")/$H$4</f>
        <v>0</v>
      </c>
      <c s="26">
        <f>COUNTIF('Raw Data 2'!$C:$C,"&lt;3.1")/$I$4</f>
        <v>0</v>
      </c>
      <c s="26" t="e">
        <f>COUNTIF('Raw Data 3'!$C:$C,"&lt;3.1")/$J$4</f>
        <v>#DIV/0!</v>
      </c>
      <c s="58" t="e">
        <f>COUNTIF('Raw Data 4'!$C:$C,"&lt;3.1")/$K$4</f>
        <v>#DIV/0!</v>
      </c>
      <c r="M25" s="128" t="s">
        <v>249</v>
      </c>
      <c s="65">
        <f>_xlfn.IFERROR(_xlfn.AVERAGEIFS('Raw Data 1'!$C:$C,'Raw Data 1'!$D:$D,"&gt;=60"),"")</f>
        <v>4.4320450160771809</v>
      </c>
      <c s="65">
        <f>_xlfn.IFERROR(_xlfn.AVERAGEIFS('Raw Data 2'!$C:$C,'Raw Data 2'!$D:$D,"&gt;=60"),"")</f>
        <v>4.3979389830508504</v>
      </c>
      <c s="65" t="str">
        <f>_xlfn.IFERROR(_xlfn.AVERAGEIFS('Raw Data 3'!$C:$C,'Raw Data 3'!$D:$D,"&gt;=60"),"")</f>
        <v/>
      </c>
      <c s="143" t="str">
        <f>_xlfn.IFERROR(_xlfn.AVERAGEIFS('Raw Data 4'!$C:$C,'Raw Data 4'!$D:$D,"&gt;=60"),"")</f>
        <v/>
      </c>
      <c r="S25" s="128" t="s">
        <v>249</v>
      </c>
      <c s="65" t="str">
        <f>_xlfn.IFERROR(_xlfn.AVERAGEIFS('Raw Data 1'!$C:$C,'Raw Data 1'!$E:$E,"&gt;=60"),"")</f>
        <v/>
      </c>
      <c s="65" t="str">
        <f>_xlfn.IFERROR(_xlfn.AVERAGEIFS('Raw Data 2'!$C:$C,'Raw Data 2'!$E:$E,"&gt;=60"),"")</f>
        <v/>
      </c>
      <c s="65" t="str">
        <f>_xlfn.IFERROR(_xlfn.AVERAGEIFS('Raw Data 3'!$C:$C,'Raw Data 3'!$E:$E,"&gt;=60"),"")</f>
        <v/>
      </c>
      <c s="143" t="str">
        <f>_xlfn.IFERROR(_xlfn.AVERAGEIFS('Raw Data 4'!$C:$C,'Raw Data 4'!$E:$E,"&gt;=60"),"")</f>
        <v/>
      </c>
    </row>
    <row>
      <c r="G26" s="47" t="s">
        <v>197</v>
      </c>
      <c s="26">
        <f>COUNTIF('Raw Data 1'!$C:$C,"&lt;3.0")/$H$4</f>
        <v>0</v>
      </c>
      <c s="26">
        <f>COUNTIF('Raw Data 2'!$C:$C,"&lt;3.0")/$I$4</f>
        <v>0</v>
      </c>
      <c s="26" t="e">
        <f>COUNTIF('Raw Data 3'!$C:$C,"&lt;3.0")/$J$4</f>
        <v>#DIV/0!</v>
      </c>
      <c s="58" t="e">
        <f>COUNTIF('Raw Data 4'!$C:$C,"&lt;3.0")/$K$4</f>
        <v>#DIV/0!</v>
      </c>
    </row>
    <row>
      <c r="G27" s="47" t="s">
        <v>112</v>
      </c>
      <c s="26">
        <f>COUNTIF('Raw Data 1'!$C:$C,"&lt;2.9")/$H$4</f>
        <v>0</v>
      </c>
      <c s="26">
        <f>COUNTIF('Raw Data 2'!$C:$C,"&lt;2.9")/$I$4</f>
        <v>0</v>
      </c>
      <c s="26" t="e">
        <f>COUNTIF('Raw Data 3'!$C:$C,"&lt;2.9")/$J$4</f>
        <v>#DIV/0!</v>
      </c>
      <c s="58" t="e">
        <f>COUNTIF('Raw Data 4'!$C:$C,"&lt;2.9")/$K$4</f>
        <v>#DIV/0!</v>
      </c>
    </row>
    <row>
      <c r="G28" s="47" t="s">
        <v>5</v>
      </c>
      <c s="26">
        <f>COUNTIF('Raw Data 1'!$C:$C,"&lt;2.8")/$H$4</f>
        <v>0</v>
      </c>
      <c s="26">
        <f>COUNTIF('Raw Data 2'!$C:$C,"&lt;2.8")/$I$4</f>
        <v>0</v>
      </c>
      <c s="26" t="e">
        <f>COUNTIF('Raw Data 3'!$C:$C,"&lt;2.8")/$J$4</f>
        <v>#DIV/0!</v>
      </c>
      <c s="58" t="e">
        <f>COUNTIF('Raw Data 4'!$C:$C,"&lt;2.8")/$K$4</f>
        <v>#DIV/0!</v>
      </c>
    </row>
    <row>
      <c r="G29" s="47" t="s">
        <v>332</v>
      </c>
      <c s="26">
        <f>COUNTIF('Raw Data 1'!$C:$C,"&lt;2.7")/$H$4</f>
        <v>0</v>
      </c>
      <c s="26">
        <f>COUNTIF('Raw Data 2'!$C:$C,"&lt;2.7")/$I$4</f>
        <v>0</v>
      </c>
      <c s="26" t="e">
        <f>COUNTIF('Raw Data 3'!$C:$C,"&lt;2.7")/$J$4</f>
        <v>#DIV/0!</v>
      </c>
      <c s="58" t="e">
        <f>COUNTIF('Raw Data 4'!$C:$C,"&lt;2.7")/$K$4</f>
        <v>#DIV/0!</v>
      </c>
    </row>
    <row>
      <c r="G30" s="47" t="s">
        <v>221</v>
      </c>
      <c s="26">
        <f>COUNTIF('Raw Data 1'!$C:$C,"&lt;2.6")/$H$4</f>
        <v>0</v>
      </c>
      <c s="26">
        <f>COUNTIF('Raw Data 2'!$C:$C,"&lt;2.6")/$I$4</f>
        <v>0</v>
      </c>
      <c s="26" t="e">
        <f>COUNTIF('Raw Data 3'!$C:$C,"&lt;2.6")/$J$4</f>
        <v>#DIV/0!</v>
      </c>
      <c s="58" t="e">
        <f>COUNTIF('Raw Data 4'!$C:$C,"&lt;2.6")/$K$4</f>
        <v>#DIV/0!</v>
      </c>
    </row>
    <row>
      <c r="G31" s="47" t="s">
        <v>83</v>
      </c>
      <c s="26">
        <f>COUNTIF('Raw Data 1'!$C:$C,"&lt;2.5")/$H$4</f>
        <v>0</v>
      </c>
      <c s="26">
        <f>COUNTIF('Raw Data 2'!$C:$C,"&lt;2.5")/$I$4</f>
        <v>0</v>
      </c>
      <c s="26" t="e">
        <f>COUNTIF('Raw Data 3'!$C:$C,"&lt;2.5")/$J$4</f>
        <v>#DIV/0!</v>
      </c>
      <c s="58" t="e">
        <f>COUNTIF('Raw Data 4'!$C:$C,"&lt;2.5")/$K$4</f>
        <v>#DIV/0!</v>
      </c>
    </row>
    <row>
      <c r="G32" s="47" t="s">
        <v>422</v>
      </c>
      <c s="26">
        <f>COUNTIF('Raw Data 1'!$C:$C,"&lt;2.4")/$H$4</f>
        <v>0</v>
      </c>
      <c s="26">
        <f>COUNTIF('Raw Data 2'!$C:$C,"&lt;2.4")/$I$4</f>
        <v>0</v>
      </c>
      <c s="26" t="e">
        <f>COUNTIF('Raw Data 3'!$C:$C,"&lt;2.4")/$J$4</f>
        <v>#DIV/0!</v>
      </c>
      <c s="58" t="e">
        <f>COUNTIF('Raw Data 4'!$C:$C,"&lt;2.4")/$K$4</f>
        <v>#DIV/0!</v>
      </c>
    </row>
    <row>
      <c r="G33" s="47" t="s">
        <v>303</v>
      </c>
      <c s="26">
        <f>COUNTIF('Raw Data 1'!$C:$C,"&lt;2.3")/$H$4</f>
        <v>0</v>
      </c>
      <c s="26">
        <f>COUNTIF('Raw Data 2'!$C:$C,"&lt;2.3")/$I$4</f>
        <v>0</v>
      </c>
      <c s="26" t="e">
        <f>COUNTIF('Raw Data 3'!$C:$C,"&lt;2.3")/$J$4</f>
        <v>#DIV/0!</v>
      </c>
      <c s="58" t="e">
        <f>COUNTIF('Raw Data 4'!$C:$C,"&lt;2.3")/$K$4</f>
        <v>#DIV/0!</v>
      </c>
    </row>
    <row>
      <c r="G34" s="47" t="s">
        <v>198</v>
      </c>
      <c s="26">
        <f>COUNTIF('Raw Data 1'!$C:$C,"&lt;2.2")/$H$4</f>
        <v>0</v>
      </c>
      <c s="26">
        <f>COUNTIF('Raw Data 2'!$C:$C,"&lt;2.2")/$I$4</f>
        <v>0</v>
      </c>
      <c s="26" t="e">
        <f>COUNTIF('Raw Data 3'!$C:$C,"&lt;2.2")/$J$4</f>
        <v>#DIV/0!</v>
      </c>
      <c s="58" t="e">
        <f>COUNTIF('Raw Data 4'!$C:$C,"&lt;2.2")/$K$4</f>
        <v>#DIV/0!</v>
      </c>
    </row>
    <row>
      <c r="G35" s="47" t="s">
        <v>84</v>
      </c>
      <c s="26">
        <f>COUNTIF('Raw Data 1'!$C:$C,"&lt;2.1")/$H$4</f>
        <v>0</v>
      </c>
      <c s="26">
        <f>COUNTIF('Raw Data 2'!$C:$C,"&lt;2.1")/$I$4</f>
        <v>0</v>
      </c>
      <c s="26" t="e">
        <f>COUNTIF('Raw Data 3'!$C:$C,"&lt;2.1")/$J$4</f>
        <v>#DIV/0!</v>
      </c>
      <c s="58" t="e">
        <f>COUNTIF('Raw Data 4'!$C:$C,"&lt;2.1")/$K$4</f>
        <v>#DIV/0!</v>
      </c>
    </row>
    <row>
      <c r="G36" s="47" t="s">
        <v>304</v>
      </c>
      <c s="26">
        <f>COUNTIF('Raw Data 1'!$C:$C,"&lt;2.0")/$H$4</f>
        <v>0</v>
      </c>
      <c s="26">
        <f>COUNTIF('Raw Data 2'!$C:$C,"&lt;2.0")/$I$4</f>
        <v>0</v>
      </c>
      <c s="26" t="e">
        <f>COUNTIF('Raw Data 3'!$C:$C,"&lt;2.0")/$J$4</f>
        <v>#DIV/0!</v>
      </c>
      <c s="58" t="e">
        <f>COUNTIF('Raw Data 4'!$C:$C,"&lt;2.0")/$K$4</f>
        <v>#DIV/0!</v>
      </c>
    </row>
    <row>
      <c r="G37" s="47"/>
      <c r="K37" s="36"/>
    </row>
    <row>
      <c r="G38" s="47"/>
      <c s="16" t="str">
        <f>'Game Scorecard'!B5</f>
        <v>Channel A</v>
      </c>
      <c s="16" t="str">
        <f>'Game Scorecard'!C5</f>
        <v>Channel B</v>
      </c>
      <c s="16" t="str">
        <f>'Game Scorecard'!D5</f>
        <v/>
      </c>
      <c s="36" t="str">
        <f>'Game Scorecard'!E5</f>
        <v/>
      </c>
    </row>
    <row>
      <c r="G39" s="47" t="s">
        <v>244</v>
      </c>
      <c s="26">
        <f t="shared" si="8" ref="H39:K39">H7</f>
        <v>9.6463022508038593E-03</v>
      </c>
      <c s="26">
        <f t="shared" si="8"/>
        <v>0</v>
      </c>
      <c s="26" t="e">
        <f t="shared" si="8"/>
        <v>#DIV/0!</v>
      </c>
      <c s="58" t="e">
        <f t="shared" si="8"/>
        <v>#DIV/0!</v>
      </c>
    </row>
    <row>
      <c r="G40" s="47" t="s">
        <v>250</v>
      </c>
      <c s="26">
        <f t="shared" si="9" ref="H40:K67">H8-H9</f>
        <v>0.064308681672025747</v>
      </c>
      <c s="26">
        <f t="shared" si="9"/>
        <v>0.016949152542372836</v>
      </c>
      <c s="26" t="e">
        <f t="shared" si="9"/>
        <v>#DIV/0!</v>
      </c>
      <c s="58" t="e">
        <f t="shared" si="9"/>
        <v>#DIV/0!</v>
      </c>
    </row>
    <row>
      <c r="G41" s="47" t="s">
        <v>167</v>
      </c>
      <c s="26">
        <f t="shared" si="9"/>
        <v>0.10932475884244364</v>
      </c>
      <c s="26">
        <f t="shared" si="9"/>
        <v>0.094915254237288194</v>
      </c>
      <c s="26" t="e">
        <f t="shared" si="9"/>
        <v>#DIV/0!</v>
      </c>
      <c s="58" t="e">
        <f t="shared" si="9"/>
        <v>#DIV/0!</v>
      </c>
    </row>
    <row>
      <c r="G42" s="47" t="s">
        <v>85</v>
      </c>
      <c s="26">
        <f t="shared" si="9"/>
        <v>0.17363344051446949</v>
      </c>
      <c s="26">
        <f t="shared" si="9"/>
        <v>0.27118644067796605</v>
      </c>
      <c s="26" t="e">
        <f t="shared" si="9"/>
        <v>#DIV/0!</v>
      </c>
      <c s="58" t="e">
        <f t="shared" si="9"/>
        <v>#DIV/0!</v>
      </c>
    </row>
    <row>
      <c r="G43" s="47" t="s">
        <v>6</v>
      </c>
      <c s="26">
        <f t="shared" si="9"/>
        <v>0.18327974276527331</v>
      </c>
      <c s="26">
        <f t="shared" si="9"/>
        <v>0.15932203389830513</v>
      </c>
      <c s="26" t="e">
        <f t="shared" si="9"/>
        <v>#DIV/0!</v>
      </c>
      <c s="58" t="e">
        <f t="shared" si="9"/>
        <v>#DIV/0!</v>
      </c>
    </row>
    <row>
      <c r="G44" s="47" t="s">
        <v>362</v>
      </c>
      <c s="26">
        <f t="shared" si="9"/>
        <v>0.28938906752411575</v>
      </c>
      <c s="26">
        <f t="shared" si="9"/>
        <v>0.1864406779661017</v>
      </c>
      <c s="26" t="e">
        <f t="shared" si="9"/>
        <v>#DIV/0!</v>
      </c>
      <c s="58" t="e">
        <f t="shared" si="9"/>
        <v>#DIV/0!</v>
      </c>
    </row>
    <row>
      <c r="G45" s="47" t="s">
        <v>270</v>
      </c>
      <c s="26">
        <f t="shared" si="9"/>
        <v>0.048231511254019283</v>
      </c>
      <c s="26">
        <f t="shared" si="9"/>
        <v>0.098305084745762716</v>
      </c>
      <c s="26" t="e">
        <f t="shared" si="9"/>
        <v>#DIV/0!</v>
      </c>
      <c s="58" t="e">
        <f t="shared" si="9"/>
        <v>#DIV/0!</v>
      </c>
    </row>
    <row>
      <c r="G46" s="47" t="s">
        <v>222</v>
      </c>
      <c s="26">
        <f t="shared" si="9"/>
        <v>0.070739549839228297</v>
      </c>
      <c s="26">
        <f t="shared" si="9"/>
        <v>0.050847457627118633</v>
      </c>
      <c s="26" t="e">
        <f t="shared" si="9"/>
        <v>#DIV/0!</v>
      </c>
      <c s="58" t="e">
        <f t="shared" si="9"/>
        <v>#DIV/0!</v>
      </c>
    </row>
    <row>
      <c r="G47" s="47" t="s">
        <v>144</v>
      </c>
      <c s="26">
        <f t="shared" si="9"/>
        <v>0.028938906752411574</v>
      </c>
      <c s="26">
        <f t="shared" si="9"/>
        <v>0.067796610169491539</v>
      </c>
      <c s="26" t="e">
        <f t="shared" si="9"/>
        <v>#DIV/0!</v>
      </c>
      <c s="58" t="e">
        <f t="shared" si="9"/>
        <v>#DIV/0!</v>
      </c>
    </row>
    <row>
      <c r="G48" s="47" t="s">
        <v>305</v>
      </c>
      <c s="26">
        <f t="shared" si="9"/>
        <v>0.01607717041800643</v>
      </c>
      <c s="26">
        <f t="shared" si="9"/>
        <v>0.027118644067796609</v>
      </c>
      <c s="26" t="e">
        <f t="shared" si="9"/>
        <v>#DIV/0!</v>
      </c>
      <c s="58" t="e">
        <f t="shared" si="9"/>
        <v>#DIV/0!</v>
      </c>
    </row>
    <row>
      <c r="G49" s="47" t="s">
        <v>271</v>
      </c>
      <c s="26">
        <f t="shared" si="9"/>
        <v>0</v>
      </c>
      <c s="26">
        <f t="shared" si="9"/>
        <v>0.020338983050847456</v>
      </c>
      <c s="26" t="e">
        <f t="shared" si="9"/>
        <v>#DIV/0!</v>
      </c>
      <c s="58" t="e">
        <f t="shared" si="9"/>
        <v>#DIV/0!</v>
      </c>
    </row>
    <row>
      <c r="G50" s="47" t="s">
        <v>199</v>
      </c>
      <c s="26">
        <f t="shared" si="9"/>
        <v>0</v>
      </c>
      <c s="26">
        <f t="shared" si="9"/>
        <v>6.7796610169491523E-03</v>
      </c>
      <c s="26" t="e">
        <f t="shared" si="9"/>
        <v>#DIV/0!</v>
      </c>
      <c s="58" t="e">
        <f t="shared" si="9"/>
        <v>#DIV/0!</v>
      </c>
    </row>
    <row>
      <c r="G51" s="47" t="s">
        <v>113</v>
      </c>
      <c s="26">
        <f t="shared" si="9"/>
        <v>6.4308681672025723E-03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52" s="47" t="s">
        <v>31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53" s="47" t="s">
        <v>391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54" s="47" t="s">
        <v>306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55" s="47" t="s">
        <v>251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56" s="47" t="s">
        <v>168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57" s="47" t="s">
        <v>86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58" s="47" t="s">
        <v>272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59" s="47" t="s">
        <v>223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60" s="47" t="s">
        <v>145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61" s="47" t="s">
        <v>54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62" s="47" t="s">
        <v>423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63" s="47" t="s">
        <v>363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64" s="47" t="s">
        <v>273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65" s="47" t="s">
        <v>200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66" s="47" t="s">
        <v>114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>
      <c r="G67" s="47" t="s">
        <v>32</v>
      </c>
      <c s="26">
        <f t="shared" si="9"/>
        <v>0</v>
      </c>
      <c s="26">
        <f t="shared" si="9"/>
        <v>0</v>
      </c>
      <c s="26" t="e">
        <f t="shared" si="9"/>
        <v>#DIV/0!</v>
      </c>
      <c s="58" t="e">
        <f t="shared" si="9"/>
        <v>#DIV/0!</v>
      </c>
    </row>
    <row ht="12.6" thickBot="1">
      <c r="G68" s="130" t="s">
        <v>424</v>
      </c>
      <c s="114">
        <f t="shared" si="10" ref="H68:K68">H36</f>
        <v>0</v>
      </c>
      <c s="114">
        <f t="shared" si="10"/>
        <v>0</v>
      </c>
      <c s="114" t="e">
        <f t="shared" si="10"/>
        <v>#DIV/0!</v>
      </c>
      <c s="170" t="e">
        <f t="shared" si="10"/>
        <v>#DIV/0!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W312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2" customWidth="1"/>
    <col min="2" max="2" width="11" style="20" customWidth="1"/>
    <col min="3" max="3" width="11" style="80" customWidth="1"/>
    <col min="4" max="4" width="12" style="80" customWidth="1"/>
    <col min="5" max="5" width="12" style="83" customWidth="1"/>
    <col min="6" max="6" width="14" style="92" customWidth="1"/>
    <col min="7" max="7" width="13.5234375" style="92" customWidth="1"/>
    <col min="8" max="8" width="16.5234375" style="92" hidden="1" customWidth="1"/>
    <col min="9" max="9" width="15" style="81" customWidth="1"/>
    <col min="10" max="10" width="14" style="81" customWidth="1"/>
    <col min="11" max="11" width="26" style="101" customWidth="1"/>
    <col min="12" max="12" width="17" style="20" customWidth="1"/>
    <col min="13" max="13" width="14" style="20" customWidth="1"/>
    <col min="14" max="14" width="13.5234375" style="20" customWidth="1"/>
    <col min="15" max="15" width="13.26171875" style="20" customWidth="1"/>
    <col min="16" max="16" width="13.47265625" style="32" customWidth="1"/>
    <col min="17" max="17" width="14" style="32" customWidth="1"/>
    <col min="18" max="16384" width="8.5234375" style="32"/>
  </cols>
  <sheetData>
    <row>
      <c s="52" t="s">
        <v>214</v>
      </c>
      <c s="20" t="s">
        <v>132</v>
      </c>
      <c s="52" t="s">
        <v>170</v>
      </c>
      <c s="80" t="s">
        <v>20</v>
      </c>
      <c s="85" t="s">
        <v>348</v>
      </c>
      <c s="20" t="s">
        <v>360</v>
      </c>
      <c s="20" t="s">
        <v>410</v>
      </c>
      <c s="20" t="s">
        <v>181</v>
      </c>
      <c s="81" t="s">
        <v>318</v>
      </c>
      <c s="81" t="s">
        <v>397</v>
      </c>
      <c s="101" t="s">
        <v>44</v>
      </c>
      <c r="P1" s="20"/>
      <c s="20"/>
      <c s="32" t="s">
        <v>319</v>
      </c>
      <c s="32" t="s">
        <v>282</v>
      </c>
      <c s="32" t="s">
        <v>102</v>
      </c>
      <c s="32" t="s">
        <v>57</v>
      </c>
      <c s="32" t="s">
        <v>236</v>
      </c>
      <c s="32" t="s">
        <v>56</v>
      </c>
      <c s="32" t="s">
        <v>205</v>
      </c>
      <c s="32" t="s">
        <v>179</v>
      </c>
      <c s="32" t="s">
        <v>9</v>
      </c>
      <c s="32" t="s">
        <v>237</v>
      </c>
      <c s="32" t="s">
        <v>8</v>
      </c>
      <c s="32" t="s">
        <v>439</v>
      </c>
      <c s="32" t="s">
        <v>21</v>
      </c>
      <c s="32" t="s">
        <v>366</v>
      </c>
      <c s="32" t="s">
        <v>378</v>
      </c>
      <c s="32" t="s">
        <v>70</v>
      </c>
      <c s="32" t="s">
        <v>297</v>
      </c>
      <c s="32" t="s">
        <v>22</v>
      </c>
      <c s="32" t="s">
        <v>298</v>
      </c>
      <c s="32" t="s">
        <v>23</v>
      </c>
      <c s="32" t="s">
        <v>379</v>
      </c>
      <c s="32" t="s">
        <v>178</v>
      </c>
      <c s="32" t="s">
        <v>299</v>
      </c>
      <c s="32" t="s">
        <v>159</v>
      </c>
      <c s="32" t="s">
        <v>45</v>
      </c>
      <c s="32" t="s">
        <v>411</v>
      </c>
      <c s="32" t="s">
        <v>215</v>
      </c>
      <c s="32" t="s">
        <v>320</v>
      </c>
      <c s="32" t="s">
        <v>216</v>
      </c>
      <c s="32" t="s">
        <v>349</v>
      </c>
      <c s="32" t="s">
        <v>380</v>
      </c>
      <c s="32" t="s">
        <v>160</v>
      </c>
    </row>
    <row>
      <c s="52">
        <v>0.219</v>
      </c>
      <c s="20">
        <v>1</v>
      </c>
      <c s="80">
        <v>4.5140000000000002</v>
      </c>
      <c s="80">
        <v>85.123999999999995</v>
      </c>
      <c s="85">
        <v>57.558</v>
      </c>
      <c s="20">
        <v>0</v>
      </c>
      <c s="20">
        <v>0</v>
      </c>
      <c/>
      <c r="K2" s="147">
        <v>45509.021644560184</v>
      </c>
      <c r="R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0.42799999999999999</v>
      </c>
      <c s="20">
        <v>2</v>
      </c>
      <c s="80">
        <v>4.4139999999999997</v>
      </c>
      <c s="80">
        <v>82.466999999999999</v>
      </c>
      <c s="85">
        <v>45.673000000000002</v>
      </c>
      <c s="20">
        <v>0</v>
      </c>
      <c s="20">
        <v>0</v>
      </c>
      <c/>
      <c r="K3" s="147">
        <v>45509.021649189817</v>
      </c>
      <c r="R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0.628</v>
      </c>
      <c s="20">
        <v>3</v>
      </c>
      <c s="80">
        <v>4.7060000000000004</v>
      </c>
      <c s="80">
        <v>82.280000000000001</v>
      </c>
      <c s="85">
        <v>33.966999999999999</v>
      </c>
      <c s="20">
        <v>0</v>
      </c>
      <c s="20">
        <v>0</v>
      </c>
      <c/>
      <c r="K4" s="147">
        <v>45509.021651504627</v>
      </c>
      <c r="R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0.82799999999999996</v>
      </c>
      <c s="20">
        <v>4</v>
      </c>
      <c s="80">
        <v>4.46</v>
      </c>
      <c s="80">
        <v>82.950000000000003</v>
      </c>
      <c s="85">
        <v>31.292999999999999</v>
      </c>
      <c s="20">
        <v>0</v>
      </c>
      <c s="20">
        <v>0</v>
      </c>
      <c/>
      <c r="K5" s="147">
        <v>45509.021653819444</v>
      </c>
      <c r="R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1.024</v>
      </c>
      <c s="20">
        <v>5</v>
      </c>
      <c s="80">
        <v>4.4080000000000004</v>
      </c>
      <c s="80">
        <v>83.260999999999996</v>
      </c>
      <c s="85">
        <v>20.094999999999999</v>
      </c>
      <c s="20">
        <v>0</v>
      </c>
      <c s="20">
        <v>0</v>
      </c>
      <c/>
      <c r="K6" s="147">
        <v>45509.021656087963</v>
      </c>
      <c r="R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1.2270000000000001</v>
      </c>
      <c s="20">
        <v>6</v>
      </c>
      <c s="80">
        <v>4.5110000000000001</v>
      </c>
      <c s="80">
        <v>83.260999999999996</v>
      </c>
      <c s="85">
        <v>0</v>
      </c>
      <c s="20">
        <v>0</v>
      </c>
      <c s="20">
        <v>0</v>
      </c>
      <c/>
      <c r="K7" s="147">
        <v>45509.021658437501</v>
      </c>
      <c r="R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1.4339999999999999</v>
      </c>
      <c s="20">
        <v>7</v>
      </c>
      <c s="80">
        <v>4.5810000000000004</v>
      </c>
      <c s="80">
        <v>86.353999999999999</v>
      </c>
      <c s="85">
        <v>43.564</v>
      </c>
      <c s="20">
        <v>0</v>
      </c>
      <c s="20">
        <v>0</v>
      </c>
      <c/>
      <c r="K8" s="147">
        <v>45509.021660833336</v>
      </c>
      <c r="R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1.6619999999999999</v>
      </c>
      <c s="20">
        <v>8</v>
      </c>
      <c s="80">
        <v>4.5910000000000002</v>
      </c>
      <c s="80">
        <v>86.438000000000002</v>
      </c>
      <c s="85">
        <v>34.664000000000001</v>
      </c>
      <c s="20">
        <v>0</v>
      </c>
      <c s="20">
        <v>0</v>
      </c>
      <c/>
      <c r="K9" s="147">
        <v>45509.021665694447</v>
      </c>
      <c r="R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1.897</v>
      </c>
      <c s="20">
        <v>9</v>
      </c>
      <c s="80">
        <v>4.5670000000000002</v>
      </c>
      <c s="80">
        <v>86.766000000000005</v>
      </c>
      <c s="85">
        <v>32.253</v>
      </c>
      <c s="20">
        <v>0</v>
      </c>
      <c s="20">
        <v>0</v>
      </c>
      <c/>
      <c r="K10" s="147">
        <v>45509.021668414352</v>
      </c>
      <c r="R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2.2050000000000001</v>
      </c>
      <c s="20">
        <v>10</v>
      </c>
      <c s="80">
        <v>4.5380000000000003</v>
      </c>
      <c s="80">
        <v>86.509</v>
      </c>
      <c s="85">
        <v>27.795000000000002</v>
      </c>
      <c s="20">
        <v>0</v>
      </c>
      <c s="20">
        <v>0</v>
      </c>
      <c/>
      <c r="K11" s="147">
        <v>45509.021671979164</v>
      </c>
      <c r="R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2.5089999999999999</v>
      </c>
      <c s="20">
        <v>11</v>
      </c>
      <c s="80">
        <v>4.4459999999999997</v>
      </c>
      <c s="80">
        <v>85.710999999999999</v>
      </c>
      <c s="85">
        <v>39.054000000000002</v>
      </c>
      <c s="20">
        <v>0</v>
      </c>
      <c s="20">
        <v>0</v>
      </c>
      <c/>
      <c r="K12" s="147">
        <v>45509.021675497686</v>
      </c>
      <c r="R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2.7770000000000001</v>
      </c>
      <c s="20">
        <v>12</v>
      </c>
      <c s="80">
        <v>4.2169999999999996</v>
      </c>
      <c s="80">
        <v>85.352999999999994</v>
      </c>
      <c s="85">
        <v>33.243000000000002</v>
      </c>
      <c s="20">
        <v>0</v>
      </c>
      <c s="20">
        <v>0</v>
      </c>
      <c/>
      <c r="K13" s="147">
        <v>45509.021678599536</v>
      </c>
      <c r="R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2.9609999999999999</v>
      </c>
      <c s="20">
        <v>13</v>
      </c>
      <c s="80">
        <v>4.3659999999999997</v>
      </c>
      <c s="80">
        <v>85.141999999999996</v>
      </c>
      <c s="85">
        <v>33.609999999999999</v>
      </c>
      <c s="20">
        <v>0</v>
      </c>
      <c s="20">
        <v>0</v>
      </c>
      <c/>
      <c r="K14" s="147">
        <v>45509.021680729165</v>
      </c>
      <c r="R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3.1890000000000001</v>
      </c>
      <c s="20">
        <v>14</v>
      </c>
      <c s="80">
        <v>4.2169999999999996</v>
      </c>
      <c s="80">
        <v>85.695999999999998</v>
      </c>
      <c s="85">
        <v>26.053999999999998</v>
      </c>
      <c s="20">
        <v>0</v>
      </c>
      <c s="20">
        <v>0</v>
      </c>
      <c/>
      <c r="K15" s="147">
        <v>45509.021683368053</v>
      </c>
      <c r="R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3.5169999999999999</v>
      </c>
      <c s="20">
        <v>15</v>
      </c>
      <c s="80">
        <v>4.516</v>
      </c>
      <c s="80">
        <v>84.665000000000006</v>
      </c>
      <c s="85">
        <v>37.514000000000003</v>
      </c>
      <c s="20">
        <v>0</v>
      </c>
      <c s="20">
        <v>0</v>
      </c>
      <c/>
      <c r="K16" s="147">
        <v>45509.02168716435</v>
      </c>
      <c r="R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3.7570000000000001</v>
      </c>
      <c s="20">
        <v>16</v>
      </c>
      <c s="80">
        <v>4.5780000000000003</v>
      </c>
      <c s="80">
        <v>84.305999999999997</v>
      </c>
      <c s="85">
        <v>36.256999999999998</v>
      </c>
      <c s="20">
        <v>0</v>
      </c>
      <c s="20">
        <v>0</v>
      </c>
      <c/>
      <c r="K17" s="147">
        <v>45509.021689942128</v>
      </c>
      <c r="R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4.032</v>
      </c>
      <c s="20">
        <v>17</v>
      </c>
      <c s="80">
        <v>4.6349999999999998</v>
      </c>
      <c s="80">
        <v>85.194999999999993</v>
      </c>
      <c s="85">
        <v>19.425000000000001</v>
      </c>
      <c s="20">
        <v>0</v>
      </c>
      <c s="20">
        <v>0</v>
      </c>
      <c/>
      <c r="K18" s="147">
        <v>45509.021693125003</v>
      </c>
      <c r="R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4.2000000000000002</v>
      </c>
      <c s="20">
        <v>18</v>
      </c>
      <c s="80">
        <v>4.577</v>
      </c>
      <c s="80">
        <v>85.405000000000001</v>
      </c>
      <c s="85">
        <v>28.190000000000001</v>
      </c>
      <c s="20">
        <v>0</v>
      </c>
      <c s="20">
        <v>0</v>
      </c>
      <c/>
      <c r="K19" s="147">
        <v>45509.021695069445</v>
      </c>
      <c r="R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4.4130000000000003</v>
      </c>
      <c s="20">
        <v>19</v>
      </c>
      <c s="80">
        <v>4.6100000000000003</v>
      </c>
      <c s="80">
        <v>84.855000000000004</v>
      </c>
      <c s="85">
        <v>35.378999999999998</v>
      </c>
      <c s="20">
        <v>0</v>
      </c>
      <c s="20">
        <v>0</v>
      </c>
      <c/>
      <c r="K20" s="147">
        <v>45509.021697534721</v>
      </c>
      <c r="R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4.6710000000000003</v>
      </c>
      <c s="20">
        <v>20</v>
      </c>
      <c s="80">
        <v>4.556</v>
      </c>
      <c s="80">
        <v>84.855000000000004</v>
      </c>
      <c s="85">
        <v>0</v>
      </c>
      <c s="20">
        <v>0</v>
      </c>
      <c s="20">
        <v>0</v>
      </c>
      <c/>
      <c r="K21" s="147">
        <v>45509.021700520832</v>
      </c>
      <c r="R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4.952</v>
      </c>
      <c s="20">
        <v>21</v>
      </c>
      <c s="80">
        <v>4.3799999999999999</v>
      </c>
      <c s="80">
        <v>84.917000000000002</v>
      </c>
      <c s="85">
        <v>25.73</v>
      </c>
      <c s="20">
        <v>0</v>
      </c>
      <c s="20">
        <v>0</v>
      </c>
      <c/>
      <c r="K22" s="147">
        <v>45509.021703773149</v>
      </c>
      <c r="R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5.2889999999999997</v>
      </c>
      <c s="20">
        <v>22</v>
      </c>
      <c s="80">
        <v>4.7990000000000004</v>
      </c>
      <c s="80">
        <v>85.087999999999994</v>
      </c>
      <c s="85">
        <v>26.693999999999999</v>
      </c>
      <c s="20">
        <v>0</v>
      </c>
      <c s="20">
        <v>0</v>
      </c>
      <c/>
      <c r="K23" s="147">
        <v>45509.021707673608</v>
      </c>
      <c r="R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5.6310000000000002</v>
      </c>
      <c s="20">
        <v>23</v>
      </c>
      <c s="80">
        <v>4.2750000000000004</v>
      </c>
      <c s="80">
        <v>85.340000000000003</v>
      </c>
      <c s="85">
        <v>31.344000000000001</v>
      </c>
      <c s="20">
        <v>0</v>
      </c>
      <c s="20">
        <v>0</v>
      </c>
      <c/>
      <c r="K24" s="147">
        <v>45509.021711631947</v>
      </c>
      <c r="R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5.9459999999999997</v>
      </c>
      <c s="20">
        <v>24</v>
      </c>
      <c s="80">
        <v>4.1310000000000002</v>
      </c>
      <c s="80">
        <v>84.590000000000003</v>
      </c>
      <c s="85">
        <v>28.533000000000001</v>
      </c>
      <c s="20">
        <v>0</v>
      </c>
      <c s="20">
        <v>0</v>
      </c>
      <c/>
      <c r="K25" s="147">
        <v>45509.021715277777</v>
      </c>
      <c r="R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6.3330000000000002</v>
      </c>
      <c s="20">
        <v>25</v>
      </c>
      <c s="80">
        <v>4.6689999999999996</v>
      </c>
      <c s="80">
        <v>83.138000000000005</v>
      </c>
      <c s="85">
        <v>42.210000000000001</v>
      </c>
      <c s="20">
        <v>0</v>
      </c>
      <c s="20">
        <v>0</v>
      </c>
      <c/>
      <c r="K26" s="147">
        <v>45509.021719756944</v>
      </c>
      <c r="R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6.633</v>
      </c>
      <c s="20">
        <v>26</v>
      </c>
      <c s="80">
        <v>3.6269999999999998</v>
      </c>
      <c s="80">
        <v>83.088999999999999</v>
      </c>
      <c s="85">
        <v>34.454000000000001</v>
      </c>
      <c s="20">
        <v>0</v>
      </c>
      <c s="20">
        <v>0</v>
      </c>
      <c/>
      <c r="K27" s="147">
        <v>45509.021723229169</v>
      </c>
      <c r="R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6.9790000000000001</v>
      </c>
      <c s="20">
        <v>27</v>
      </c>
      <c s="80">
        <v>3.6269999999999998</v>
      </c>
      <c s="80">
        <v>83.105999999999995</v>
      </c>
      <c s="85">
        <v>39.002000000000002</v>
      </c>
      <c s="20">
        <v>0</v>
      </c>
      <c s="20">
        <v>0</v>
      </c>
      <c/>
      <c r="K28" s="147">
        <v>45509.021727233798</v>
      </c>
      <c r="R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7.2830000000000004</v>
      </c>
      <c s="20">
        <v>28</v>
      </c>
      <c s="80">
        <v>4.3559999999999999</v>
      </c>
      <c s="80">
        <v>82.066000000000003</v>
      </c>
      <c s="85">
        <v>37.683999999999998</v>
      </c>
      <c s="20">
        <v>0</v>
      </c>
      <c s="20">
        <v>0</v>
      </c>
      <c/>
      <c r="K29" s="147">
        <v>45509.021730752313</v>
      </c>
      <c r="R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7.6680000000000001</v>
      </c>
      <c s="20">
        <v>29</v>
      </c>
      <c s="80">
        <v>4.4779999999999998</v>
      </c>
      <c s="80">
        <v>82.350999999999999</v>
      </c>
      <c s="85">
        <v>30.422999999999998</v>
      </c>
      <c s="20">
        <v>0</v>
      </c>
      <c s="20">
        <v>0</v>
      </c>
      <c/>
      <c r="K30" s="147">
        <v>45509.021735208335</v>
      </c>
      <c r="R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8.0410000000000004</v>
      </c>
      <c s="20">
        <v>30</v>
      </c>
      <c s="80">
        <v>4.4550000000000001</v>
      </c>
      <c s="80">
        <v>84.424999999999997</v>
      </c>
      <c s="85">
        <v>38.567999999999998</v>
      </c>
      <c s="20">
        <v>0</v>
      </c>
      <c s="20">
        <v>0</v>
      </c>
      <c/>
      <c r="K31" s="147">
        <v>45509.021739525466</v>
      </c>
      <c r="R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8.2880000000000003</v>
      </c>
      <c s="20">
        <v>31</v>
      </c>
      <c s="80">
        <v>4.508</v>
      </c>
      <c s="80">
        <v>85.512</v>
      </c>
      <c s="83">
        <v>41.945999999999998</v>
      </c>
      <c s="92">
        <v>0</v>
      </c>
      <c s="92">
        <v>0</v>
      </c>
      <c/>
      <c r="K32" s="147">
        <v>45509.021742384262</v>
      </c>
      <c r="R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8.4429999999999996</v>
      </c>
      <c s="20">
        <v>32</v>
      </c>
      <c s="80">
        <v>4.3840000000000003</v>
      </c>
      <c s="80">
        <v>85.512</v>
      </c>
      <c s="83">
        <v>0</v>
      </c>
      <c s="92">
        <v>0</v>
      </c>
      <c s="92">
        <v>0</v>
      </c>
      <c/>
      <c r="K33" s="147">
        <v>45509.021744178244</v>
      </c>
      <c r="R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8.7170000000000005</v>
      </c>
      <c s="20">
        <v>33</v>
      </c>
      <c s="80">
        <v>4.2859999999999996</v>
      </c>
      <c s="80">
        <v>87.298000000000002</v>
      </c>
      <c s="83">
        <v>33.610999999999997</v>
      </c>
      <c s="92">
        <v>0</v>
      </c>
      <c s="92">
        <v>0</v>
      </c>
      <c/>
      <c r="K34" s="147">
        <v>45509.021747349536</v>
      </c>
      <c r="R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8.8870000000000005</v>
      </c>
      <c s="20">
        <v>34</v>
      </c>
      <c s="80">
        <v>4.0339999999999998</v>
      </c>
      <c s="80">
        <v>87.506</v>
      </c>
      <c s="83">
        <v>25.66</v>
      </c>
      <c s="92">
        <v>0</v>
      </c>
      <c s="92">
        <v>0</v>
      </c>
      <c/>
      <c r="K35" s="147">
        <v>45509.021749328705</v>
      </c>
      <c r="R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9.1509999999999998</v>
      </c>
      <c s="20">
        <v>35</v>
      </c>
      <c s="80">
        <v>4.1079999999999997</v>
      </c>
      <c s="80">
        <v>87.506</v>
      </c>
      <c s="83">
        <v>0</v>
      </c>
      <c s="92">
        <v>0</v>
      </c>
      <c s="92">
        <v>0</v>
      </c>
      <c/>
      <c r="K36" s="147">
        <v>45509.021752372682</v>
      </c>
      <c r="R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9.3740000000000006</v>
      </c>
      <c s="20">
        <v>36</v>
      </c>
      <c s="80">
        <v>4.1159999999999997</v>
      </c>
      <c s="80">
        <v>88.352999999999994</v>
      </c>
      <c s="83">
        <v>26.789999999999999</v>
      </c>
      <c s="92">
        <v>0</v>
      </c>
      <c s="92">
        <v>0</v>
      </c>
      <c/>
      <c r="K37" s="147">
        <v>45509.021754953705</v>
      </c>
      <c r="R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9.6329999999999991</v>
      </c>
      <c s="20">
        <v>37</v>
      </c>
      <c s="80">
        <v>4.3490000000000002</v>
      </c>
      <c s="80">
        <v>88.411000000000001</v>
      </c>
      <c s="83">
        <v>27.786000000000001</v>
      </c>
      <c s="92">
        <v>0</v>
      </c>
      <c s="92">
        <v>0</v>
      </c>
      <c/>
      <c r="K38" s="147">
        <v>45509.021757962961</v>
      </c>
      <c r="R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9.8149999999999995</v>
      </c>
      <c s="20">
        <v>38</v>
      </c>
      <c s="80">
        <v>4.2830000000000004</v>
      </c>
      <c s="80">
        <v>88.132000000000005</v>
      </c>
      <c s="83">
        <v>27.004999999999999</v>
      </c>
      <c s="92">
        <v>0</v>
      </c>
      <c s="92">
        <v>0</v>
      </c>
      <c/>
      <c r="K39" s="147">
        <v>45509.021760057869</v>
      </c>
      <c r="R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9.9800000000000004</v>
      </c>
      <c s="20">
        <v>39</v>
      </c>
      <c s="80">
        <v>4.4059999999999997</v>
      </c>
      <c s="80">
        <v>87.245999999999995</v>
      </c>
      <c s="83">
        <v>25.056999999999999</v>
      </c>
      <c s="92">
        <v>0</v>
      </c>
      <c s="92">
        <v>0</v>
      </c>
      <c/>
      <c r="K40" s="147">
        <v>45509.02176196759</v>
      </c>
      <c r="R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10.148999999999999</v>
      </c>
      <c s="20">
        <v>40</v>
      </c>
      <c s="80">
        <v>4.2649999999999997</v>
      </c>
      <c s="80">
        <v>87.653000000000006</v>
      </c>
      <c s="83">
        <v>25.175000000000001</v>
      </c>
      <c s="92">
        <v>0</v>
      </c>
      <c s="92">
        <v>0</v>
      </c>
      <c/>
      <c r="K41" s="147">
        <v>45509.021763923614</v>
      </c>
      <c r="R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10.378</v>
      </c>
      <c s="20">
        <v>41</v>
      </c>
      <c s="80">
        <v>4.4169999999999998</v>
      </c>
      <c s="80">
        <v>88.682000000000002</v>
      </c>
      <c s="83">
        <v>27.268000000000001</v>
      </c>
      <c s="92">
        <v>0</v>
      </c>
      <c s="92">
        <v>0</v>
      </c>
      <c/>
      <c r="K42" s="147">
        <v>45509.021766574071</v>
      </c>
      <c r="R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10.551</v>
      </c>
      <c s="20">
        <v>42</v>
      </c>
      <c s="80">
        <v>4.1929999999999996</v>
      </c>
      <c s="80">
        <v>88.150999999999996</v>
      </c>
      <c s="83">
        <v>30.622</v>
      </c>
      <c s="92">
        <v>0</v>
      </c>
      <c s="92">
        <v>0</v>
      </c>
      <c/>
      <c r="K43" s="147">
        <v>45509.021768576386</v>
      </c>
      <c r="R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10.718</v>
      </c>
      <c s="20">
        <v>43</v>
      </c>
      <c s="80">
        <v>4.1260000000000003</v>
      </c>
      <c s="80">
        <v>86.680999999999997</v>
      </c>
      <c s="83">
        <v>33.177999999999997</v>
      </c>
      <c s="92">
        <v>0</v>
      </c>
      <c s="92">
        <v>0</v>
      </c>
      <c/>
      <c r="K44" s="147">
        <v>45509.021770509258</v>
      </c>
      <c r="R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10.904</v>
      </c>
      <c s="20">
        <v>44</v>
      </c>
      <c s="80">
        <v>3.9580000000000002</v>
      </c>
      <c s="80">
        <v>87.192999999999998</v>
      </c>
      <c s="83">
        <v>26.190999999999999</v>
      </c>
      <c s="92">
        <v>0</v>
      </c>
      <c s="92">
        <v>0</v>
      </c>
      <c/>
      <c r="K45" s="147">
        <v>45509.021772662039</v>
      </c>
      <c r="R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11.065</v>
      </c>
      <c s="20">
        <v>45</v>
      </c>
      <c s="80">
        <v>4.1619999999999999</v>
      </c>
      <c s="80">
        <v>87.748000000000005</v>
      </c>
      <c s="83">
        <v>22.350999999999999</v>
      </c>
      <c s="92">
        <v>0</v>
      </c>
      <c s="92">
        <v>0</v>
      </c>
      <c/>
      <c r="K46" s="147">
        <v>45509.021774525463</v>
      </c>
      <c r="R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11.250999999999999</v>
      </c>
      <c s="20">
        <v>46</v>
      </c>
      <c s="80">
        <v>4.3639999999999999</v>
      </c>
      <c s="80">
        <v>86.819999999999993</v>
      </c>
      <c s="83">
        <v>22.170999999999999</v>
      </c>
      <c s="92">
        <v>0</v>
      </c>
      <c s="92">
        <v>0</v>
      </c>
      <c/>
      <c r="K47" s="147">
        <v>45509.021776678244</v>
      </c>
      <c r="R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11.364000000000001</v>
      </c>
      <c s="20">
        <v>47</v>
      </c>
      <c s="80">
        <v>4.4829999999999997</v>
      </c>
      <c s="80">
        <v>86.635999999999996</v>
      </c>
      <c s="83">
        <v>21.475999999999999</v>
      </c>
      <c s="92">
        <v>0</v>
      </c>
      <c s="92">
        <v>0</v>
      </c>
      <c/>
      <c r="K48" s="147">
        <v>45509.021777986112</v>
      </c>
      <c r="R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11.513</v>
      </c>
      <c s="20">
        <v>48</v>
      </c>
      <c s="80">
        <v>4.4039999999999999</v>
      </c>
      <c s="80">
        <v>86.635999999999996</v>
      </c>
      <c s="83">
        <v>0</v>
      </c>
      <c s="92">
        <v>0</v>
      </c>
      <c s="92">
        <v>0</v>
      </c>
      <c/>
      <c r="K49" s="147">
        <v>45509.021779710645</v>
      </c>
      <c r="R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11.667999999999999</v>
      </c>
      <c s="20">
        <v>49</v>
      </c>
      <c s="80">
        <v>4.5979999999999999</v>
      </c>
      <c s="80">
        <v>84.935000000000002</v>
      </c>
      <c s="83">
        <v>34.615000000000002</v>
      </c>
      <c s="92">
        <v>0</v>
      </c>
      <c s="92">
        <v>0</v>
      </c>
      <c/>
      <c r="K50" s="147">
        <v>45509.021781504627</v>
      </c>
      <c r="R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11.815</v>
      </c>
      <c s="20">
        <v>50</v>
      </c>
      <c s="80">
        <v>4.609</v>
      </c>
      <c s="80">
        <v>83.135999999999996</v>
      </c>
      <c s="83">
        <v>31.766999999999999</v>
      </c>
      <c s="92">
        <v>0</v>
      </c>
      <c s="92">
        <v>0</v>
      </c>
      <c/>
      <c r="K51" s="147">
        <v>45509.021783206015</v>
      </c>
      <c r="R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12.010999999999999</v>
      </c>
      <c s="20">
        <v>51</v>
      </c>
      <c s="80">
        <v>4.665</v>
      </c>
      <c s="80">
        <v>84.233000000000004</v>
      </c>
      <c s="83">
        <v>23.550000000000001</v>
      </c>
      <c s="92">
        <v>0</v>
      </c>
      <c s="92">
        <v>0</v>
      </c>
      <c/>
      <c r="K52" s="147">
        <v>45509.021785474535</v>
      </c>
      <c r="R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12.156000000000001</v>
      </c>
      <c s="20">
        <v>52</v>
      </c>
      <c s="80">
        <v>4.734</v>
      </c>
      <c s="80">
        <v>83.328999999999994</v>
      </c>
      <c s="83">
        <v>34.197000000000003</v>
      </c>
      <c s="92">
        <v>0</v>
      </c>
      <c s="92">
        <v>0</v>
      </c>
      <c/>
      <c r="K53" s="147">
        <v>45509.021787152778</v>
      </c>
      <c r="R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12.289</v>
      </c>
      <c s="20">
        <v>53</v>
      </c>
      <c s="80">
        <v>4.6929999999999996</v>
      </c>
      <c s="80">
        <v>85.052999999999997</v>
      </c>
      <c s="83">
        <v>30.460999999999999</v>
      </c>
      <c s="92">
        <v>0</v>
      </c>
      <c s="92">
        <v>0</v>
      </c>
      <c/>
      <c r="K54" s="147">
        <v>45509.021788692131</v>
      </c>
      <c r="R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12.417999999999999</v>
      </c>
      <c s="20">
        <v>54</v>
      </c>
      <c s="80">
        <v>4.7300000000000004</v>
      </c>
      <c s="80">
        <v>85.972999999999999</v>
      </c>
      <c s="83">
        <v>22.509</v>
      </c>
      <c s="92">
        <v>0</v>
      </c>
      <c s="92">
        <v>0</v>
      </c>
      <c/>
      <c r="K55" s="147">
        <v>45509.021790185187</v>
      </c>
      <c r="R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12.669</v>
      </c>
      <c s="20">
        <v>55</v>
      </c>
      <c s="80">
        <v>4.6500000000000004</v>
      </c>
      <c s="80">
        <v>85.918000000000006</v>
      </c>
      <c s="83">
        <v>35.802999999999997</v>
      </c>
      <c s="92">
        <v>0</v>
      </c>
      <c s="92">
        <v>0</v>
      </c>
      <c/>
      <c r="K56" s="147">
        <v>45509.02179309028</v>
      </c>
      <c r="R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12.789</v>
      </c>
      <c s="20">
        <v>56</v>
      </c>
      <c s="80">
        <v>4.6100000000000003</v>
      </c>
      <c s="80">
        <v>85.903999999999996</v>
      </c>
      <c s="83">
        <v>29.771999999999998</v>
      </c>
      <c s="92">
        <v>0</v>
      </c>
      <c s="92">
        <v>0</v>
      </c>
      <c/>
      <c r="K57" s="147">
        <v>45509.021794479166</v>
      </c>
      <c r="R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12.917999999999999</v>
      </c>
      <c s="20">
        <v>57</v>
      </c>
      <c s="80">
        <v>4.6159999999999997</v>
      </c>
      <c s="80">
        <v>86.825999999999993</v>
      </c>
      <c s="83">
        <v>29.576000000000001</v>
      </c>
      <c s="92">
        <v>0</v>
      </c>
      <c s="92">
        <v>0</v>
      </c>
      <c/>
      <c r="K58" s="147">
        <v>45509.021795972221</v>
      </c>
      <c r="R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13.042</v>
      </c>
      <c s="20">
        <v>58</v>
      </c>
      <c s="80">
        <v>4.5919999999999996</v>
      </c>
      <c s="80">
        <v>90.867000000000004</v>
      </c>
      <c s="83">
        <v>33.173000000000002</v>
      </c>
      <c s="92">
        <v>0</v>
      </c>
      <c s="92">
        <v>0</v>
      </c>
      <c/>
      <c r="K59" s="147">
        <v>45509.021797407404</v>
      </c>
      <c r="R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13.164</v>
      </c>
      <c s="20">
        <v>59</v>
      </c>
      <c s="80">
        <v>4.3159999999999998</v>
      </c>
      <c s="80">
        <v>92.019000000000005</v>
      </c>
      <c s="83">
        <v>23.68</v>
      </c>
      <c s="92">
        <v>0</v>
      </c>
      <c s="92">
        <v>0</v>
      </c>
      <c/>
      <c r="K60" s="147">
        <v>45509.021798819442</v>
      </c>
      <c r="R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13.302</v>
      </c>
      <c s="20">
        <v>60</v>
      </c>
      <c s="80">
        <v>4.5199999999999996</v>
      </c>
      <c s="80">
        <v>90.352000000000004</v>
      </c>
      <c s="83">
        <v>44.732999999999997</v>
      </c>
      <c s="92">
        <v>0</v>
      </c>
      <c s="92">
        <v>0</v>
      </c>
      <c/>
      <c r="K61" s="147">
        <v>45509.021800416667</v>
      </c>
      <c r="R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13.442</v>
      </c>
      <c s="20">
        <v>61</v>
      </c>
      <c s="80">
        <v>4.5510000000000002</v>
      </c>
      <c s="80">
        <v>90.872</v>
      </c>
      <c s="83">
        <v>44.003</v>
      </c>
      <c s="92">
        <v>0</v>
      </c>
      <c s="92">
        <v>0</v>
      </c>
      <c/>
      <c r="K62" s="147">
        <v>45509.021802037038</v>
      </c>
      <c r="R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13.555999999999999</v>
      </c>
      <c s="20">
        <v>62</v>
      </c>
      <c s="80">
        <v>4.4610000000000003</v>
      </c>
      <c s="80">
        <v>91.549999999999997</v>
      </c>
      <c s="83">
        <v>15.159000000000001</v>
      </c>
      <c s="92">
        <v>0</v>
      </c>
      <c s="92">
        <v>0</v>
      </c>
      <c/>
      <c r="K63" s="147">
        <v>45509.021803356482</v>
      </c>
      <c r="R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13.75</v>
      </c>
      <c s="20">
        <v>63</v>
      </c>
      <c s="80">
        <v>4.2999999999999998</v>
      </c>
      <c s="80">
        <v>90.912999999999997</v>
      </c>
      <c s="83">
        <v>16.600000000000001</v>
      </c>
      <c s="92">
        <v>0</v>
      </c>
      <c s="92">
        <v>0</v>
      </c>
      <c/>
      <c r="K64" s="147">
        <v>45509.021805601849</v>
      </c>
      <c r="R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13.928000000000001</v>
      </c>
      <c s="20">
        <v>64</v>
      </c>
      <c s="80">
        <v>4.3230000000000004</v>
      </c>
      <c s="80">
        <v>91.414000000000001</v>
      </c>
      <c s="83">
        <v>20.446000000000002</v>
      </c>
      <c s="92">
        <v>0</v>
      </c>
      <c s="92">
        <v>0</v>
      </c>
      <c/>
      <c r="K65" s="147">
        <v>45509.021807662037</v>
      </c>
      <c r="R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14.066000000000001</v>
      </c>
      <c s="20">
        <v>65</v>
      </c>
      <c s="80">
        <v>4.3369999999999997</v>
      </c>
      <c s="80">
        <v>92.994</v>
      </c>
      <c s="83">
        <v>37.969999999999999</v>
      </c>
      <c s="92">
        <v>0</v>
      </c>
      <c s="92">
        <v>0</v>
      </c>
      <c/>
      <c r="K66" s="147">
        <v>45509.021809270831</v>
      </c>
      <c r="R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14.214</v>
      </c>
      <c s="20">
        <v>66</v>
      </c>
      <c s="80">
        <v>4.3789999999999996</v>
      </c>
      <c s="80">
        <v>94.272999999999996</v>
      </c>
      <c s="83">
        <v>19.193999999999999</v>
      </c>
      <c s="92">
        <v>0</v>
      </c>
      <c s="92">
        <v>0</v>
      </c>
      <c/>
      <c r="K67" s="147">
        <v>45509.021810972219</v>
      </c>
      <c r="R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14.382999999999999</v>
      </c>
      <c s="20">
        <v>67</v>
      </c>
      <c s="80">
        <v>4.4210000000000003</v>
      </c>
      <c s="80">
        <v>84.201999999999998</v>
      </c>
      <c s="83">
        <v>41.981000000000002</v>
      </c>
      <c s="92">
        <v>0</v>
      </c>
      <c s="92">
        <v>0</v>
      </c>
      <c/>
      <c r="K68" s="147">
        <v>45509.021812928244</v>
      </c>
      <c r="R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14.596</v>
      </c>
      <c s="20">
        <v>68</v>
      </c>
      <c s="80">
        <v>4.3099999999999996</v>
      </c>
      <c s="80">
        <v>88.024000000000001</v>
      </c>
      <c s="83">
        <v>34.593000000000004</v>
      </c>
      <c s="92">
        <v>0</v>
      </c>
      <c s="92">
        <v>0</v>
      </c>
      <c/>
      <c r="K69" s="147">
        <v>45509.02181539352</v>
      </c>
      <c r="R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14.781000000000001</v>
      </c>
      <c s="20">
        <v>69</v>
      </c>
      <c s="80">
        <v>4.4619999999999997</v>
      </c>
      <c s="80">
        <v>88.534999999999997</v>
      </c>
      <c s="83">
        <v>12.503</v>
      </c>
      <c s="92">
        <v>0</v>
      </c>
      <c s="92">
        <v>0</v>
      </c>
      <c/>
      <c r="K70" s="147">
        <v>45509.021817534725</v>
      </c>
      <c r="R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14.914</v>
      </c>
      <c s="20">
        <v>70</v>
      </c>
      <c s="80">
        <v>4.3620000000000001</v>
      </c>
      <c s="80">
        <v>89.872</v>
      </c>
      <c s="83">
        <v>35.771000000000001</v>
      </c>
      <c s="92">
        <v>0</v>
      </c>
      <c s="92">
        <v>0</v>
      </c>
      <c/>
      <c r="K71" s="147">
        <v>45509.021819074071</v>
      </c>
      <c r="R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15.071</v>
      </c>
      <c s="20">
        <v>71</v>
      </c>
      <c s="80">
        <v>4.2930000000000001</v>
      </c>
      <c s="80">
        <v>89.778000000000006</v>
      </c>
      <c s="83">
        <v>29.419</v>
      </c>
      <c s="92">
        <v>0</v>
      </c>
      <c s="92">
        <v>0</v>
      </c>
      <c/>
      <c r="K72" s="147">
        <v>45509.021820891205</v>
      </c>
      <c r="R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15.225</v>
      </c>
      <c s="20">
        <v>72</v>
      </c>
      <c s="80">
        <v>4.415</v>
      </c>
      <c s="80">
        <v>89.650999999999996</v>
      </c>
      <c s="83">
        <v>35.451999999999998</v>
      </c>
      <c s="92">
        <v>0</v>
      </c>
      <c s="92">
        <v>0</v>
      </c>
      <c/>
      <c r="K73" s="147">
        <v>45509.021822673611</v>
      </c>
      <c r="R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15.423999999999999</v>
      </c>
      <c s="20">
        <v>73</v>
      </c>
      <c s="80">
        <v>4.6020000000000003</v>
      </c>
      <c s="80">
        <v>89.5</v>
      </c>
      <c s="83">
        <v>27.024999999999999</v>
      </c>
      <c s="92">
        <v>0</v>
      </c>
      <c s="92">
        <v>0</v>
      </c>
      <c/>
      <c r="K74" s="147">
        <v>45509.021824976851</v>
      </c>
      <c r="R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15.661</v>
      </c>
      <c s="20">
        <v>74</v>
      </c>
      <c s="80">
        <v>4.6399999999999997</v>
      </c>
      <c s="80">
        <v>88.411000000000001</v>
      </c>
      <c s="83">
        <v>37.070999999999998</v>
      </c>
      <c s="92">
        <v>0</v>
      </c>
      <c s="92">
        <v>0</v>
      </c>
      <c/>
      <c r="K75" s="147">
        <v>45509.021827719909</v>
      </c>
      <c r="R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15.849</v>
      </c>
      <c s="20">
        <v>75</v>
      </c>
      <c s="80">
        <v>4.5529999999999999</v>
      </c>
      <c s="80">
        <v>83.527000000000001</v>
      </c>
      <c s="83">
        <v>40.104999999999997</v>
      </c>
      <c s="92">
        <v>0</v>
      </c>
      <c s="92">
        <v>0</v>
      </c>
      <c/>
      <c r="K76" s="147">
        <v>45509.021829895835</v>
      </c>
      <c r="R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16.013999999999999</v>
      </c>
      <c s="20">
        <v>76</v>
      </c>
      <c s="80">
        <v>4.399</v>
      </c>
      <c s="80">
        <v>83.289000000000001</v>
      </c>
      <c s="83">
        <v>35.835000000000001</v>
      </c>
      <c s="92">
        <v>0</v>
      </c>
      <c s="92">
        <v>0</v>
      </c>
      <c/>
      <c r="K77" s="147">
        <v>45509.021831805556</v>
      </c>
      <c r="R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16.247</v>
      </c>
      <c s="20">
        <v>77</v>
      </c>
      <c s="80">
        <v>4.4960000000000004</v>
      </c>
      <c s="80">
        <v>82.591999999999999</v>
      </c>
      <c s="83">
        <v>38.097000000000001</v>
      </c>
      <c s="92">
        <v>0</v>
      </c>
      <c s="92">
        <v>0</v>
      </c>
      <c/>
      <c r="K78" s="147">
        <v>45509.021834502317</v>
      </c>
      <c r="R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16.385999999999999</v>
      </c>
      <c s="20">
        <v>78</v>
      </c>
      <c s="80">
        <v>4.5670000000000002</v>
      </c>
      <c s="80">
        <v>85.206999999999994</v>
      </c>
      <c s="83">
        <v>28.343</v>
      </c>
      <c s="92">
        <v>0</v>
      </c>
      <c s="92">
        <v>0</v>
      </c>
      <c/>
      <c r="K79" s="147">
        <v>45509.021836111111</v>
      </c>
      <c r="R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16.562999999999999</v>
      </c>
      <c s="20">
        <v>79</v>
      </c>
      <c s="80">
        <v>4.5069999999999997</v>
      </c>
      <c s="80">
        <v>86.533000000000001</v>
      </c>
      <c s="83">
        <v>31.521000000000001</v>
      </c>
      <c s="92">
        <v>0</v>
      </c>
      <c s="92">
        <v>0</v>
      </c>
      <c/>
      <c r="K80" s="147">
        <v>45509.021838159722</v>
      </c>
      <c r="R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16.699999999999999</v>
      </c>
      <c s="20">
        <v>80</v>
      </c>
      <c s="80">
        <v>4.5030000000000001</v>
      </c>
      <c s="80">
        <v>87.325000000000003</v>
      </c>
      <c s="83">
        <v>12.375999999999999</v>
      </c>
      <c s="92">
        <v>0</v>
      </c>
      <c s="92">
        <v>0</v>
      </c>
      <c/>
      <c r="K81" s="147">
        <v>45509.021839745372</v>
      </c>
      <c r="R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16.933</v>
      </c>
      <c s="20">
        <v>81</v>
      </c>
      <c s="80">
        <v>4.7759999999999998</v>
      </c>
      <c s="80">
        <v>87.546000000000006</v>
      </c>
      <c s="83">
        <v>11.471</v>
      </c>
      <c s="92">
        <v>0</v>
      </c>
      <c s="92">
        <v>0</v>
      </c>
      <c/>
      <c r="K82" s="147">
        <v>45509.021842442133</v>
      </c>
      <c r="R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17.082999999999998</v>
      </c>
      <c s="20">
        <v>82</v>
      </c>
      <c s="80">
        <v>4.5700000000000003</v>
      </c>
      <c s="80">
        <v>82.390000000000001</v>
      </c>
      <c s="83">
        <v>44.154000000000003</v>
      </c>
      <c s="92">
        <v>0</v>
      </c>
      <c s="92">
        <v>0</v>
      </c>
      <c/>
      <c r="K83" s="147">
        <v>45509.021844178242</v>
      </c>
      <c r="R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17.222000000000001</v>
      </c>
      <c s="20">
        <v>83</v>
      </c>
      <c s="80">
        <v>4.5700000000000003</v>
      </c>
      <c s="80">
        <v>82.390000000000001</v>
      </c>
      <c s="83">
        <v>0</v>
      </c>
      <c s="92">
        <v>0</v>
      </c>
      <c s="92">
        <v>0</v>
      </c>
      <c/>
      <c r="K84" s="147">
        <v>45509.021845787036</v>
      </c>
      <c r="R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17.366</v>
      </c>
      <c s="20">
        <v>84</v>
      </c>
      <c s="80">
        <v>4.7050000000000001</v>
      </c>
      <c s="80">
        <v>82.390000000000001</v>
      </c>
      <c s="83">
        <v>0</v>
      </c>
      <c s="92">
        <v>0</v>
      </c>
      <c s="92">
        <v>0</v>
      </c>
      <c/>
      <c r="K85" s="147">
        <v>45509.021847453703</v>
      </c>
      <c r="R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17.498000000000001</v>
      </c>
      <c s="20">
        <v>85</v>
      </c>
      <c s="80">
        <v>4.7560000000000002</v>
      </c>
      <c s="80">
        <v>83.793999999999997</v>
      </c>
      <c s="83">
        <v>38.621000000000002</v>
      </c>
      <c s="92">
        <v>0</v>
      </c>
      <c s="92">
        <v>0</v>
      </c>
      <c/>
      <c r="K86" s="147">
        <v>45509.02184898148</v>
      </c>
      <c r="R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17.687000000000001</v>
      </c>
      <c s="20">
        <v>86</v>
      </c>
      <c s="80">
        <v>4.5170000000000003</v>
      </c>
      <c s="80">
        <v>83.685000000000002</v>
      </c>
      <c s="83">
        <v>22.977</v>
      </c>
      <c s="92">
        <v>0</v>
      </c>
      <c s="92">
        <v>0</v>
      </c>
      <c/>
      <c r="K87" s="147">
        <v>45509.021851168982</v>
      </c>
      <c r="R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17.850000000000001</v>
      </c>
      <c s="20">
        <v>87</v>
      </c>
      <c s="80">
        <v>4.5170000000000003</v>
      </c>
      <c s="80">
        <v>83.864000000000004</v>
      </c>
      <c s="83">
        <v>23.466999999999999</v>
      </c>
      <c s="92">
        <v>0</v>
      </c>
      <c s="92">
        <v>0</v>
      </c>
      <c/>
      <c r="K88" s="147">
        <v>45509.021853055558</v>
      </c>
      <c r="R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17.975000000000001</v>
      </c>
      <c s="20">
        <v>88</v>
      </c>
      <c s="80">
        <v>4.5170000000000003</v>
      </c>
      <c s="80">
        <v>83.632000000000005</v>
      </c>
      <c s="83">
        <v>23.759</v>
      </c>
      <c s="92">
        <v>0</v>
      </c>
      <c s="92">
        <v>0</v>
      </c>
      <c/>
      <c r="K89" s="147">
        <v>45509.021854502316</v>
      </c>
      <c r="R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18.140999999999998</v>
      </c>
      <c s="20">
        <v>89</v>
      </c>
      <c s="80">
        <v>4.5730000000000004</v>
      </c>
      <c s="80">
        <v>83.918000000000006</v>
      </c>
      <c s="83">
        <v>22.783999999999999</v>
      </c>
      <c s="92">
        <v>0</v>
      </c>
      <c s="92">
        <v>0</v>
      </c>
      <c/>
      <c r="K90" s="147">
        <v>45509.021856423613</v>
      </c>
      <c r="R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18.283000000000001</v>
      </c>
      <c s="20">
        <v>90</v>
      </c>
      <c s="80">
        <v>4.4870000000000001</v>
      </c>
      <c s="80">
        <v>83.665000000000006</v>
      </c>
      <c s="83">
        <v>26.66</v>
      </c>
      <c s="92">
        <v>0</v>
      </c>
      <c s="92">
        <v>0</v>
      </c>
      <c/>
      <c r="K91" s="147">
        <v>45509.021858067128</v>
      </c>
      <c r="R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18.431000000000001</v>
      </c>
      <c s="20">
        <v>91</v>
      </c>
      <c s="80">
        <v>4.5759999999999996</v>
      </c>
      <c s="80">
        <v>83.840999999999994</v>
      </c>
      <c s="83">
        <v>26.141999999999999</v>
      </c>
      <c s="92">
        <v>0</v>
      </c>
      <c s="92">
        <v>0</v>
      </c>
      <c/>
      <c r="K92" s="147">
        <v>45509.021859780092</v>
      </c>
      <c r="R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18.614999999999998</v>
      </c>
      <c s="20">
        <v>92</v>
      </c>
      <c s="80">
        <v>4.5899999999999999</v>
      </c>
      <c s="80">
        <v>84.430999999999997</v>
      </c>
      <c s="83">
        <v>26.844999999999999</v>
      </c>
      <c s="92">
        <v>0</v>
      </c>
      <c s="92">
        <v>0</v>
      </c>
      <c/>
      <c r="K93" s="147">
        <v>45509.021861909721</v>
      </c>
      <c r="R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18.789000000000001</v>
      </c>
      <c s="20">
        <v>93</v>
      </c>
      <c s="80">
        <v>4.4729999999999999</v>
      </c>
      <c s="80">
        <v>85.366</v>
      </c>
      <c s="83">
        <v>27.062999999999999</v>
      </c>
      <c s="92">
        <v>0</v>
      </c>
      <c s="92">
        <v>0</v>
      </c>
      <c/>
      <c r="K94" s="147">
        <v>45509.021863923612</v>
      </c>
      <c r="R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18.936</v>
      </c>
      <c s="20">
        <v>94</v>
      </c>
      <c s="80">
        <v>4.5519999999999996</v>
      </c>
      <c s="80">
        <v>85.590000000000003</v>
      </c>
      <c s="83">
        <v>34.704000000000001</v>
      </c>
      <c s="92">
        <v>0</v>
      </c>
      <c s="92">
        <v>0</v>
      </c>
      <c/>
      <c r="K95" s="147">
        <v>45509.021865625</v>
      </c>
      <c r="R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19.084</v>
      </c>
      <c s="20">
        <v>95</v>
      </c>
      <c s="80">
        <v>4.4020000000000001</v>
      </c>
      <c s="80">
        <v>85.905000000000001</v>
      </c>
      <c s="83">
        <v>25.829999999999998</v>
      </c>
      <c s="92">
        <v>0</v>
      </c>
      <c s="92">
        <v>0</v>
      </c>
      <c/>
      <c r="K96" s="147">
        <v>45509.021867337964</v>
      </c>
      <c r="R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19.248000000000001</v>
      </c>
      <c s="20">
        <v>96</v>
      </c>
      <c s="80">
        <v>4.4589999999999996</v>
      </c>
      <c s="80">
        <v>85.936000000000007</v>
      </c>
      <c s="83">
        <v>24.483000000000001</v>
      </c>
      <c s="92">
        <v>0</v>
      </c>
      <c s="92">
        <v>0</v>
      </c>
      <c/>
      <c r="K97" s="147">
        <v>45509.021869236109</v>
      </c>
      <c r="R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19.425999999999998</v>
      </c>
      <c s="20">
        <v>97</v>
      </c>
      <c s="80">
        <v>4.4299999999999997</v>
      </c>
      <c s="80">
        <v>85.840999999999994</v>
      </c>
      <c s="83">
        <v>22.855</v>
      </c>
      <c s="92">
        <v>0</v>
      </c>
      <c s="92">
        <v>0</v>
      </c>
      <c/>
      <c r="K98" s="147">
        <v>45509.021871296296</v>
      </c>
      <c r="R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19.617000000000001</v>
      </c>
      <c s="20">
        <v>98</v>
      </c>
      <c s="80">
        <v>4.4699999999999998</v>
      </c>
      <c s="80">
        <v>86.090999999999994</v>
      </c>
      <c s="83">
        <v>22.562999999999999</v>
      </c>
      <c s="92">
        <v>0</v>
      </c>
      <c s="92">
        <v>0</v>
      </c>
      <c/>
      <c r="K99" s="147">
        <v>45509.021873506943</v>
      </c>
      <c r="R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19.824000000000002</v>
      </c>
      <c s="20">
        <v>99</v>
      </c>
      <c s="80">
        <v>4.327</v>
      </c>
      <c s="80">
        <v>82.478999999999999</v>
      </c>
      <c s="83">
        <v>37.161000000000001</v>
      </c>
      <c s="92">
        <v>0</v>
      </c>
      <c s="92">
        <v>0</v>
      </c>
      <c/>
      <c r="K100" s="147">
        <v>45509.021875902778</v>
      </c>
      <c r="R1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20.033000000000001</v>
      </c>
      <c s="20">
        <v>100</v>
      </c>
      <c s="80">
        <v>4.4109999999999996</v>
      </c>
      <c s="80">
        <v>81.238</v>
      </c>
      <c s="83">
        <v>32.313000000000002</v>
      </c>
      <c s="92">
        <v>0</v>
      </c>
      <c s="92">
        <v>0</v>
      </c>
      <c/>
      <c r="K101" s="147">
        <v>45509.021878321757</v>
      </c>
      <c r="R1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20.225999999999999</v>
      </c>
      <c s="20">
        <v>101</v>
      </c>
      <c s="80">
        <v>4.4329999999999998</v>
      </c>
      <c s="80">
        <v>81.364999999999995</v>
      </c>
      <c s="83">
        <v>24.321999999999999</v>
      </c>
      <c s="92">
        <v>0</v>
      </c>
      <c s="92">
        <v>0</v>
      </c>
      <c/>
      <c r="K102" s="147">
        <v>45509.021880555556</v>
      </c>
      <c r="R1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20.460000000000001</v>
      </c>
      <c s="20">
        <v>102</v>
      </c>
      <c s="80">
        <v>4.4169999999999998</v>
      </c>
      <c s="80">
        <v>80.870000000000005</v>
      </c>
      <c s="83">
        <v>29.632000000000001</v>
      </c>
      <c s="92">
        <v>0</v>
      </c>
      <c s="92">
        <v>0</v>
      </c>
      <c/>
      <c r="K103" s="147">
        <v>45509.021883263886</v>
      </c>
      <c r="R1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20.640999999999998</v>
      </c>
      <c s="20">
        <v>103</v>
      </c>
      <c s="80">
        <v>4.3090000000000002</v>
      </c>
      <c s="80">
        <v>82.614000000000004</v>
      </c>
      <c s="83">
        <v>34.551000000000002</v>
      </c>
      <c s="92">
        <v>0</v>
      </c>
      <c s="92">
        <v>0</v>
      </c>
      <c/>
      <c r="K104" s="147">
        <v>45509.021885358794</v>
      </c>
      <c r="R1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20.844000000000001</v>
      </c>
      <c s="20">
        <v>104</v>
      </c>
      <c s="80">
        <v>4.4210000000000003</v>
      </c>
      <c s="80">
        <v>84.394000000000005</v>
      </c>
      <c s="83">
        <v>33.616999999999997</v>
      </c>
      <c s="92">
        <v>0</v>
      </c>
      <c s="92">
        <v>0</v>
      </c>
      <c/>
      <c r="K105" s="147">
        <v>45509.021887708332</v>
      </c>
      <c r="R1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21.016999999999999</v>
      </c>
      <c s="20">
        <v>105</v>
      </c>
      <c s="80">
        <v>4.54</v>
      </c>
      <c s="80">
        <v>85.353999999999999</v>
      </c>
      <c s="83">
        <v>29.852</v>
      </c>
      <c s="92">
        <v>0</v>
      </c>
      <c s="92">
        <v>0</v>
      </c>
      <c/>
      <c r="K106" s="147">
        <v>45509.021889710646</v>
      </c>
      <c r="R1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21.224</v>
      </c>
      <c s="20">
        <v>106</v>
      </c>
      <c s="80">
        <v>4.6150000000000002</v>
      </c>
      <c s="80">
        <v>86.004000000000005</v>
      </c>
      <c s="83">
        <v>29.138999999999999</v>
      </c>
      <c s="92">
        <v>0</v>
      </c>
      <c s="92">
        <v>0</v>
      </c>
      <c/>
      <c r="K107" s="147">
        <v>45509.021892106481</v>
      </c>
      <c r="R1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21.440999999999999</v>
      </c>
      <c s="20">
        <v>107</v>
      </c>
      <c s="80">
        <v>4.1870000000000003</v>
      </c>
      <c s="80">
        <v>86.811000000000007</v>
      </c>
      <c s="83">
        <v>29.956</v>
      </c>
      <c s="92">
        <v>0</v>
      </c>
      <c s="92">
        <v>0</v>
      </c>
      <c/>
      <c r="K108" s="147">
        <v>45509.021894618054</v>
      </c>
      <c r="R1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21.629999999999999</v>
      </c>
      <c s="20">
        <v>108</v>
      </c>
      <c s="80">
        <v>4.1920000000000002</v>
      </c>
      <c s="80">
        <v>86.900000000000006</v>
      </c>
      <c s="83">
        <v>32.762</v>
      </c>
      <c s="92">
        <v>0</v>
      </c>
      <c s="92">
        <v>0</v>
      </c>
      <c/>
      <c r="K109" s="147">
        <v>45509.021896805556</v>
      </c>
      <c r="R1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21.84</v>
      </c>
      <c s="20">
        <v>109</v>
      </c>
      <c s="80">
        <v>4.3630000000000004</v>
      </c>
      <c s="80">
        <v>87.486000000000004</v>
      </c>
      <c s="83">
        <v>29.489000000000001</v>
      </c>
      <c s="92">
        <v>0</v>
      </c>
      <c s="92">
        <v>0</v>
      </c>
      <c/>
      <c r="K110" s="147">
        <v>45509.021899236111</v>
      </c>
      <c r="R1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22.018000000000001</v>
      </c>
      <c s="20">
        <v>110</v>
      </c>
      <c s="80">
        <v>4.2060000000000004</v>
      </c>
      <c s="80">
        <v>84.260999999999996</v>
      </c>
      <c s="83">
        <v>40.802999999999997</v>
      </c>
      <c s="92">
        <v>0</v>
      </c>
      <c s="92">
        <v>0</v>
      </c>
      <c/>
      <c r="K111" s="147">
        <v>45509.021901296299</v>
      </c>
      <c r="R1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22.23</v>
      </c>
      <c s="20">
        <v>111</v>
      </c>
      <c s="80">
        <v>4.4109999999999996</v>
      </c>
      <c s="80">
        <v>84.563999999999993</v>
      </c>
      <c s="83">
        <v>39.899999999999999</v>
      </c>
      <c s="92">
        <v>0</v>
      </c>
      <c s="92">
        <v>0</v>
      </c>
      <c/>
      <c r="K112" s="147">
        <v>45509.021903761575</v>
      </c>
      <c r="R1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22.443999999999999</v>
      </c>
      <c s="20">
        <v>112</v>
      </c>
      <c s="80">
        <v>4.3410000000000002</v>
      </c>
      <c s="80">
        <v>83.950999999999993</v>
      </c>
      <c s="83">
        <v>44.142000000000003</v>
      </c>
      <c s="92">
        <v>0</v>
      </c>
      <c s="92">
        <v>0</v>
      </c>
      <c/>
      <c r="K113" s="147">
        <v>45509.021906226852</v>
      </c>
      <c r="R1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22.645</v>
      </c>
      <c s="20">
        <v>113</v>
      </c>
      <c s="80">
        <v>4.5590000000000002</v>
      </c>
      <c s="80">
        <v>84.073999999999998</v>
      </c>
      <c s="83">
        <v>35.735999999999997</v>
      </c>
      <c s="92">
        <v>0</v>
      </c>
      <c s="92">
        <v>0</v>
      </c>
      <c/>
      <c r="K114" s="147">
        <v>45509.021908553237</v>
      </c>
      <c r="R1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22.818999999999999</v>
      </c>
      <c s="20">
        <v>114</v>
      </c>
      <c s="80">
        <v>4.5309999999999997</v>
      </c>
      <c s="80">
        <v>84.519000000000005</v>
      </c>
      <c s="83">
        <v>32.161000000000001</v>
      </c>
      <c s="92">
        <v>0</v>
      </c>
      <c s="92">
        <v>0</v>
      </c>
      <c/>
      <c r="K115" s="147">
        <v>45509.021910567128</v>
      </c>
      <c r="R1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23.030000000000001</v>
      </c>
      <c s="20">
        <v>115</v>
      </c>
      <c s="80">
        <v>4.3860000000000001</v>
      </c>
      <c s="80">
        <v>84.376000000000005</v>
      </c>
      <c s="83">
        <v>29.699000000000002</v>
      </c>
      <c s="92">
        <v>0</v>
      </c>
      <c s="92">
        <v>0</v>
      </c>
      <c/>
      <c r="K116" s="147">
        <v>45509.021913009259</v>
      </c>
      <c r="R1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23.222000000000001</v>
      </c>
      <c s="20">
        <v>116</v>
      </c>
      <c s="80">
        <v>4.3860000000000001</v>
      </c>
      <c s="80">
        <v>85.433999999999998</v>
      </c>
      <c s="83">
        <v>33.116999999999997</v>
      </c>
      <c s="92">
        <v>0</v>
      </c>
      <c s="92">
        <v>0</v>
      </c>
      <c/>
      <c r="K117" s="147">
        <v>45509.021915231482</v>
      </c>
      <c r="R1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23.443999999999999</v>
      </c>
      <c s="20">
        <v>117</v>
      </c>
      <c s="80">
        <v>4.5110000000000001</v>
      </c>
      <c s="80">
        <v>85.819999999999993</v>
      </c>
      <c s="83">
        <v>40.557000000000002</v>
      </c>
      <c s="92">
        <v>0</v>
      </c>
      <c s="92">
        <v>0</v>
      </c>
      <c/>
      <c r="K118" s="147">
        <v>45509.021917800928</v>
      </c>
      <c r="R1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23.640999999999998</v>
      </c>
      <c s="20">
        <v>118</v>
      </c>
      <c s="80">
        <v>4.5919999999999996</v>
      </c>
      <c s="80">
        <v>89.552999999999997</v>
      </c>
      <c s="83">
        <v>49.447000000000003</v>
      </c>
      <c s="92">
        <v>0</v>
      </c>
      <c s="92">
        <v>0</v>
      </c>
      <c/>
      <c r="K119" s="147">
        <v>45509.021920081017</v>
      </c>
      <c r="R1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23.831</v>
      </c>
      <c s="20">
        <v>119</v>
      </c>
      <c s="80">
        <v>4.569</v>
      </c>
      <c s="80">
        <v>88.986999999999995</v>
      </c>
      <c s="83">
        <v>42.936</v>
      </c>
      <c s="92">
        <v>0</v>
      </c>
      <c s="92">
        <v>0</v>
      </c>
      <c/>
      <c r="K120" s="147">
        <v>45509.021922280095</v>
      </c>
      <c r="R1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24.027999999999999</v>
      </c>
      <c s="20">
        <v>120</v>
      </c>
      <c s="80">
        <v>4.6020000000000003</v>
      </c>
      <c s="80">
        <v>89.325999999999993</v>
      </c>
      <c s="83">
        <v>52.156999999999996</v>
      </c>
      <c s="92">
        <v>0</v>
      </c>
      <c s="92">
        <v>0</v>
      </c>
      <c/>
      <c r="K121" s="147">
        <v>45509.021924560184</v>
      </c>
      <c r="R1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24.222000000000001</v>
      </c>
      <c s="20">
        <v>121</v>
      </c>
      <c s="80">
        <v>4.5190000000000001</v>
      </c>
      <c s="80">
        <v>89.653999999999996</v>
      </c>
      <c s="83">
        <v>33.808</v>
      </c>
      <c s="92">
        <v>0</v>
      </c>
      <c s="92">
        <v>0</v>
      </c>
      <c/>
      <c r="K122" s="147">
        <v>45509.021926805559</v>
      </c>
      <c r="R1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24.428999999999998</v>
      </c>
      <c s="20">
        <v>122</v>
      </c>
      <c s="80">
        <v>4.6200000000000001</v>
      </c>
      <c s="80">
        <v>89.950000000000003</v>
      </c>
      <c s="83">
        <v>36.844999999999999</v>
      </c>
      <c s="92">
        <v>0</v>
      </c>
      <c s="92">
        <v>0</v>
      </c>
      <c/>
      <c r="K123" s="147">
        <v>45509.021929201386</v>
      </c>
      <c r="R1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24.619</v>
      </c>
      <c s="20">
        <v>123</v>
      </c>
      <c s="80">
        <v>4.5970000000000004</v>
      </c>
      <c s="80">
        <v>89.096999999999994</v>
      </c>
      <c s="83">
        <v>35.176000000000002</v>
      </c>
      <c s="92">
        <v>0</v>
      </c>
      <c s="92">
        <v>0</v>
      </c>
      <c/>
      <c r="K124" s="147">
        <v>45509.021931400464</v>
      </c>
      <c r="R1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24.832999999999998</v>
      </c>
      <c s="20">
        <v>124</v>
      </c>
      <c s="80">
        <v>4.4669999999999996</v>
      </c>
      <c s="80">
        <v>87.667000000000002</v>
      </c>
      <c s="83">
        <v>42.322000000000003</v>
      </c>
      <c s="92">
        <v>0</v>
      </c>
      <c s="92">
        <v>0</v>
      </c>
      <c/>
      <c r="K125" s="147">
        <v>45509.021933877317</v>
      </c>
      <c r="R1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25.027000000000001</v>
      </c>
      <c s="20">
        <v>125</v>
      </c>
      <c s="80">
        <v>4.5730000000000004</v>
      </c>
      <c s="80">
        <v>88.709999999999994</v>
      </c>
      <c s="83">
        <v>47.656999999999996</v>
      </c>
      <c s="92">
        <v>0</v>
      </c>
      <c s="92">
        <v>0</v>
      </c>
      <c/>
      <c r="K126" s="147">
        <v>45509.021936122685</v>
      </c>
      <c r="R1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25.23</v>
      </c>
      <c s="20">
        <v>126</v>
      </c>
      <c s="80">
        <v>4.524</v>
      </c>
      <c s="80">
        <v>88.105999999999995</v>
      </c>
      <c s="83">
        <v>37.348999999999997</v>
      </c>
      <c s="92">
        <v>0</v>
      </c>
      <c s="92">
        <v>0</v>
      </c>
      <c/>
      <c r="K127" s="147">
        <v>45509.021938472222</v>
      </c>
      <c r="R1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25.420000000000002</v>
      </c>
      <c s="20">
        <v>127</v>
      </c>
      <c s="80">
        <v>4.3280000000000003</v>
      </c>
      <c s="80">
        <v>87.914000000000001</v>
      </c>
      <c s="83">
        <v>43.773000000000003</v>
      </c>
      <c s="92">
        <v>0</v>
      </c>
      <c s="92">
        <v>0</v>
      </c>
      <c/>
      <c r="K128" s="147">
        <v>45509.021940671293</v>
      </c>
      <c r="R1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25.635999999999999</v>
      </c>
      <c s="20">
        <v>128</v>
      </c>
      <c s="80">
        <v>4.1669999999999998</v>
      </c>
      <c s="80">
        <v>86.856999999999999</v>
      </c>
      <c s="83">
        <v>40.798999999999999</v>
      </c>
      <c s="92">
        <v>0</v>
      </c>
      <c s="92">
        <v>0</v>
      </c>
      <c/>
      <c r="K129" s="147">
        <v>45509.021943182874</v>
      </c>
      <c r="R1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25.838999999999999</v>
      </c>
      <c s="20">
        <v>129</v>
      </c>
      <c s="80">
        <v>4.4500000000000002</v>
      </c>
      <c s="80">
        <v>86.358999999999995</v>
      </c>
      <c s="83">
        <v>23.427</v>
      </c>
      <c s="92">
        <v>0</v>
      </c>
      <c s="92">
        <v>0</v>
      </c>
      <c/>
      <c r="K130" s="147">
        <v>45509.021945532404</v>
      </c>
      <c r="R1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26.039000000000001</v>
      </c>
      <c s="20">
        <v>130</v>
      </c>
      <c s="80">
        <v>4.3449999999999998</v>
      </c>
      <c s="80">
        <v>86.995000000000005</v>
      </c>
      <c s="83">
        <v>37.518000000000001</v>
      </c>
      <c s="92">
        <v>0</v>
      </c>
      <c s="92">
        <v>0</v>
      </c>
      <c/>
      <c r="K131" s="147">
        <v>45509.021947835645</v>
      </c>
      <c r="R1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26.238</v>
      </c>
      <c s="20">
        <v>131</v>
      </c>
      <c s="80">
        <v>4.2370000000000001</v>
      </c>
      <c s="80">
        <v>87.137</v>
      </c>
      <c s="83">
        <v>33.834000000000003</v>
      </c>
      <c s="92">
        <v>0</v>
      </c>
      <c s="92">
        <v>0</v>
      </c>
      <c/>
      <c r="K132" s="147">
        <v>45509.021950138886</v>
      </c>
      <c r="R1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26.440000000000001</v>
      </c>
      <c s="20">
        <v>132</v>
      </c>
      <c s="80">
        <v>4.1109999999999998</v>
      </c>
      <c s="80">
        <v>87.051000000000002</v>
      </c>
      <c s="83">
        <v>35.209000000000003</v>
      </c>
      <c s="92">
        <v>0</v>
      </c>
      <c s="92">
        <v>0</v>
      </c>
      <c/>
      <c r="K133" s="147">
        <v>45509.021952476854</v>
      </c>
      <c r="R1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26.620000000000001</v>
      </c>
      <c s="20">
        <v>133</v>
      </c>
      <c s="80">
        <v>4.4729999999999999</v>
      </c>
      <c s="80">
        <v>86.379000000000005</v>
      </c>
      <c s="83">
        <v>25.809999999999999</v>
      </c>
      <c s="92">
        <v>0</v>
      </c>
      <c s="92">
        <v>0</v>
      </c>
      <c/>
      <c r="K134" s="147">
        <v>45509.021954560187</v>
      </c>
      <c r="R1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26.821000000000002</v>
      </c>
      <c s="20">
        <v>134</v>
      </c>
      <c s="80">
        <v>4.657</v>
      </c>
      <c s="80">
        <v>87.111999999999995</v>
      </c>
      <c s="83">
        <v>42.892000000000003</v>
      </c>
      <c s="92">
        <v>0</v>
      </c>
      <c s="92">
        <v>0</v>
      </c>
      <c/>
      <c r="K135" s="147">
        <v>45509.021956886572</v>
      </c>
      <c r="R1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27.033999999999999</v>
      </c>
      <c s="20">
        <v>135</v>
      </c>
      <c s="80">
        <v>4.5510000000000002</v>
      </c>
      <c s="80">
        <v>86.843999999999994</v>
      </c>
      <c s="83">
        <v>31.741</v>
      </c>
      <c s="92">
        <v>0</v>
      </c>
      <c s="92">
        <v>0</v>
      </c>
      <c/>
      <c r="K136" s="147">
        <v>45509.021959351849</v>
      </c>
      <c r="R1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27.238</v>
      </c>
      <c s="20">
        <v>136</v>
      </c>
      <c s="80">
        <v>4.5919999999999996</v>
      </c>
      <c s="80">
        <v>84.198999999999998</v>
      </c>
      <c s="83">
        <v>45.414999999999999</v>
      </c>
      <c s="92">
        <v>0</v>
      </c>
      <c s="92">
        <v>0</v>
      </c>
      <c/>
      <c r="K137" s="147">
        <v>45509.021961712962</v>
      </c>
      <c r="R1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27.437000000000001</v>
      </c>
      <c s="20">
        <v>137</v>
      </c>
      <c s="80">
        <v>4.6440000000000001</v>
      </c>
      <c s="80">
        <v>84.064999999999998</v>
      </c>
      <c s="83">
        <v>56.451000000000001</v>
      </c>
      <c s="92">
        <v>0</v>
      </c>
      <c s="92">
        <v>0</v>
      </c>
      <c/>
      <c r="K138" s="147">
        <v>45509.021964016203</v>
      </c>
      <c r="R1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27.617000000000001</v>
      </c>
      <c s="20">
        <v>138</v>
      </c>
      <c s="80">
        <v>4.6189999999999998</v>
      </c>
      <c s="80">
        <v>84.733999999999995</v>
      </c>
      <c s="83">
        <v>24.920000000000002</v>
      </c>
      <c s="92">
        <v>0</v>
      </c>
      <c s="92">
        <v>0</v>
      </c>
      <c/>
      <c r="K139" s="147">
        <v>45509.021966099535</v>
      </c>
      <c r="R1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27.832999999999998</v>
      </c>
      <c s="20">
        <v>139</v>
      </c>
      <c s="80">
        <v>4.6189999999999998</v>
      </c>
      <c s="80">
        <v>85.893000000000001</v>
      </c>
      <c s="83">
        <v>32.054000000000002</v>
      </c>
      <c s="92">
        <v>0</v>
      </c>
      <c s="92">
        <v>0</v>
      </c>
      <c/>
      <c r="K140" s="147">
        <v>45509.02196859954</v>
      </c>
      <c r="R1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28.029</v>
      </c>
      <c s="20">
        <v>140</v>
      </c>
      <c s="80">
        <v>4.5860000000000003</v>
      </c>
      <c s="80">
        <v>85.173000000000002</v>
      </c>
      <c s="83">
        <v>38.084000000000003</v>
      </c>
      <c s="92">
        <v>0</v>
      </c>
      <c s="92">
        <v>0</v>
      </c>
      <c/>
      <c r="K141" s="147">
        <v>45509.021970868052</v>
      </c>
      <c r="R1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28.225999999999999</v>
      </c>
      <c s="20">
        <v>141</v>
      </c>
      <c s="80">
        <v>4.3550000000000004</v>
      </c>
      <c s="80">
        <v>82.218000000000004</v>
      </c>
      <c s="83">
        <v>42.067999999999998</v>
      </c>
      <c s="92">
        <v>0</v>
      </c>
      <c s="92">
        <v>0</v>
      </c>
      <c/>
      <c r="K142" s="147">
        <v>45509.021973148148</v>
      </c>
      <c r="R1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28.437999999999999</v>
      </c>
      <c s="20">
        <v>142</v>
      </c>
      <c s="80">
        <v>4.7350000000000003</v>
      </c>
      <c s="80">
        <v>82.427999999999997</v>
      </c>
      <c s="83">
        <v>34.987000000000002</v>
      </c>
      <c s="92">
        <v>0</v>
      </c>
      <c s="92">
        <v>0</v>
      </c>
      <c/>
      <c r="K143" s="147">
        <v>45509.021975601849</v>
      </c>
      <c r="R1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28.623000000000001</v>
      </c>
      <c s="20">
        <v>143</v>
      </c>
      <c s="80">
        <v>4.7430000000000003</v>
      </c>
      <c s="80">
        <v>82.177000000000007</v>
      </c>
      <c s="83">
        <v>31.640999999999998</v>
      </c>
      <c s="92">
        <v>0</v>
      </c>
      <c s="92">
        <v>0</v>
      </c>
      <c/>
      <c r="K144" s="147">
        <v>45509.021977743054</v>
      </c>
      <c r="R1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28.817</v>
      </c>
      <c s="20">
        <v>144</v>
      </c>
      <c s="80">
        <v>4.7439999999999998</v>
      </c>
      <c s="80">
        <v>82.394000000000005</v>
      </c>
      <c s="83">
        <v>24.082999999999998</v>
      </c>
      <c s="92">
        <v>0</v>
      </c>
      <c s="92">
        <v>0</v>
      </c>
      <c/>
      <c r="K145" s="147">
        <v>45509.021979988429</v>
      </c>
      <c r="R1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29.033999999999999</v>
      </c>
      <c s="20">
        <v>145</v>
      </c>
      <c s="80">
        <v>4.7830000000000004</v>
      </c>
      <c s="80">
        <v>83.176000000000002</v>
      </c>
      <c s="83">
        <v>35.767000000000003</v>
      </c>
      <c s="92">
        <v>0</v>
      </c>
      <c s="92">
        <v>0</v>
      </c>
      <c/>
      <c r="K146" s="147">
        <v>45509.021982500002</v>
      </c>
      <c r="R1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29.219000000000001</v>
      </c>
      <c s="20">
        <v>146</v>
      </c>
      <c s="80">
        <v>4.4820000000000002</v>
      </c>
      <c s="80">
        <v>84.251000000000005</v>
      </c>
      <c s="83">
        <v>37.978999999999999</v>
      </c>
      <c s="92">
        <v>0</v>
      </c>
      <c s="92">
        <v>0</v>
      </c>
      <c/>
      <c r="K147" s="147">
        <v>45509.0219846412</v>
      </c>
      <c r="R1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29.420999999999999</v>
      </c>
      <c s="20">
        <v>147</v>
      </c>
      <c s="80">
        <v>4.1740000000000004</v>
      </c>
      <c s="80">
        <v>83.983000000000004</v>
      </c>
      <c s="83">
        <v>34.463999999999999</v>
      </c>
      <c s="92">
        <v>0</v>
      </c>
      <c s="92">
        <v>0</v>
      </c>
      <c/>
      <c r="K148" s="147">
        <v>45509.021986979169</v>
      </c>
      <c r="R1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29.617999999999999</v>
      </c>
      <c s="20">
        <v>148</v>
      </c>
      <c s="80">
        <v>4.1189999999999998</v>
      </c>
      <c s="80">
        <v>85.143000000000001</v>
      </c>
      <c s="83">
        <v>38.198999999999998</v>
      </c>
      <c s="92">
        <v>0</v>
      </c>
      <c s="92">
        <v>0</v>
      </c>
      <c/>
      <c r="K149" s="147">
        <v>45509.021989259258</v>
      </c>
      <c r="R1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29.832000000000001</v>
      </c>
      <c s="20">
        <v>149</v>
      </c>
      <c s="80">
        <v>4.6020000000000003</v>
      </c>
      <c s="80">
        <v>85.105000000000004</v>
      </c>
      <c s="83">
        <v>48.213000000000001</v>
      </c>
      <c s="92">
        <v>0</v>
      </c>
      <c s="92">
        <v>0</v>
      </c>
      <c/>
      <c r="K150" s="147">
        <v>45509.02199173611</v>
      </c>
      <c r="R1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30.030999999999999</v>
      </c>
      <c s="20">
        <v>150</v>
      </c>
      <c s="80">
        <v>4.6799999999999997</v>
      </c>
      <c s="80">
        <v>85.427000000000007</v>
      </c>
      <c s="83">
        <v>48.801000000000002</v>
      </c>
      <c s="92">
        <v>0</v>
      </c>
      <c s="92">
        <v>0</v>
      </c>
      <c/>
      <c r="K151" s="147">
        <v>45509.021994039351</v>
      </c>
      <c r="R1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30.239999999999998</v>
      </c>
      <c s="20">
        <v>151</v>
      </c>
      <c s="80">
        <v>4.75</v>
      </c>
      <c s="80">
        <v>84.631</v>
      </c>
      <c s="83">
        <v>47.642000000000003</v>
      </c>
      <c s="92">
        <v>0</v>
      </c>
      <c s="92">
        <v>0</v>
      </c>
      <c/>
      <c r="K152" s="147">
        <v>45509.02199645833</v>
      </c>
      <c r="R1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30.431000000000001</v>
      </c>
      <c s="20">
        <v>152</v>
      </c>
      <c s="80">
        <v>4.1109999999999998</v>
      </c>
      <c s="80">
        <v>82.683999999999998</v>
      </c>
      <c s="83">
        <v>45.618000000000002</v>
      </c>
      <c s="92">
        <v>0</v>
      </c>
      <c s="92">
        <v>0</v>
      </c>
      <c/>
      <c r="K153" s="147">
        <v>45509.021998668984</v>
      </c>
      <c r="R1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30.629999999999999</v>
      </c>
      <c s="20">
        <v>153</v>
      </c>
      <c s="80">
        <v>4.4850000000000003</v>
      </c>
      <c s="80">
        <v>81.944000000000003</v>
      </c>
      <c s="83">
        <v>30.818000000000001</v>
      </c>
      <c s="92">
        <v>0</v>
      </c>
      <c s="92">
        <v>0</v>
      </c>
      <c/>
      <c r="K154" s="147">
        <v>45509.022000972225</v>
      </c>
      <c r="R1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30.815000000000001</v>
      </c>
      <c s="20">
        <v>154</v>
      </c>
      <c s="80">
        <v>4.5529999999999999</v>
      </c>
      <c s="80">
        <v>83.037999999999997</v>
      </c>
      <c s="83">
        <v>21.687000000000001</v>
      </c>
      <c s="92">
        <v>0</v>
      </c>
      <c s="92">
        <v>0</v>
      </c>
      <c/>
      <c r="K155" s="147">
        <v>45509.022003113423</v>
      </c>
      <c r="R1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31.036999999999999</v>
      </c>
      <c s="20">
        <v>155</v>
      </c>
      <c s="80">
        <v>4.4720000000000004</v>
      </c>
      <c s="80">
        <v>85.591999999999999</v>
      </c>
      <c s="83">
        <v>31.855</v>
      </c>
      <c s="92">
        <v>0</v>
      </c>
      <c s="92">
        <v>0</v>
      </c>
      <c/>
      <c r="K156" s="147">
        <v>45509.022005682869</v>
      </c>
      <c r="R1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31.231000000000002</v>
      </c>
      <c s="20">
        <v>156</v>
      </c>
      <c s="80">
        <v>4.4409999999999998</v>
      </c>
      <c s="80">
        <v>85.968999999999994</v>
      </c>
      <c s="83">
        <v>42.840000000000003</v>
      </c>
      <c s="92">
        <v>0</v>
      </c>
      <c s="92">
        <v>0</v>
      </c>
      <c/>
      <c r="K157" s="147">
        <v>45509.022007928237</v>
      </c>
      <c r="R1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31.440999999999999</v>
      </c>
      <c s="20">
        <v>157</v>
      </c>
      <c s="80">
        <v>4.5060000000000002</v>
      </c>
      <c s="80">
        <v>86.191000000000003</v>
      </c>
      <c s="83">
        <v>23.244</v>
      </c>
      <c s="92">
        <v>0</v>
      </c>
      <c s="92">
        <v>0</v>
      </c>
      <c/>
      <c r="K158" s="147">
        <v>45509.0220103588</v>
      </c>
      <c r="R1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31.638999999999999</v>
      </c>
      <c s="20">
        <v>158</v>
      </c>
      <c s="80">
        <v>4.5119999999999996</v>
      </c>
      <c s="80">
        <v>86.191000000000003</v>
      </c>
      <c s="83">
        <v>0</v>
      </c>
      <c s="92">
        <v>0</v>
      </c>
      <c s="92">
        <v>0</v>
      </c>
      <c/>
      <c r="K159" s="147">
        <v>45509.022012650465</v>
      </c>
      <c r="R1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31.832999999999998</v>
      </c>
      <c s="20">
        <v>159</v>
      </c>
      <c s="80">
        <v>4.4240000000000004</v>
      </c>
      <c s="80">
        <v>86.725999999999999</v>
      </c>
      <c s="83">
        <v>39.131</v>
      </c>
      <c s="92">
        <v>0</v>
      </c>
      <c s="92">
        <v>0</v>
      </c>
      <c/>
      <c r="K160" s="147">
        <v>45509.022014895832</v>
      </c>
      <c r="R1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32.027999999999999</v>
      </c>
      <c s="20">
        <v>160</v>
      </c>
      <c s="80">
        <v>4.4569999999999999</v>
      </c>
      <c s="80">
        <v>87.349000000000004</v>
      </c>
      <c s="83">
        <v>31.791</v>
      </c>
      <c s="92">
        <v>0</v>
      </c>
      <c s="92">
        <v>0</v>
      </c>
      <c/>
      <c r="K161" s="147">
        <v>45509.022017152776</v>
      </c>
      <c r="R1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32.226999999999997</v>
      </c>
      <c s="20">
        <v>161</v>
      </c>
      <c s="80">
        <v>4.3369999999999997</v>
      </c>
      <c s="80">
        <v>85.697999999999993</v>
      </c>
      <c s="83">
        <v>35.116999999999997</v>
      </c>
      <c s="92">
        <v>0</v>
      </c>
      <c s="92">
        <v>0</v>
      </c>
      <c/>
      <c r="K162" s="147">
        <v>45509.022019456017</v>
      </c>
      <c r="R1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32.415999999999997</v>
      </c>
      <c s="20">
        <v>162</v>
      </c>
      <c s="80">
        <v>4.391</v>
      </c>
      <c s="80">
        <v>85.697999999999993</v>
      </c>
      <c s="83">
        <v>0</v>
      </c>
      <c s="92">
        <v>0</v>
      </c>
      <c s="92">
        <v>0</v>
      </c>
      <c/>
      <c r="K163" s="147">
        <v>45509.022021643519</v>
      </c>
      <c r="R1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32.631</v>
      </c>
      <c s="20">
        <v>163</v>
      </c>
      <c s="80">
        <v>4.4880000000000004</v>
      </c>
      <c s="80">
        <v>85.697999999999993</v>
      </c>
      <c s="83">
        <v>0</v>
      </c>
      <c s="92">
        <v>0</v>
      </c>
      <c s="92">
        <v>0</v>
      </c>
      <c/>
      <c r="K164" s="147">
        <v>45509.022024131948</v>
      </c>
      <c r="R1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32.832000000000001</v>
      </c>
      <c s="20">
        <v>164</v>
      </c>
      <c s="80">
        <v>4.4880000000000004</v>
      </c>
      <c s="80">
        <v>85.819000000000003</v>
      </c>
      <c s="83">
        <v>38.795999999999999</v>
      </c>
      <c s="92">
        <v>0</v>
      </c>
      <c s="92">
        <v>0</v>
      </c>
      <c/>
      <c r="K165" s="147">
        <v>45509.022026458333</v>
      </c>
      <c r="R1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33.036999999999999</v>
      </c>
      <c s="20">
        <v>165</v>
      </c>
      <c s="80">
        <v>4.4880000000000004</v>
      </c>
      <c s="80">
        <v>85.757000000000005</v>
      </c>
      <c s="83">
        <v>33.158000000000001</v>
      </c>
      <c s="92">
        <v>0</v>
      </c>
      <c s="92">
        <v>0</v>
      </c>
      <c/>
      <c r="K166" s="147">
        <v>45509.022028831016</v>
      </c>
      <c r="R1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33.228999999999999</v>
      </c>
      <c s="20">
        <v>166</v>
      </c>
      <c s="80">
        <v>4.0830000000000002</v>
      </c>
      <c s="80">
        <v>85.551000000000002</v>
      </c>
      <c s="83">
        <v>30.042999999999999</v>
      </c>
      <c s="92">
        <v>0</v>
      </c>
      <c s="92">
        <v>0</v>
      </c>
      <c/>
      <c r="K167" s="147">
        <v>45509.022031053239</v>
      </c>
      <c r="R1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33.441000000000003</v>
      </c>
      <c s="20">
        <v>167</v>
      </c>
      <c s="80">
        <v>4.04</v>
      </c>
      <c s="80">
        <v>84.968000000000004</v>
      </c>
      <c s="83">
        <v>38.286000000000001</v>
      </c>
      <c s="92">
        <v>0</v>
      </c>
      <c s="92">
        <v>0</v>
      </c>
      <c/>
      <c r="K168" s="147">
        <v>45509.022033506946</v>
      </c>
      <c r="R1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33.615000000000002</v>
      </c>
      <c s="20">
        <v>168</v>
      </c>
      <c s="80">
        <v>4.1829999999999998</v>
      </c>
      <c s="80">
        <v>84.971999999999994</v>
      </c>
      <c s="83">
        <v>32.997</v>
      </c>
      <c s="92">
        <v>0</v>
      </c>
      <c s="92">
        <v>0</v>
      </c>
      <c/>
      <c r="K169" s="147">
        <v>45509.022035520837</v>
      </c>
      <c r="R1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33.814999999999998</v>
      </c>
      <c s="20">
        <v>169</v>
      </c>
      <c s="80">
        <v>4.165</v>
      </c>
      <c s="80">
        <v>85.168999999999997</v>
      </c>
      <c s="83">
        <v>36.462000000000003</v>
      </c>
      <c s="92">
        <v>0</v>
      </c>
      <c s="92">
        <v>0</v>
      </c>
      <c/>
      <c r="K170" s="147">
        <v>45509.022037835646</v>
      </c>
      <c r="R1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34.015000000000001</v>
      </c>
      <c s="20">
        <v>170</v>
      </c>
      <c s="80">
        <v>4.2910000000000004</v>
      </c>
      <c s="80">
        <v>85.259</v>
      </c>
      <c s="83">
        <v>33.718000000000004</v>
      </c>
      <c s="92">
        <v>0</v>
      </c>
      <c s="92">
        <v>0</v>
      </c>
      <c/>
      <c r="K171" s="147">
        <v>45509.022040150463</v>
      </c>
      <c r="R1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34.241999999999997</v>
      </c>
      <c s="20">
        <v>171</v>
      </c>
      <c s="80">
        <v>4.194</v>
      </c>
      <c s="80">
        <v>85.218999999999994</v>
      </c>
      <c s="83">
        <v>28.611999999999998</v>
      </c>
      <c s="92">
        <v>0</v>
      </c>
      <c s="92">
        <v>0</v>
      </c>
      <c/>
      <c r="K172" s="147">
        <v>45509.022042789351</v>
      </c>
      <c r="R1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34.438000000000002</v>
      </c>
      <c s="20">
        <v>172</v>
      </c>
      <c s="80">
        <v>4.4219999999999997</v>
      </c>
      <c s="80">
        <v>84.962000000000003</v>
      </c>
      <c s="83">
        <v>36.567</v>
      </c>
      <c s="92">
        <v>0</v>
      </c>
      <c s="92">
        <v>0</v>
      </c>
      <c/>
      <c r="K173" s="147">
        <v>45509.022045046295</v>
      </c>
      <c r="R1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34.628</v>
      </c>
      <c s="20">
        <v>173</v>
      </c>
      <c s="80">
        <v>4.4509999999999996</v>
      </c>
      <c s="80">
        <v>85.156000000000006</v>
      </c>
      <c s="83">
        <v>20.818999999999999</v>
      </c>
      <c s="92">
        <v>0</v>
      </c>
      <c s="92">
        <v>0</v>
      </c>
      <c/>
      <c r="K174" s="147">
        <v>45509.022047245373</v>
      </c>
      <c r="R1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34.82</v>
      </c>
      <c s="20">
        <v>174</v>
      </c>
      <c s="80">
        <v>4.4249999999999998</v>
      </c>
      <c s="80">
        <v>85.727000000000004</v>
      </c>
      <c s="83">
        <v>28.978000000000002</v>
      </c>
      <c s="92">
        <v>0</v>
      </c>
      <c s="92">
        <v>0</v>
      </c>
      <c/>
      <c r="K175" s="147">
        <v>45509.022049467596</v>
      </c>
      <c r="R1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35.027000000000001</v>
      </c>
      <c s="20">
        <v>175</v>
      </c>
      <c s="80">
        <v>4.4279999999999999</v>
      </c>
      <c s="80">
        <v>85.218000000000004</v>
      </c>
      <c s="83">
        <v>27.442</v>
      </c>
      <c s="92">
        <v>0</v>
      </c>
      <c s="92">
        <v>0</v>
      </c>
      <c/>
      <c r="K176" s="147">
        <v>45509.022051863423</v>
      </c>
      <c r="R1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35.234000000000002</v>
      </c>
      <c s="20">
        <v>176</v>
      </c>
      <c s="80">
        <v>4.0549999999999997</v>
      </c>
      <c s="80">
        <v>85.483999999999995</v>
      </c>
      <c s="83">
        <v>27.888999999999999</v>
      </c>
      <c s="92">
        <v>0</v>
      </c>
      <c s="92">
        <v>0</v>
      </c>
      <c/>
      <c r="K177" s="147">
        <v>45509.022054259258</v>
      </c>
      <c r="R1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35.439</v>
      </c>
      <c s="20">
        <v>177</v>
      </c>
      <c s="80">
        <v>4.0730000000000004</v>
      </c>
      <c s="80">
        <v>85.751000000000005</v>
      </c>
      <c s="83">
        <v>33.896999999999998</v>
      </c>
      <c s="92">
        <v>0</v>
      </c>
      <c s="92">
        <v>0</v>
      </c>
      <c/>
      <c r="K178" s="147">
        <v>45509.022056631948</v>
      </c>
      <c r="R1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35.615000000000002</v>
      </c>
      <c s="20">
        <v>178</v>
      </c>
      <c s="80">
        <v>4.2590000000000003</v>
      </c>
      <c s="80">
        <v>84.385999999999996</v>
      </c>
      <c s="83">
        <v>32.32</v>
      </c>
      <c s="92">
        <v>0</v>
      </c>
      <c s="92">
        <v>0</v>
      </c>
      <c/>
      <c r="K179" s="147">
        <v>45509.022058668983</v>
      </c>
      <c r="R1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35.847000000000001</v>
      </c>
      <c s="20">
        <v>179</v>
      </c>
      <c s="80">
        <v>4.274</v>
      </c>
      <c s="80">
        <v>84.813999999999993</v>
      </c>
      <c s="83">
        <v>25.797999999999998</v>
      </c>
      <c s="92">
        <v>0</v>
      </c>
      <c s="92">
        <v>0</v>
      </c>
      <c/>
      <c r="K180" s="147">
        <v>45509.022061354168</v>
      </c>
      <c r="R1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36.037999999999997</v>
      </c>
      <c s="20">
        <v>180</v>
      </c>
      <c s="80">
        <v>4.3289999999999997</v>
      </c>
      <c s="80">
        <v>83.109999999999999</v>
      </c>
      <c s="83">
        <v>42.351999999999997</v>
      </c>
      <c s="92">
        <v>0</v>
      </c>
      <c s="92">
        <v>0</v>
      </c>
      <c/>
      <c r="K181" s="147">
        <v>45509.022063564815</v>
      </c>
      <c r="R1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36.223999999999997</v>
      </c>
      <c s="20">
        <v>181</v>
      </c>
      <c s="80">
        <v>4.3929999999999998</v>
      </c>
      <c s="80">
        <v>83.444000000000003</v>
      </c>
      <c s="83">
        <v>21.591999999999999</v>
      </c>
      <c s="92">
        <v>0</v>
      </c>
      <c s="92">
        <v>0</v>
      </c>
      <c/>
      <c r="K182" s="147">
        <v>45509.022065717596</v>
      </c>
      <c r="R1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36.438000000000002</v>
      </c>
      <c s="20">
        <v>182</v>
      </c>
      <c s="80">
        <v>4.3929999999999998</v>
      </c>
      <c s="80">
        <v>83.876000000000005</v>
      </c>
      <c s="83">
        <v>15.228999999999999</v>
      </c>
      <c s="92">
        <v>0</v>
      </c>
      <c s="92">
        <v>0</v>
      </c>
      <c/>
      <c r="K183" s="147">
        <v>45509.022068194441</v>
      </c>
      <c r="R1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36.637</v>
      </c>
      <c s="20">
        <v>183</v>
      </c>
      <c s="80">
        <v>4.3929999999999998</v>
      </c>
      <c s="80">
        <v>83.876000000000005</v>
      </c>
      <c s="83">
        <v>0</v>
      </c>
      <c s="92">
        <v>0</v>
      </c>
      <c s="92">
        <v>0</v>
      </c>
      <c/>
      <c r="K184" s="147">
        <v>45509.022070497682</v>
      </c>
      <c r="R1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36.834000000000003</v>
      </c>
      <c s="20">
        <v>184</v>
      </c>
      <c s="80">
        <v>4.6959999999999997</v>
      </c>
      <c s="80">
        <v>83.376000000000005</v>
      </c>
      <c s="83">
        <v>41.960000000000001</v>
      </c>
      <c s="92">
        <v>0</v>
      </c>
      <c s="92">
        <v>0</v>
      </c>
      <c/>
      <c r="K185" s="147">
        <v>45509.022072777778</v>
      </c>
      <c r="R1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37.015000000000001</v>
      </c>
      <c s="20">
        <v>185</v>
      </c>
      <c s="80">
        <v>4.6849999999999996</v>
      </c>
      <c s="80">
        <v>83.161000000000001</v>
      </c>
      <c s="83">
        <v>28.43</v>
      </c>
      <c s="92">
        <v>0</v>
      </c>
      <c s="92">
        <v>0</v>
      </c>
      <c/>
      <c r="K186" s="147">
        <v>45509.022074872686</v>
      </c>
      <c r="R1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37.218000000000004</v>
      </c>
      <c s="20">
        <v>186</v>
      </c>
      <c s="80">
        <v>4.7300000000000004</v>
      </c>
      <c s="80">
        <v>81.992999999999995</v>
      </c>
      <c s="83">
        <v>34.948999999999998</v>
      </c>
      <c s="92">
        <v>0</v>
      </c>
      <c s="92">
        <v>0</v>
      </c>
      <c/>
      <c r="K187" s="147">
        <v>45509.022077222224</v>
      </c>
      <c r="R1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37.420999999999999</v>
      </c>
      <c s="20">
        <v>187</v>
      </c>
      <c s="80">
        <v>4.8019999999999996</v>
      </c>
      <c s="80">
        <v>82.251999999999995</v>
      </c>
      <c s="83">
        <v>31.381</v>
      </c>
      <c s="92">
        <v>0</v>
      </c>
      <c s="92">
        <v>0</v>
      </c>
      <c/>
      <c r="K188" s="147">
        <v>45509.022079571761</v>
      </c>
      <c r="R1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37.636000000000003</v>
      </c>
      <c s="20">
        <v>188</v>
      </c>
      <c s="80">
        <v>4.6630000000000003</v>
      </c>
      <c s="80">
        <v>82.433999999999998</v>
      </c>
      <c s="83">
        <v>20.486000000000001</v>
      </c>
      <c s="92">
        <v>0</v>
      </c>
      <c s="92">
        <v>0</v>
      </c>
      <c/>
      <c r="K189" s="147">
        <v>45509.022082060183</v>
      </c>
      <c r="R1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37.814999999999998</v>
      </c>
      <c s="20">
        <v>189</v>
      </c>
      <c s="80">
        <v>4.726</v>
      </c>
      <c s="80">
        <v>82.385999999999996</v>
      </c>
      <c s="83">
        <v>35.478999999999999</v>
      </c>
      <c s="92">
        <v>0</v>
      </c>
      <c s="92">
        <v>0</v>
      </c>
      <c/>
      <c r="K190" s="147">
        <v>45509.022084131946</v>
      </c>
      <c r="R1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38.031999999999996</v>
      </c>
      <c s="20">
        <v>190</v>
      </c>
      <c s="80">
        <v>4.593</v>
      </c>
      <c s="80">
        <v>84.491</v>
      </c>
      <c s="83">
        <v>34.058999999999997</v>
      </c>
      <c s="92">
        <v>0</v>
      </c>
      <c s="92">
        <v>0</v>
      </c>
      <c/>
      <c r="K191" s="147">
        <v>45509.022086643519</v>
      </c>
      <c r="R1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38.231000000000002</v>
      </c>
      <c s="20">
        <v>191</v>
      </c>
      <c s="80">
        <v>4.6120000000000001</v>
      </c>
      <c s="80">
        <v>85.311999999999998</v>
      </c>
      <c s="83">
        <v>41.802</v>
      </c>
      <c s="92">
        <v>0</v>
      </c>
      <c s="92">
        <v>0</v>
      </c>
      <c/>
      <c r="K192" s="147">
        <v>45509.02208894676</v>
      </c>
      <c r="R1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38.415999999999997</v>
      </c>
      <c s="20">
        <v>192</v>
      </c>
      <c s="80">
        <v>4.5839999999999996</v>
      </c>
      <c s="80">
        <v>88.066000000000003</v>
      </c>
      <c s="83">
        <v>37.243000000000002</v>
      </c>
      <c s="92">
        <v>0</v>
      </c>
      <c s="92">
        <v>0</v>
      </c>
      <c/>
      <c r="K193" s="147">
        <v>45509.022091087965</v>
      </c>
      <c r="R1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38.624000000000002</v>
      </c>
      <c s="20">
        <v>193</v>
      </c>
      <c s="80">
        <v>4.4770000000000003</v>
      </c>
      <c s="80">
        <v>88.495000000000005</v>
      </c>
      <c s="83">
        <v>31.594000000000001</v>
      </c>
      <c s="92">
        <v>0</v>
      </c>
      <c s="92">
        <v>0</v>
      </c>
      <c/>
      <c r="K194" s="147">
        <v>45509.022093495369</v>
      </c>
      <c r="R1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38.832999999999998</v>
      </c>
      <c s="20">
        <v>194</v>
      </c>
      <c s="80">
        <v>4.5570000000000004</v>
      </c>
      <c s="80">
        <v>87.444999999999993</v>
      </c>
      <c s="83">
        <v>28.776</v>
      </c>
      <c s="92">
        <v>0</v>
      </c>
      <c s="92">
        <v>0</v>
      </c>
      <c/>
      <c r="K195" s="147">
        <v>45509.022095914355</v>
      </c>
      <c r="R1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39.036000000000001</v>
      </c>
      <c s="20">
        <v>195</v>
      </c>
      <c s="80">
        <v>4.6029999999999998</v>
      </c>
      <c s="80">
        <v>87.444999999999993</v>
      </c>
      <c s="83">
        <v>0</v>
      </c>
      <c s="92">
        <v>0</v>
      </c>
      <c s="92">
        <v>0</v>
      </c>
      <c/>
      <c r="K196" s="147">
        <v>45509.022098263886</v>
      </c>
      <c r="R1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39.220999999999997</v>
      </c>
      <c s="20">
        <v>196</v>
      </c>
      <c s="80">
        <v>3.9089999999999998</v>
      </c>
      <c s="80">
        <v>87.894999999999996</v>
      </c>
      <c s="83">
        <v>29.082999999999998</v>
      </c>
      <c s="92">
        <v>0</v>
      </c>
      <c s="92">
        <v>0</v>
      </c>
      <c/>
      <c r="K197" s="147">
        <v>45509.022100405091</v>
      </c>
      <c r="R1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39.421999999999997</v>
      </c>
      <c s="20">
        <v>197</v>
      </c>
      <c s="80">
        <v>3.9980000000000002</v>
      </c>
      <c s="80">
        <v>88.233000000000004</v>
      </c>
      <c s="83">
        <v>28.620999999999999</v>
      </c>
      <c s="92">
        <v>0</v>
      </c>
      <c s="92">
        <v>0</v>
      </c>
      <c/>
      <c r="K198" s="147">
        <v>45509.022102731484</v>
      </c>
      <c r="R1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39.631</v>
      </c>
      <c s="20">
        <v>198</v>
      </c>
      <c s="80">
        <v>4.3300000000000001</v>
      </c>
      <c s="80">
        <v>88.378</v>
      </c>
      <c s="83">
        <v>27.861000000000001</v>
      </c>
      <c s="92">
        <v>0</v>
      </c>
      <c s="92">
        <v>0</v>
      </c>
      <c/>
      <c r="K199" s="147">
        <v>45509.022105150463</v>
      </c>
      <c r="R1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39.817999999999998</v>
      </c>
      <c s="20">
        <v>199</v>
      </c>
      <c s="80">
        <v>4.3710000000000004</v>
      </c>
      <c s="80">
        <v>88.197999999999993</v>
      </c>
      <c s="83">
        <v>25.501000000000001</v>
      </c>
      <c s="92">
        <v>0</v>
      </c>
      <c s="92">
        <v>0</v>
      </c>
      <c/>
      <c r="K200" s="147">
        <v>45509.022107314813</v>
      </c>
      <c r="R2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40.039999999999999</v>
      </c>
      <c s="20">
        <v>200</v>
      </c>
      <c s="80">
        <v>4.3710000000000004</v>
      </c>
      <c s="80">
        <v>87.697999999999993</v>
      </c>
      <c s="83">
        <v>28.055</v>
      </c>
      <c s="92">
        <v>0</v>
      </c>
      <c s="92">
        <v>0</v>
      </c>
      <c/>
      <c r="K201" s="147">
        <v>45509.022109884259</v>
      </c>
      <c r="R2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40.220999999999997</v>
      </c>
      <c s="20">
        <v>201</v>
      </c>
      <c s="80">
        <v>4.3710000000000004</v>
      </c>
      <c s="80">
        <v>87.537000000000006</v>
      </c>
      <c s="83">
        <v>29.428000000000001</v>
      </c>
      <c s="92">
        <v>0</v>
      </c>
      <c s="92">
        <v>0</v>
      </c>
      <c/>
      <c r="K202" s="147">
        <v>45509.022111979168</v>
      </c>
      <c r="R2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40.438000000000002</v>
      </c>
      <c s="20">
        <v>202</v>
      </c>
      <c s="80">
        <v>4.3710000000000004</v>
      </c>
      <c s="80">
        <v>88.609999999999999</v>
      </c>
      <c s="83">
        <v>27.876999999999999</v>
      </c>
      <c s="92">
        <v>0</v>
      </c>
      <c s="92">
        <v>0</v>
      </c>
      <c/>
      <c r="K203" s="147">
        <v>45509.022114490741</v>
      </c>
      <c r="R2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40.628999999999998</v>
      </c>
      <c s="20">
        <v>203</v>
      </c>
      <c s="80">
        <v>4.3710000000000004</v>
      </c>
      <c s="80">
        <v>88.400000000000006</v>
      </c>
      <c s="83">
        <v>30.137</v>
      </c>
      <c s="92">
        <v>0</v>
      </c>
      <c s="92">
        <v>0</v>
      </c>
      <c/>
      <c r="K204" s="147">
        <v>45509.022116701388</v>
      </c>
      <c r="R2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40.819000000000003</v>
      </c>
      <c s="20">
        <v>204</v>
      </c>
      <c s="80">
        <v>4.3710000000000004</v>
      </c>
      <c s="80">
        <v>86.474999999999994</v>
      </c>
      <c s="83">
        <v>33.905000000000001</v>
      </c>
      <c s="92">
        <v>0</v>
      </c>
      <c s="92">
        <v>0</v>
      </c>
      <c/>
      <c r="K205" s="147">
        <v>45509.022118900466</v>
      </c>
      <c r="R2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41.037999999999997</v>
      </c>
      <c s="20">
        <v>205</v>
      </c>
      <c s="80">
        <v>4.3710000000000004</v>
      </c>
      <c s="80">
        <v>87.454999999999998</v>
      </c>
      <c s="83">
        <v>26.052</v>
      </c>
      <c s="92">
        <v>0</v>
      </c>
      <c s="92">
        <v>0</v>
      </c>
      <c/>
      <c r="K206" s="147">
        <v>45509.022121435184</v>
      </c>
      <c r="R2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41.213999999999999</v>
      </c>
      <c s="20">
        <v>206</v>
      </c>
      <c s="80">
        <v>4.3710000000000004</v>
      </c>
      <c s="80">
        <v>87.430000000000007</v>
      </c>
      <c s="83">
        <v>23.038</v>
      </c>
      <c s="92">
        <v>0</v>
      </c>
      <c s="92">
        <v>0</v>
      </c>
      <c/>
      <c r="K207" s="147">
        <v>45509.022123472219</v>
      </c>
      <c r="R2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41.424999999999997</v>
      </c>
      <c s="20">
        <v>207</v>
      </c>
      <c s="80">
        <v>4.3710000000000004</v>
      </c>
      <c s="80">
        <v>86.350999999999999</v>
      </c>
      <c s="83">
        <v>29.004000000000001</v>
      </c>
      <c s="92">
        <v>0</v>
      </c>
      <c s="92">
        <v>0</v>
      </c>
      <c/>
      <c r="K208" s="147">
        <v>45509.022125925927</v>
      </c>
      <c r="R2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41.633000000000003</v>
      </c>
      <c s="20">
        <v>208</v>
      </c>
      <c s="80">
        <v>4.3710000000000004</v>
      </c>
      <c s="80">
        <v>83.924000000000007</v>
      </c>
      <c s="83">
        <v>36.103999999999999</v>
      </c>
      <c s="92">
        <v>0</v>
      </c>
      <c s="92">
        <v>0</v>
      </c>
      <c/>
      <c r="K209" s="147">
        <v>45509.022128321762</v>
      </c>
      <c r="R2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41.817999999999998</v>
      </c>
      <c s="20">
        <v>209</v>
      </c>
      <c s="80">
        <v>4.3710000000000004</v>
      </c>
      <c s="80">
        <v>85.335999999999999</v>
      </c>
      <c s="83">
        <v>28.706</v>
      </c>
      <c s="92">
        <v>0</v>
      </c>
      <c s="92">
        <v>0</v>
      </c>
      <c/>
      <c r="K210" s="147">
        <v>45509.022130462959</v>
      </c>
      <c r="R2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42.030999999999999</v>
      </c>
      <c s="20">
        <v>210</v>
      </c>
      <c s="80">
        <v>4.3710000000000004</v>
      </c>
      <c s="80">
        <v>84.141999999999996</v>
      </c>
      <c s="83">
        <v>32.645000000000003</v>
      </c>
      <c s="92">
        <v>0</v>
      </c>
      <c s="92">
        <v>0</v>
      </c>
      <c/>
      <c r="K211" s="147">
        <v>45509.022132928243</v>
      </c>
      <c r="R2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42.232999999999997</v>
      </c>
      <c s="20">
        <v>211</v>
      </c>
      <c s="80">
        <v>4.3710000000000004</v>
      </c>
      <c s="80">
        <v>83.813999999999993</v>
      </c>
      <c s="83">
        <v>23.459</v>
      </c>
      <c s="92">
        <v>0</v>
      </c>
      <c s="92">
        <v>0</v>
      </c>
      <c/>
      <c r="K212" s="147">
        <v>45509.022135266205</v>
      </c>
      <c r="R2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42.429000000000002</v>
      </c>
      <c s="20">
        <v>212</v>
      </c>
      <c s="80">
        <v>4.3710000000000004</v>
      </c>
      <c s="80">
        <v>83.091999999999999</v>
      </c>
      <c s="83">
        <v>25.475999999999999</v>
      </c>
      <c s="92">
        <v>0</v>
      </c>
      <c s="92">
        <v>0</v>
      </c>
      <c/>
      <c r="K213" s="147">
        <v>45509.022137534725</v>
      </c>
      <c r="R2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42.625999999999998</v>
      </c>
      <c s="20">
        <v>213</v>
      </c>
      <c s="80">
        <v>4.3710000000000004</v>
      </c>
      <c s="80">
        <v>83.091999999999999</v>
      </c>
      <c s="83">
        <v>0</v>
      </c>
      <c s="92">
        <v>0</v>
      </c>
      <c s="92">
        <v>0</v>
      </c>
      <c/>
      <c r="K214" s="147">
        <v>45509.022139814813</v>
      </c>
      <c r="R2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42.819000000000003</v>
      </c>
      <c s="20">
        <v>214</v>
      </c>
      <c s="80">
        <v>4.3710000000000004</v>
      </c>
      <c s="80">
        <v>85.588999999999999</v>
      </c>
      <c s="83">
        <v>41.375999999999998</v>
      </c>
      <c s="92">
        <v>0</v>
      </c>
      <c s="92">
        <v>0</v>
      </c>
      <c/>
      <c r="K215" s="147">
        <v>45509.022142048612</v>
      </c>
      <c r="R2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43.017000000000003</v>
      </c>
      <c s="20">
        <v>215</v>
      </c>
      <c s="80">
        <v>4.3710000000000004</v>
      </c>
      <c s="80">
        <v>86.581999999999994</v>
      </c>
      <c s="83">
        <v>29.695</v>
      </c>
      <c s="92">
        <v>0</v>
      </c>
      <c s="92">
        <v>0</v>
      </c>
      <c/>
      <c r="K216" s="147">
        <v>45509.022144340277</v>
      </c>
      <c r="R2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43.223999999999997</v>
      </c>
      <c s="20">
        <v>216</v>
      </c>
      <c s="80">
        <v>4.3710000000000004</v>
      </c>
      <c s="80">
        <v>91.397999999999996</v>
      </c>
      <c s="83">
        <v>39.558</v>
      </c>
      <c s="92">
        <v>0</v>
      </c>
      <c s="92">
        <v>0</v>
      </c>
      <c/>
      <c r="K217" s="147">
        <v>45509.022146736112</v>
      </c>
      <c r="R2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43.414000000000001</v>
      </c>
      <c s="20">
        <v>217</v>
      </c>
      <c s="80">
        <v>4.3710000000000004</v>
      </c>
      <c s="80">
        <v>91.367000000000004</v>
      </c>
      <c s="83">
        <v>40.539000000000001</v>
      </c>
      <c s="92">
        <v>0</v>
      </c>
      <c s="92">
        <v>0</v>
      </c>
      <c/>
      <c r="K218" s="147">
        <v>45509.022148935182</v>
      </c>
      <c r="R2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43.628999999999998</v>
      </c>
      <c s="20">
        <v>218</v>
      </c>
      <c s="80">
        <v>4.3710000000000004</v>
      </c>
      <c s="80">
        <v>91.200000000000003</v>
      </c>
      <c s="83">
        <v>48.481999999999999</v>
      </c>
      <c s="92">
        <v>0</v>
      </c>
      <c s="92">
        <v>0</v>
      </c>
      <c/>
      <c r="K219" s="147">
        <v>45509.022151423611</v>
      </c>
      <c r="R2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43.814</v>
      </c>
      <c s="20">
        <v>219</v>
      </c>
      <c s="80">
        <v>4.3710000000000004</v>
      </c>
      <c s="80">
        <v>89.870999999999995</v>
      </c>
      <c s="83">
        <v>19.992999999999999</v>
      </c>
      <c s="92">
        <v>0</v>
      </c>
      <c s="92">
        <v>0</v>
      </c>
      <c/>
      <c r="K220" s="147">
        <v>45509.022153564816</v>
      </c>
      <c r="R2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44.029000000000003</v>
      </c>
      <c s="20">
        <v>220</v>
      </c>
      <c s="80">
        <v>4.3710000000000004</v>
      </c>
      <c s="80">
        <v>89.870999999999995</v>
      </c>
      <c s="83">
        <v>0</v>
      </c>
      <c s="92">
        <v>0</v>
      </c>
      <c s="92">
        <v>0</v>
      </c>
      <c/>
      <c r="K221" s="147">
        <v>45509.022156053237</v>
      </c>
      <c r="R2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44.231999999999999</v>
      </c>
      <c s="20">
        <v>221</v>
      </c>
      <c s="80">
        <v>4.3710000000000004</v>
      </c>
      <c s="80">
        <v>93.337000000000003</v>
      </c>
      <c s="83">
        <v>38.372999999999998</v>
      </c>
      <c s="92">
        <v>0</v>
      </c>
      <c s="92">
        <v>0</v>
      </c>
      <c/>
      <c r="K222" s="147">
        <v>45509.022158402775</v>
      </c>
      <c r="R2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44.423000000000002</v>
      </c>
      <c s="20">
        <v>222</v>
      </c>
      <c s="80">
        <v>4.3710000000000004</v>
      </c>
      <c s="80">
        <v>84.846999999999994</v>
      </c>
      <c s="83">
        <v>41.904000000000003</v>
      </c>
      <c s="92">
        <v>0</v>
      </c>
      <c s="92">
        <v>0</v>
      </c>
      <c/>
      <c r="K223" s="147">
        <v>45509.022160613429</v>
      </c>
      <c r="R2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44.625</v>
      </c>
      <c s="20">
        <v>223</v>
      </c>
      <c s="80">
        <v>4.3710000000000004</v>
      </c>
      <c s="80">
        <v>87.909999999999997</v>
      </c>
      <c s="83">
        <v>36.305999999999997</v>
      </c>
      <c s="92">
        <v>0</v>
      </c>
      <c s="92">
        <v>0</v>
      </c>
      <c/>
      <c r="K224" s="147">
        <v>45509.022162951391</v>
      </c>
      <c r="R2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44.826000000000001</v>
      </c>
      <c s="20">
        <v>224</v>
      </c>
      <c s="80">
        <v>4.7430000000000003</v>
      </c>
      <c s="80">
        <v>88.450000000000003</v>
      </c>
      <c s="83">
        <v>9.9489999999999998</v>
      </c>
      <c s="92">
        <v>0</v>
      </c>
      <c s="92">
        <v>0</v>
      </c>
      <c/>
      <c r="K225" s="147">
        <v>45509.022165277776</v>
      </c>
      <c r="R2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45.039000000000001</v>
      </c>
      <c s="20">
        <v>225</v>
      </c>
      <c s="80">
        <v>4.6790000000000003</v>
      </c>
      <c s="80">
        <v>89.849999999999994</v>
      </c>
      <c s="83">
        <v>41.189999999999998</v>
      </c>
      <c s="92">
        <v>0</v>
      </c>
      <c s="92">
        <v>0</v>
      </c>
      <c/>
      <c r="K226" s="147">
        <v>45509.022167743053</v>
      </c>
      <c r="R2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45.216000000000001</v>
      </c>
      <c s="20">
        <v>226</v>
      </c>
      <c s="80">
        <v>4.7439999999999998</v>
      </c>
      <c s="80">
        <v>89.266999999999996</v>
      </c>
      <c s="83">
        <v>48.667999999999999</v>
      </c>
      <c s="92">
        <v>0</v>
      </c>
      <c s="92">
        <v>0</v>
      </c>
      <c/>
      <c r="K227" s="147">
        <v>45509.022169791664</v>
      </c>
      <c r="R2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45.423999999999999</v>
      </c>
      <c s="20">
        <v>227</v>
      </c>
      <c s="80">
        <v>4.7830000000000004</v>
      </c>
      <c s="80">
        <v>89.513000000000005</v>
      </c>
      <c s="83">
        <v>25.298999999999999</v>
      </c>
      <c s="92">
        <v>0</v>
      </c>
      <c s="92">
        <v>0</v>
      </c>
      <c/>
      <c r="K228" s="147">
        <v>45509.022172199075</v>
      </c>
      <c r="R2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45.625999999999998</v>
      </c>
      <c s="20">
        <v>228</v>
      </c>
      <c s="80">
        <v>4.4820000000000002</v>
      </c>
      <c s="80">
        <v>87.715999999999994</v>
      </c>
      <c s="83">
        <v>37.372999999999998</v>
      </c>
      <c s="92">
        <v>0</v>
      </c>
      <c s="92">
        <v>0</v>
      </c>
      <c/>
      <c r="K229" s="147">
        <v>45509.022174537036</v>
      </c>
      <c r="R2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45.841000000000001</v>
      </c>
      <c s="20">
        <v>229</v>
      </c>
      <c s="80">
        <v>4.1740000000000004</v>
      </c>
      <c s="80">
        <v>85.617000000000004</v>
      </c>
      <c s="83">
        <v>39.112000000000002</v>
      </c>
      <c s="92">
        <v>0</v>
      </c>
      <c s="92">
        <v>0</v>
      </c>
      <c/>
      <c r="K230" s="147">
        <v>45509.022177025465</v>
      </c>
      <c r="R2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46.020000000000003</v>
      </c>
      <c s="20">
        <v>230</v>
      </c>
      <c s="80">
        <v>4.3849999999999998</v>
      </c>
      <c s="80">
        <v>83.064999999999998</v>
      </c>
      <c s="83">
        <v>38.790999999999997</v>
      </c>
      <c s="92">
        <v>0</v>
      </c>
      <c s="92">
        <v>0</v>
      </c>
      <c/>
      <c r="K231" s="147">
        <v>45509.022179097221</v>
      </c>
      <c r="R2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46.222999999999999</v>
      </c>
      <c s="20">
        <v>231</v>
      </c>
      <c s="80">
        <v>4.1189999999999998</v>
      </c>
      <c s="80">
        <v>83.265000000000001</v>
      </c>
      <c s="83">
        <v>34.228000000000002</v>
      </c>
      <c s="92">
        <v>0</v>
      </c>
      <c s="92">
        <v>0</v>
      </c>
      <c/>
      <c r="K232" s="147">
        <v>45509.022181446759</v>
      </c>
      <c r="R2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46.435000000000002</v>
      </c>
      <c s="20">
        <v>232</v>
      </c>
      <c s="80">
        <v>4.6020000000000003</v>
      </c>
      <c s="80">
        <v>84.808000000000007</v>
      </c>
      <c s="83">
        <v>33.633000000000003</v>
      </c>
      <c s="92">
        <v>0</v>
      </c>
      <c s="92">
        <v>0</v>
      </c>
      <c/>
      <c r="K233" s="147">
        <v>45509.022183900466</v>
      </c>
      <c r="R2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46.643000000000001</v>
      </c>
      <c s="20">
        <v>233</v>
      </c>
      <c s="80">
        <v>4.6799999999999997</v>
      </c>
      <c s="80">
        <v>86.328999999999994</v>
      </c>
      <c s="83">
        <v>31.948</v>
      </c>
      <c s="92">
        <v>0</v>
      </c>
      <c s="92">
        <v>0</v>
      </c>
      <c/>
      <c r="K234" s="147">
        <v>45509.02218630787</v>
      </c>
      <c r="R2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46.825000000000003</v>
      </c>
      <c s="20">
        <v>234</v>
      </c>
      <c s="80">
        <v>4.75</v>
      </c>
      <c s="80">
        <v>87.563000000000002</v>
      </c>
      <c s="83">
        <v>15.967000000000001</v>
      </c>
      <c s="92">
        <v>0</v>
      </c>
      <c s="92">
        <v>0</v>
      </c>
      <c/>
      <c r="K235" s="147">
        <v>45509.022188414354</v>
      </c>
      <c r="R2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47.034999999999997</v>
      </c>
      <c s="20">
        <v>235</v>
      </c>
      <c s="80">
        <v>4.8109999999999999</v>
      </c>
      <c s="80">
        <v>87.695999999999998</v>
      </c>
      <c s="83">
        <v>12.916</v>
      </c>
      <c s="92">
        <v>0</v>
      </c>
      <c s="92">
        <v>0</v>
      </c>
      <c/>
      <c r="K236" s="147">
        <v>45509.022190844909</v>
      </c>
      <c r="R2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47.223999999999997</v>
      </c>
      <c s="20">
        <v>236</v>
      </c>
      <c s="80">
        <v>4.1109999999999998</v>
      </c>
      <c s="80">
        <v>84.192999999999998</v>
      </c>
      <c s="83">
        <v>45.965000000000003</v>
      </c>
      <c s="92">
        <v>0</v>
      </c>
      <c s="92">
        <v>0</v>
      </c>
      <c/>
      <c r="K237" s="147">
        <v>45509.022193032404</v>
      </c>
      <c r="R2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47.426000000000002</v>
      </c>
      <c s="20">
        <v>237</v>
      </c>
      <c s="80">
        <v>4.4850000000000003</v>
      </c>
      <c s="80">
        <v>84.102000000000004</v>
      </c>
      <c s="83">
        <v>25.128</v>
      </c>
      <c s="92">
        <v>0</v>
      </c>
      <c s="92">
        <v>0</v>
      </c>
      <c/>
      <c r="K238" s="147">
        <v>45509.022195370373</v>
      </c>
      <c r="R2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47.619999999999997</v>
      </c>
      <c s="20">
        <v>238</v>
      </c>
      <c s="80">
        <v>4.5529999999999999</v>
      </c>
      <c s="80">
        <v>83.453999999999994</v>
      </c>
      <c s="83">
        <v>23.876000000000001</v>
      </c>
      <c s="92">
        <v>0</v>
      </c>
      <c s="92">
        <v>0</v>
      </c>
      <c/>
      <c r="K239" s="147">
        <v>45509.022197615741</v>
      </c>
      <c r="R2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47.826999999999998</v>
      </c>
      <c s="20">
        <v>239</v>
      </c>
      <c s="80">
        <v>4.4720000000000004</v>
      </c>
      <c s="80">
        <v>83.260000000000005</v>
      </c>
      <c s="83">
        <v>24.736999999999998</v>
      </c>
      <c s="92">
        <v>0</v>
      </c>
      <c s="92">
        <v>0</v>
      </c>
      <c/>
      <c r="K240" s="147">
        <v>45509.022200011575</v>
      </c>
      <c r="R2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48.021000000000001</v>
      </c>
      <c s="20">
        <v>240</v>
      </c>
      <c s="80">
        <v>4.5830000000000002</v>
      </c>
      <c s="80">
        <v>83.521000000000001</v>
      </c>
      <c s="83">
        <v>25.559999999999999</v>
      </c>
      <c s="92">
        <v>0</v>
      </c>
      <c s="92">
        <v>0</v>
      </c>
      <c/>
      <c r="K241" s="147">
        <v>45509.022202256943</v>
      </c>
      <c r="R2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48.234000000000002</v>
      </c>
      <c s="20">
        <v>241</v>
      </c>
      <c s="80">
        <v>4.4409999999999998</v>
      </c>
      <c s="80">
        <v>83.188000000000002</v>
      </c>
      <c s="83">
        <v>25.914000000000001</v>
      </c>
      <c s="92">
        <v>0</v>
      </c>
      <c s="92">
        <v>0</v>
      </c>
      <c/>
      <c r="K242" s="147">
        <v>45509.02220472222</v>
      </c>
      <c r="R2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48.430999999999997</v>
      </c>
      <c s="20">
        <v>242</v>
      </c>
      <c s="80">
        <v>4.5060000000000002</v>
      </c>
      <c s="80">
        <v>83.131</v>
      </c>
      <c s="83">
        <v>28.231000000000002</v>
      </c>
      <c s="92">
        <v>0</v>
      </c>
      <c s="92">
        <v>0</v>
      </c>
      <c/>
      <c r="K243" s="147">
        <v>45509.022207002316</v>
      </c>
      <c r="R2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48.622</v>
      </c>
      <c s="20">
        <v>243</v>
      </c>
      <c s="80">
        <v>4.5119999999999996</v>
      </c>
      <c s="80">
        <v>83.682000000000002</v>
      </c>
      <c s="83">
        <v>30.029</v>
      </c>
      <c s="92">
        <v>0</v>
      </c>
      <c s="92">
        <v>0</v>
      </c>
      <c/>
      <c r="K244" s="147">
        <v>45509.022209212962</v>
      </c>
      <c r="R2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48.834000000000003</v>
      </c>
      <c s="20">
        <v>244</v>
      </c>
      <c s="80">
        <v>4.4240000000000004</v>
      </c>
      <c s="80">
        <v>84.783000000000001</v>
      </c>
      <c s="83">
        <v>29.664999999999999</v>
      </c>
      <c s="92">
        <v>0</v>
      </c>
      <c s="92">
        <v>0</v>
      </c>
      <c/>
      <c r="K245" s="147">
        <v>45509.02221166667</v>
      </c>
      <c r="R2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49.031999999999996</v>
      </c>
      <c s="20">
        <v>245</v>
      </c>
      <c s="80">
        <v>4.4569999999999999</v>
      </c>
      <c s="80">
        <v>85.216999999999999</v>
      </c>
      <c s="83">
        <v>35.674999999999997</v>
      </c>
      <c s="92">
        <v>0</v>
      </c>
      <c s="92">
        <v>0</v>
      </c>
      <c/>
      <c r="K246" s="147">
        <v>45509.022213958335</v>
      </c>
      <c r="R2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49.215000000000003</v>
      </c>
      <c s="20">
        <v>246</v>
      </c>
      <c s="80">
        <v>4.3369999999999997</v>
      </c>
      <c s="80">
        <v>85.810000000000002</v>
      </c>
      <c s="83">
        <v>29.401</v>
      </c>
      <c s="92">
        <v>0</v>
      </c>
      <c s="92">
        <v>0</v>
      </c>
      <c/>
      <c r="K247" s="147">
        <v>45509.022216076388</v>
      </c>
      <c r="R2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49.417999999999999</v>
      </c>
      <c s="20">
        <v>247</v>
      </c>
      <c s="80">
        <v>4.391</v>
      </c>
      <c s="80">
        <v>85.774000000000001</v>
      </c>
      <c s="83">
        <v>25.670999999999999</v>
      </c>
      <c s="92">
        <v>0</v>
      </c>
      <c s="92">
        <v>0</v>
      </c>
      <c/>
      <c r="K248" s="147">
        <v>45509.022218425926</v>
      </c>
      <c r="R2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49.639000000000003</v>
      </c>
      <c s="20">
        <v>248</v>
      </c>
      <c s="80">
        <v>4.4880000000000004</v>
      </c>
      <c s="80">
        <v>85.912999999999997</v>
      </c>
      <c s="83">
        <v>24.914000000000001</v>
      </c>
      <c s="92">
        <v>0</v>
      </c>
      <c s="92">
        <v>0</v>
      </c>
      <c/>
      <c r="K249" s="147">
        <v>45509.022220983796</v>
      </c>
      <c r="R2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49.829000000000001</v>
      </c>
      <c s="20">
        <v>249</v>
      </c>
      <c s="80">
        <v>4.4880000000000004</v>
      </c>
      <c s="80">
        <v>85.912999999999997</v>
      </c>
      <c s="83">
        <v>0</v>
      </c>
      <c s="92">
        <v>0</v>
      </c>
      <c s="92">
        <v>0</v>
      </c>
      <c/>
      <c r="K250" s="147">
        <v>45509.022223194443</v>
      </c>
      <c r="R2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50.030999999999999</v>
      </c>
      <c s="20">
        <v>250</v>
      </c>
      <c s="80">
        <v>4.4880000000000004</v>
      </c>
      <c s="80">
        <v>85.912999999999997</v>
      </c>
      <c s="83">
        <v>0</v>
      </c>
      <c s="92">
        <v>0</v>
      </c>
      <c s="92">
        <v>0</v>
      </c>
      <c/>
      <c r="K251" s="147">
        <v>45509.022225520835</v>
      </c>
      <c r="R2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50.232999999999997</v>
      </c>
      <c s="20">
        <v>251</v>
      </c>
      <c s="80">
        <v>4.0830000000000002</v>
      </c>
      <c s="80">
        <v>81.254999999999995</v>
      </c>
      <c s="83">
        <v>34.866</v>
      </c>
      <c s="92">
        <v>0</v>
      </c>
      <c s="92">
        <v>0</v>
      </c>
      <c/>
      <c r="K252" s="147">
        <v>45509.022227858797</v>
      </c>
      <c r="R2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50.420000000000002</v>
      </c>
      <c s="20">
        <v>252</v>
      </c>
      <c s="80">
        <v>4.04</v>
      </c>
      <c s="80">
        <v>80.334999999999994</v>
      </c>
      <c s="83">
        <v>28.227</v>
      </c>
      <c s="92">
        <v>0</v>
      </c>
      <c s="92">
        <v>0</v>
      </c>
      <c/>
      <c r="K253" s="147">
        <v>45509.022230023147</v>
      </c>
      <c r="R2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50.615000000000002</v>
      </c>
      <c s="20">
        <v>253</v>
      </c>
      <c s="80">
        <v>4.1829999999999998</v>
      </c>
      <c s="80">
        <v>82.320999999999998</v>
      </c>
      <c s="83">
        <v>33.067</v>
      </c>
      <c s="92">
        <v>0</v>
      </c>
      <c s="92">
        <v>0</v>
      </c>
      <c/>
      <c r="K254" s="147">
        <v>45509.022232280091</v>
      </c>
      <c r="R2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50.820999999999998</v>
      </c>
      <c s="20">
        <v>254</v>
      </c>
      <c s="80">
        <v>4.165</v>
      </c>
      <c s="80">
        <v>83.861000000000004</v>
      </c>
      <c s="83">
        <v>35.981000000000002</v>
      </c>
      <c s="92">
        <v>0</v>
      </c>
      <c s="92">
        <v>0</v>
      </c>
      <c/>
      <c r="K255" s="147">
        <v>45509.02223466435</v>
      </c>
      <c r="R2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51.021000000000001</v>
      </c>
      <c s="20">
        <v>255</v>
      </c>
      <c s="80">
        <v>4.2910000000000004</v>
      </c>
      <c s="80">
        <v>84.852000000000004</v>
      </c>
      <c s="83">
        <v>32.856000000000002</v>
      </c>
      <c s="92">
        <v>0</v>
      </c>
      <c s="92">
        <v>0</v>
      </c>
      <c/>
      <c r="K256" s="147">
        <v>45509.022236990742</v>
      </c>
      <c r="R2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51.225000000000001</v>
      </c>
      <c s="20">
        <v>256</v>
      </c>
      <c s="80">
        <v>4.194</v>
      </c>
      <c s="80">
        <v>85.509</v>
      </c>
      <c s="83">
        <v>30.152999999999999</v>
      </c>
      <c s="92">
        <v>0</v>
      </c>
      <c s="92">
        <v>0</v>
      </c>
      <c/>
      <c r="K257" s="147">
        <v>45509.02223934028</v>
      </c>
      <c r="R2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51.433</v>
      </c>
      <c s="20">
        <v>257</v>
      </c>
      <c s="80">
        <v>4.4219999999999997</v>
      </c>
      <c s="80">
        <v>86.117999999999995</v>
      </c>
      <c s="83">
        <v>29.530000000000001</v>
      </c>
      <c s="92">
        <v>0</v>
      </c>
      <c s="92">
        <v>0</v>
      </c>
      <c/>
      <c r="K258" s="147">
        <v>45509.022241747683</v>
      </c>
      <c r="R2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51.619999999999997</v>
      </c>
      <c s="20">
        <v>258</v>
      </c>
      <c s="80">
        <v>4.4509999999999996</v>
      </c>
      <c s="80">
        <v>86.888000000000005</v>
      </c>
      <c s="83">
        <v>31.998999999999999</v>
      </c>
      <c s="92">
        <v>0</v>
      </c>
      <c s="92">
        <v>0</v>
      </c>
      <c/>
      <c r="K259" s="147">
        <v>45509.022243912033</v>
      </c>
      <c r="R2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51.838999999999999</v>
      </c>
      <c s="20">
        <v>259</v>
      </c>
      <c s="80">
        <v>4.4249999999999998</v>
      </c>
      <c s="80">
        <v>87.566000000000003</v>
      </c>
      <c s="83">
        <v>31.59</v>
      </c>
      <c s="92">
        <v>0</v>
      </c>
      <c s="92">
        <v>0</v>
      </c>
      <c/>
      <c r="K260" s="147">
        <v>45509.022246446759</v>
      </c>
      <c r="R2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52.027000000000001</v>
      </c>
      <c s="20">
        <v>260</v>
      </c>
      <c s="80">
        <v>4.4279999999999999</v>
      </c>
      <c s="80">
        <v>87.239000000000004</v>
      </c>
      <c s="83">
        <v>18.565999999999999</v>
      </c>
      <c s="92">
        <v>0</v>
      </c>
      <c s="92">
        <v>0</v>
      </c>
      <c/>
      <c r="K261" s="147">
        <v>45509.022248634261</v>
      </c>
      <c r="R2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52.222999999999999</v>
      </c>
      <c s="20">
        <v>261</v>
      </c>
      <c s="80">
        <v>4.0549999999999997</v>
      </c>
      <c s="80">
        <v>84.180999999999997</v>
      </c>
      <c s="83">
        <v>42.795999999999999</v>
      </c>
      <c s="92">
        <v>0</v>
      </c>
      <c s="92">
        <v>0</v>
      </c>
      <c/>
      <c r="K262" s="147">
        <v>45509.022250891205</v>
      </c>
      <c r="R2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52.423999999999999</v>
      </c>
      <c s="20">
        <v>262</v>
      </c>
      <c s="80">
        <v>4.0730000000000004</v>
      </c>
      <c s="80">
        <v>84.180000000000007</v>
      </c>
      <c s="83">
        <v>43.892000000000003</v>
      </c>
      <c s="92">
        <v>0</v>
      </c>
      <c s="92">
        <v>0</v>
      </c>
      <c/>
      <c r="K263" s="147">
        <v>45509.02225321759</v>
      </c>
      <c r="R2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52.634</v>
      </c>
      <c s="20">
        <v>263</v>
      </c>
      <c s="80">
        <v>4.2590000000000003</v>
      </c>
      <c s="80">
        <v>84.024000000000001</v>
      </c>
      <c s="83">
        <v>38.384999999999998</v>
      </c>
      <c s="92">
        <v>0</v>
      </c>
      <c s="92">
        <v>0</v>
      </c>
      <c/>
      <c r="K264" s="147">
        <v>45509.022255648146</v>
      </c>
      <c r="R2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52.829999999999998</v>
      </c>
      <c s="20">
        <v>264</v>
      </c>
      <c s="80">
        <v>4.274</v>
      </c>
      <c s="80">
        <v>84.206999999999994</v>
      </c>
      <c s="83">
        <v>34.034999999999997</v>
      </c>
      <c s="92">
        <v>0</v>
      </c>
      <c s="92">
        <v>0</v>
      </c>
      <c/>
      <c r="K265" s="147">
        <v>45509.022257916666</v>
      </c>
      <c r="R2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53.034999999999997</v>
      </c>
      <c s="20">
        <v>265</v>
      </c>
      <c s="80">
        <v>4.3289999999999997</v>
      </c>
      <c s="80">
        <v>84.081000000000003</v>
      </c>
      <c s="83">
        <v>29.725999999999999</v>
      </c>
      <c s="92">
        <v>0</v>
      </c>
      <c s="92">
        <v>0</v>
      </c>
      <c/>
      <c r="K266" s="147">
        <v>45509.022260289355</v>
      </c>
      <c r="R2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53.223999999999997</v>
      </c>
      <c s="20">
        <v>266</v>
      </c>
      <c s="80">
        <v>4.3929999999999998</v>
      </c>
      <c s="80">
        <v>85.048000000000002</v>
      </c>
      <c s="83">
        <v>32.219999999999999</v>
      </c>
      <c s="92">
        <v>0</v>
      </c>
      <c s="92">
        <v>0</v>
      </c>
      <c/>
      <c r="K267" s="147">
        <v>45509.02226247685</v>
      </c>
      <c r="R2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53.43</v>
      </c>
      <c s="20">
        <v>267</v>
      </c>
      <c s="80">
        <v>4.3929999999999998</v>
      </c>
      <c s="80">
        <v>85.048000000000002</v>
      </c>
      <c s="83">
        <v>0</v>
      </c>
      <c s="92">
        <v>0</v>
      </c>
      <c s="92">
        <v>0</v>
      </c>
      <c/>
      <c r="K268" s="147">
        <v>45509.022264861109</v>
      </c>
      <c r="R2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53.634999999999998</v>
      </c>
      <c s="20">
        <v>268</v>
      </c>
      <c s="80">
        <v>4.3929999999999998</v>
      </c>
      <c s="80">
        <v>85.048000000000002</v>
      </c>
      <c s="83">
        <v>0</v>
      </c>
      <c s="92">
        <v>0</v>
      </c>
      <c s="92">
        <v>0</v>
      </c>
      <c/>
      <c r="K269" s="147">
        <v>45509.022267233799</v>
      </c>
      <c r="R2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53.817999999999998</v>
      </c>
      <c s="20">
        <v>269</v>
      </c>
      <c s="80">
        <v>4.6959999999999997</v>
      </c>
      <c s="80">
        <v>89.831000000000003</v>
      </c>
      <c s="83">
        <v>47.661999999999999</v>
      </c>
      <c s="92">
        <v>0</v>
      </c>
      <c s="92">
        <v>0</v>
      </c>
      <c/>
      <c r="K270" s="147">
        <v>45509.022269351852</v>
      </c>
      <c r="R2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54.018999999999998</v>
      </c>
      <c s="20">
        <v>270</v>
      </c>
      <c s="80">
        <v>4.6849999999999996</v>
      </c>
      <c s="80">
        <v>89.060000000000002</v>
      </c>
      <c s="83">
        <v>52.792000000000002</v>
      </c>
      <c s="92">
        <v>0</v>
      </c>
      <c s="92">
        <v>0</v>
      </c>
      <c/>
      <c r="K271" s="147">
        <v>45509.022271678237</v>
      </c>
      <c r="R2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54.229999999999997</v>
      </c>
      <c s="20">
        <v>271</v>
      </c>
      <c s="80">
        <v>4.641</v>
      </c>
      <c s="80">
        <v>89.170000000000002</v>
      </c>
      <c s="83">
        <v>34.006</v>
      </c>
      <c s="92">
        <v>0</v>
      </c>
      <c s="92">
        <v>0</v>
      </c>
      <c/>
      <c r="K272" s="147">
        <v>45509.022274120369</v>
      </c>
      <c r="R2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54.433</v>
      </c>
      <c s="20">
        <v>272</v>
      </c>
      <c s="80">
        <v>4.7300000000000004</v>
      </c>
      <c s="80">
        <v>89.370999999999995</v>
      </c>
      <c s="83">
        <v>35.832000000000001</v>
      </c>
      <c s="92">
        <v>0</v>
      </c>
      <c s="92">
        <v>0</v>
      </c>
      <c/>
      <c r="K273" s="147">
        <v>45509.022276469907</v>
      </c>
      <c r="R2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54.616999999999997</v>
      </c>
      <c s="20">
        <v>273</v>
      </c>
      <c s="80">
        <v>4.8019999999999996</v>
      </c>
      <c s="80">
        <v>89.150000000000006</v>
      </c>
      <c s="83">
        <v>34.293999999999997</v>
      </c>
      <c s="92">
        <v>0</v>
      </c>
      <c s="92">
        <v>0</v>
      </c>
      <c/>
      <c r="K274" s="147">
        <v>45509.022278599536</v>
      </c>
      <c r="R2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54.814999999999998</v>
      </c>
      <c s="20">
        <v>274</v>
      </c>
      <c s="80">
        <v>4.6630000000000003</v>
      </c>
      <c s="80">
        <v>87.870999999999995</v>
      </c>
      <c s="83">
        <v>35.505000000000003</v>
      </c>
      <c s="92">
        <v>0</v>
      </c>
      <c s="92">
        <v>0</v>
      </c>
      <c/>
      <c r="K275" s="147">
        <v>45509.0222808912</v>
      </c>
      <c r="R2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55.033000000000001</v>
      </c>
      <c s="20">
        <v>275</v>
      </c>
      <c s="80">
        <v>4.726</v>
      </c>
      <c s="80">
        <v>88.713999999999999</v>
      </c>
      <c s="83">
        <v>47.348999999999997</v>
      </c>
      <c s="92">
        <v>0</v>
      </c>
      <c s="92">
        <v>0</v>
      </c>
      <c/>
      <c r="K276" s="147">
        <v>45509.02228341435</v>
      </c>
      <c r="R2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55.231000000000002</v>
      </c>
      <c s="20">
        <v>276</v>
      </c>
      <c s="80">
        <v>4.593</v>
      </c>
      <c s="80">
        <v>87.594999999999999</v>
      </c>
      <c s="83">
        <v>37.289999999999999</v>
      </c>
      <c s="92">
        <v>0</v>
      </c>
      <c s="92">
        <v>0</v>
      </c>
      <c/>
      <c r="K277" s="147">
        <v>45509.022285706022</v>
      </c>
      <c r="R2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55.417999999999999</v>
      </c>
      <c s="20">
        <v>277</v>
      </c>
      <c s="80">
        <v>4.6120000000000001</v>
      </c>
      <c s="80">
        <v>87.647000000000006</v>
      </c>
      <c s="83">
        <v>43.744999999999997</v>
      </c>
      <c s="92">
        <v>0</v>
      </c>
      <c s="92">
        <v>0</v>
      </c>
      <c/>
      <c r="K278" s="147">
        <v>45509.022287870372</v>
      </c>
      <c r="R2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55.618000000000002</v>
      </c>
      <c s="20">
        <v>278</v>
      </c>
      <c s="80">
        <v>4.5839999999999996</v>
      </c>
      <c s="80">
        <v>87.129000000000005</v>
      </c>
      <c s="83">
        <v>37.539000000000001</v>
      </c>
      <c s="92">
        <v>0</v>
      </c>
      <c s="92">
        <v>0</v>
      </c>
      <c/>
      <c r="K279" s="147">
        <v>45509.022290185188</v>
      </c>
      <c r="R2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55.829000000000001</v>
      </c>
      <c s="20">
        <v>279</v>
      </c>
      <c s="80">
        <v>4.4770000000000003</v>
      </c>
      <c s="80">
        <v>86.799999999999997</v>
      </c>
      <c s="83">
        <v>41.725999999999999</v>
      </c>
      <c s="92">
        <v>0</v>
      </c>
      <c s="92">
        <v>0</v>
      </c>
      <c/>
      <c r="K280" s="147">
        <v>45509.022292627313</v>
      </c>
      <c r="R2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56.029000000000003</v>
      </c>
      <c s="20">
        <v>280</v>
      </c>
      <c s="80">
        <v>4.5570000000000004</v>
      </c>
      <c s="80">
        <v>86.953999999999994</v>
      </c>
      <c s="83">
        <v>34.975000000000001</v>
      </c>
      <c s="92">
        <v>0</v>
      </c>
      <c s="92">
        <v>0</v>
      </c>
      <c/>
      <c r="K281" s="147">
        <v>45509.02229494213</v>
      </c>
      <c r="R2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56.213999999999999</v>
      </c>
      <c s="20">
        <v>281</v>
      </c>
      <c s="80">
        <v>4.6029999999999998</v>
      </c>
      <c s="80">
        <v>86.676000000000002</v>
      </c>
      <c s="83">
        <v>34.637999999999998</v>
      </c>
      <c s="92">
        <v>0</v>
      </c>
      <c s="92">
        <v>0</v>
      </c>
      <c/>
      <c r="K282" s="147">
        <v>45509.022297083335</v>
      </c>
      <c r="R2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56.43</v>
      </c>
      <c s="20">
        <v>282</v>
      </c>
      <c s="80">
        <v>3.9089999999999998</v>
      </c>
      <c s="80">
        <v>82.718999999999994</v>
      </c>
      <c s="83">
        <v>42.634999999999998</v>
      </c>
      <c s="92">
        <v>0</v>
      </c>
      <c s="92">
        <v>0</v>
      </c>
      <c/>
      <c r="K283" s="147">
        <v>45509.022299583332</v>
      </c>
      <c r="R2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56.627000000000002</v>
      </c>
      <c s="20">
        <v>283</v>
      </c>
      <c s="80">
        <v>3.9980000000000002</v>
      </c>
      <c s="80">
        <v>83.814999999999998</v>
      </c>
      <c s="83">
        <v>41.850000000000001</v>
      </c>
      <c s="92">
        <v>0</v>
      </c>
      <c s="92">
        <v>0</v>
      </c>
      <c/>
      <c r="K284" s="147">
        <v>45509.022301874997</v>
      </c>
      <c r="R2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56.832000000000001</v>
      </c>
      <c s="20">
        <v>284</v>
      </c>
      <c s="80">
        <v>4.3300000000000001</v>
      </c>
      <c s="80">
        <v>87.278999999999996</v>
      </c>
      <c s="83">
        <v>36.942</v>
      </c>
      <c s="92">
        <v>0</v>
      </c>
      <c s="92">
        <v>0</v>
      </c>
      <c/>
      <c r="K285" s="147">
        <v>45509.02230423611</v>
      </c>
      <c r="R2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57.027000000000001</v>
      </c>
      <c s="20">
        <v>285</v>
      </c>
      <c s="80">
        <v>4.3710000000000004</v>
      </c>
      <c s="80">
        <v>87.477000000000004</v>
      </c>
      <c s="83">
        <v>19.68</v>
      </c>
      <c s="92">
        <v>0</v>
      </c>
      <c s="92">
        <v>0</v>
      </c>
      <c/>
      <c r="K286" s="147">
        <v>45509.022306493054</v>
      </c>
      <c r="R2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57.222000000000001</v>
      </c>
      <c s="20">
        <v>286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87" s="147">
        <v>45509.022308749998</v>
      </c>
      <c r="R2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57.417999999999999</v>
      </c>
      <c s="20">
        <v>287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88" s="147">
        <v>45509.022311018518</v>
      </c>
      <c r="R2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57.628</v>
      </c>
      <c s="20">
        <v>288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89" s="147">
        <v>45509.022313449073</v>
      </c>
      <c r="R2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57.829000000000001</v>
      </c>
      <c s="20">
        <v>289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0" s="147">
        <v>45509.022315775466</v>
      </c>
      <c r="R2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58.014000000000003</v>
      </c>
      <c s="20">
        <v>290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1" s="147">
        <v>45509.022317916664</v>
      </c>
      <c r="R2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58.219000000000001</v>
      </c>
      <c s="20">
        <v>291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2" s="147">
        <v>45509.022320289354</v>
      </c>
      <c r="R2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58.438000000000002</v>
      </c>
      <c s="20">
        <v>292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3" s="147">
        <v>45509.022322824072</v>
      </c>
      <c r="R2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58.621000000000002</v>
      </c>
      <c s="20">
        <v>293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4" s="147">
        <v>45509.022324953701</v>
      </c>
      <c r="R2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58.834000000000003</v>
      </c>
      <c s="20">
        <v>294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5" s="147">
        <v>45509.022327407409</v>
      </c>
      <c r="R2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59.027999999999999</v>
      </c>
      <c s="20">
        <v>295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6" s="147">
        <v>45509.022329664353</v>
      </c>
      <c r="R2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59.231000000000002</v>
      </c>
      <c s="20">
        <v>296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7" s="147">
        <v>45509.022332002314</v>
      </c>
      <c r="R2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59.414000000000001</v>
      </c>
      <c s="20">
        <v>297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8" s="147">
        <v>45509.022334120367</v>
      </c>
      <c r="R2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59.628999999999998</v>
      </c>
      <c s="20">
        <v>298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299" s="147">
        <v>45509.022336608796</v>
      </c>
      <c r="R2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59.819000000000003</v>
      </c>
      <c s="20">
        <v>299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0" s="147">
        <v>45509.022338807874</v>
      </c>
      <c r="R3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60.036000000000001</v>
      </c>
      <c s="20">
        <v>300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1" s="147">
        <v>45509.022341319447</v>
      </c>
      <c r="R3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60.222999999999999</v>
      </c>
      <c s="20">
        <v>301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2" s="147">
        <v>45509.022343483797</v>
      </c>
      <c r="R3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60.436</v>
      </c>
      <c s="20">
        <v>302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3" s="147">
        <v>45509.022345949073</v>
      </c>
      <c r="R3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60.619999999999997</v>
      </c>
      <c s="20">
        <v>303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4" s="147">
        <v>45509.022348078703</v>
      </c>
      <c r="R3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60.823</v>
      </c>
      <c s="20">
        <v>304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5" s="147">
        <v>45509.02235042824</v>
      </c>
      <c r="R3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61.015000000000001</v>
      </c>
      <c s="20">
        <v>305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6" s="147">
        <v>45509.022352650463</v>
      </c>
      <c r="R3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61.231000000000002</v>
      </c>
      <c s="20">
        <v>306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7" s="147">
        <v>45509.022355150461</v>
      </c>
      <c r="R3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61.423000000000002</v>
      </c>
      <c s="20">
        <v>307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8" s="147">
        <v>45509.022357372683</v>
      </c>
      <c r="R3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61.613999999999997</v>
      </c>
      <c s="20">
        <v>308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09" s="147">
        <v>45509.02235958333</v>
      </c>
      <c r="R3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61.829999999999998</v>
      </c>
      <c s="20">
        <v>309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10" s="147">
        <v>45509.022362083335</v>
      </c>
      <c r="R3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62.020000000000003</v>
      </c>
      <c s="20">
        <v>310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11" s="147">
        <v>45509.022364282406</v>
      </c>
      <c r="R3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62.234000000000002</v>
      </c>
      <c s="20">
        <v>311</v>
      </c>
      <c s="80">
        <v>4.3710000000000004</v>
      </c>
      <c s="80">
        <v>87.477000000000004</v>
      </c>
      <c s="83">
        <v>0</v>
      </c>
      <c s="92">
        <v>0</v>
      </c>
      <c s="92">
        <v>1</v>
      </c>
      <c/>
      <c r="K312" s="147">
        <v>45509.022366759258</v>
      </c>
      <c r="R3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AW296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2" customWidth="1"/>
    <col min="2" max="2" width="11" style="20" customWidth="1"/>
    <col min="3" max="3" width="11" style="80" customWidth="1"/>
    <col min="4" max="4" width="12" style="80" customWidth="1"/>
    <col min="5" max="5" width="12" style="83" customWidth="1"/>
    <col min="6" max="6" width="14" style="92" customWidth="1"/>
    <col min="7" max="7" width="13.5234375" style="92" customWidth="1"/>
    <col min="8" max="8" width="16.5234375" style="92" hidden="1" customWidth="1"/>
    <col min="9" max="9" width="15" style="81" customWidth="1"/>
    <col min="10" max="10" width="14" style="81" customWidth="1"/>
    <col min="11" max="11" width="26" style="101" customWidth="1"/>
    <col min="12" max="12" width="17.26171875" style="20" customWidth="1"/>
    <col min="13" max="13" width="16.26171875" style="20" customWidth="1"/>
    <col min="14" max="14" width="15.5234375" style="20" customWidth="1"/>
    <col min="15" max="15" width="15" style="32" customWidth="1"/>
    <col min="16" max="16" width="12.26171875" style="32" customWidth="1"/>
    <col min="17" max="16384" width="8.5234375" style="32"/>
  </cols>
  <sheetData>
    <row>
      <c s="52" t="s">
        <v>214</v>
      </c>
      <c s="20" t="s">
        <v>132</v>
      </c>
      <c s="52" t="s">
        <v>170</v>
      </c>
      <c s="80" t="s">
        <v>20</v>
      </c>
      <c s="85" t="s">
        <v>348</v>
      </c>
      <c s="20" t="s">
        <v>360</v>
      </c>
      <c s="20" t="s">
        <v>410</v>
      </c>
      <c s="20" t="s">
        <v>181</v>
      </c>
      <c s="81" t="s">
        <v>318</v>
      </c>
      <c s="81" t="s">
        <v>397</v>
      </c>
      <c s="101" t="s">
        <v>44</v>
      </c>
      <c r="M1" s="32"/>
      <c s="32"/>
      <c r="R1" s="32" t="s">
        <v>319</v>
      </c>
      <c s="32" t="s">
        <v>282</v>
      </c>
      <c s="32" t="s">
        <v>102</v>
      </c>
      <c s="32" t="s">
        <v>57</v>
      </c>
      <c s="32" t="s">
        <v>236</v>
      </c>
      <c s="32" t="s">
        <v>56</v>
      </c>
      <c s="32" t="s">
        <v>205</v>
      </c>
      <c s="32" t="s">
        <v>179</v>
      </c>
      <c s="32" t="s">
        <v>9</v>
      </c>
      <c s="32" t="s">
        <v>237</v>
      </c>
      <c s="32" t="s">
        <v>8</v>
      </c>
      <c s="32" t="s">
        <v>439</v>
      </c>
      <c s="32" t="s">
        <v>21</v>
      </c>
      <c s="32" t="s">
        <v>366</v>
      </c>
      <c s="32" t="s">
        <v>378</v>
      </c>
      <c s="32" t="s">
        <v>70</v>
      </c>
      <c s="32" t="s">
        <v>297</v>
      </c>
      <c s="32" t="s">
        <v>22</v>
      </c>
      <c s="32" t="s">
        <v>298</v>
      </c>
      <c s="32" t="s">
        <v>23</v>
      </c>
      <c s="32" t="s">
        <v>379</v>
      </c>
      <c s="32" t="s">
        <v>178</v>
      </c>
      <c s="32" t="s">
        <v>299</v>
      </c>
      <c s="32" t="s">
        <v>159</v>
      </c>
      <c s="32" t="s">
        <v>45</v>
      </c>
      <c s="32" t="s">
        <v>411</v>
      </c>
      <c s="32" t="s">
        <v>215</v>
      </c>
      <c s="32" t="s">
        <v>320</v>
      </c>
      <c s="32" t="s">
        <v>216</v>
      </c>
      <c s="32" t="s">
        <v>349</v>
      </c>
      <c s="32" t="s">
        <v>380</v>
      </c>
      <c s="32" t="s">
        <v>160</v>
      </c>
    </row>
    <row>
      <c s="52">
        <v>0.189</v>
      </c>
      <c s="20">
        <v>1</v>
      </c>
      <c s="80">
        <v>4.601</v>
      </c>
      <c s="80">
        <v>78.516999999999996</v>
      </c>
      <c s="85">
        <v>55.835999999999999</v>
      </c>
      <c s="20">
        <v>0</v>
      </c>
      <c s="20">
        <v>0</v>
      </c>
      <c/>
      <c r="K2" s="147">
        <v>45509.021652708332</v>
      </c>
    </row>
    <row>
      <c s="52">
        <v>0.39800000000000002</v>
      </c>
      <c s="20">
        <v>2</v>
      </c>
      <c s="80">
        <v>4.6840000000000002</v>
      </c>
      <c s="80">
        <v>80.409000000000006</v>
      </c>
      <c s="85">
        <v>43.713999999999999</v>
      </c>
      <c s="20">
        <v>0</v>
      </c>
      <c s="20">
        <v>0</v>
      </c>
      <c/>
      <c r="K3" s="147">
        <v>45509.021655127312</v>
      </c>
    </row>
    <row>
      <c s="52">
        <v>0.61299999999999999</v>
      </c>
      <c s="20">
        <v>3</v>
      </c>
      <c s="80">
        <v>4.4880000000000004</v>
      </c>
      <c s="80">
        <v>81.983999999999995</v>
      </c>
      <c s="85">
        <v>34.673999999999999</v>
      </c>
      <c s="20">
        <v>0</v>
      </c>
      <c s="20">
        <v>0</v>
      </c>
      <c/>
      <c r="K4" s="147">
        <v>45509.021657627316</v>
      </c>
    </row>
    <row>
      <c s="52">
        <v>0.78900000000000003</v>
      </c>
      <c s="20">
        <v>4</v>
      </c>
      <c s="80">
        <v>4.407</v>
      </c>
      <c s="80">
        <v>82.016999999999996</v>
      </c>
      <c s="85">
        <v>28.454000000000001</v>
      </c>
      <c s="20">
        <v>0</v>
      </c>
      <c s="20">
        <v>0</v>
      </c>
      <c/>
      <c r="K5" s="147">
        <v>45509.021659664351</v>
      </c>
    </row>
    <row>
      <c s="52">
        <v>0.996</v>
      </c>
      <c s="20">
        <v>5</v>
      </c>
      <c s="80">
        <v>4.4809999999999999</v>
      </c>
      <c s="80">
        <v>82.406000000000006</v>
      </c>
      <c s="85">
        <v>20.536000000000001</v>
      </c>
      <c s="20">
        <v>0</v>
      </c>
      <c s="20">
        <v>0</v>
      </c>
      <c/>
      <c r="K6" s="147">
        <v>45509.02166204861</v>
      </c>
    </row>
    <row>
      <c s="52">
        <v>1.198</v>
      </c>
      <c s="20">
        <v>6</v>
      </c>
      <c s="80">
        <v>4.3019999999999996</v>
      </c>
      <c s="80">
        <v>82.543000000000006</v>
      </c>
      <c s="85">
        <v>29.622</v>
      </c>
      <c s="20">
        <v>0</v>
      </c>
      <c s="20">
        <v>0</v>
      </c>
      <c/>
      <c r="K7" s="147">
        <v>45509.021664398148</v>
      </c>
    </row>
    <row>
      <c s="52">
        <v>1.417</v>
      </c>
      <c s="20">
        <v>7</v>
      </c>
      <c s="80">
        <v>4.2050000000000001</v>
      </c>
      <c s="80">
        <v>82.941999999999993</v>
      </c>
      <c s="85">
        <v>27.276</v>
      </c>
      <c s="20">
        <v>0</v>
      </c>
      <c s="20">
        <v>0</v>
      </c>
      <c/>
      <c r="K8" s="147">
        <v>45509.021666921297</v>
      </c>
    </row>
    <row>
      <c s="52">
        <v>1.663</v>
      </c>
      <c s="20">
        <v>8</v>
      </c>
      <c s="80">
        <v>4.3780000000000001</v>
      </c>
      <c s="80">
        <v>82.369</v>
      </c>
      <c s="85">
        <v>29.957000000000001</v>
      </c>
      <c s="20">
        <v>0</v>
      </c>
      <c s="20">
        <v>0</v>
      </c>
      <c/>
      <c r="K9" s="147">
        <v>45509.021669780093</v>
      </c>
    </row>
    <row>
      <c s="52">
        <v>2.0659999999999998</v>
      </c>
      <c s="20">
        <v>9</v>
      </c>
      <c s="80">
        <v>4.3300000000000001</v>
      </c>
      <c s="80">
        <v>81.819000000000003</v>
      </c>
      <c s="85">
        <v>31.555</v>
      </c>
      <c s="20">
        <v>0</v>
      </c>
      <c s="20">
        <v>0</v>
      </c>
      <c/>
      <c r="K10" s="147">
        <v>45509.021674432872</v>
      </c>
    </row>
    <row>
      <c s="52">
        <v>2.274</v>
      </c>
      <c s="20">
        <v>10</v>
      </c>
      <c s="80">
        <v>4.5700000000000003</v>
      </c>
      <c s="80">
        <v>81.451999999999998</v>
      </c>
      <c s="85">
        <v>30.43</v>
      </c>
      <c s="20">
        <v>0</v>
      </c>
      <c s="20">
        <v>0</v>
      </c>
      <c/>
      <c r="K11" s="147">
        <v>45509.021676840275</v>
      </c>
    </row>
    <row>
      <c s="52">
        <v>2.5</v>
      </c>
      <c s="20">
        <v>11</v>
      </c>
      <c s="80">
        <v>4.6449999999999996</v>
      </c>
      <c s="80">
        <v>81.515000000000001</v>
      </c>
      <c s="85">
        <v>28.809000000000001</v>
      </c>
      <c s="20">
        <v>0</v>
      </c>
      <c s="20">
        <v>0</v>
      </c>
      <c/>
      <c r="K12" s="147">
        <v>45509.021679456018</v>
      </c>
    </row>
    <row>
      <c s="52">
        <v>2.7370000000000001</v>
      </c>
      <c s="20">
        <v>12</v>
      </c>
      <c s="80">
        <v>4.6390000000000002</v>
      </c>
      <c s="80">
        <v>81.212999999999994</v>
      </c>
      <c s="85">
        <v>27.855</v>
      </c>
      <c s="20">
        <v>0</v>
      </c>
      <c s="20">
        <v>0</v>
      </c>
      <c/>
      <c r="K13" s="147">
        <v>45509.021682199076</v>
      </c>
    </row>
    <row>
      <c s="52">
        <v>2.9510000000000001</v>
      </c>
      <c s="20">
        <v>13</v>
      </c>
      <c s="80">
        <v>4.3959999999999999</v>
      </c>
      <c s="80">
        <v>81.397000000000006</v>
      </c>
      <c s="85">
        <v>31.858000000000001</v>
      </c>
      <c s="20">
        <v>0</v>
      </c>
      <c s="20">
        <v>0</v>
      </c>
      <c/>
      <c r="K14" s="147">
        <v>45509.021684687497</v>
      </c>
    </row>
    <row>
      <c s="52">
        <v>3.2400000000000002</v>
      </c>
      <c s="20">
        <v>14</v>
      </c>
      <c s="80">
        <v>3.8730000000000002</v>
      </c>
      <c s="80">
        <v>80.858000000000004</v>
      </c>
      <c s="85">
        <v>30.780000000000001</v>
      </c>
      <c s="20">
        <v>0</v>
      </c>
      <c s="20">
        <v>0</v>
      </c>
      <c/>
      <c r="K15" s="147">
        <v>45509.021688032408</v>
      </c>
    </row>
    <row>
      <c s="52">
        <v>3.536</v>
      </c>
      <c s="20">
        <v>15</v>
      </c>
      <c s="80">
        <v>4.0789999999999997</v>
      </c>
      <c s="80">
        <v>81.626999999999995</v>
      </c>
      <c s="85">
        <v>21.338000000000001</v>
      </c>
      <c s="20">
        <v>0</v>
      </c>
      <c s="20">
        <v>0</v>
      </c>
      <c/>
      <c r="K16" s="147">
        <v>45509.021691458336</v>
      </c>
    </row>
    <row>
      <c s="52">
        <v>3.7810000000000001</v>
      </c>
      <c s="20">
        <v>16</v>
      </c>
      <c s="80">
        <v>4.5650000000000004</v>
      </c>
      <c s="80">
        <v>81.483999999999995</v>
      </c>
      <c s="85">
        <v>24.664999999999999</v>
      </c>
      <c s="20">
        <v>0</v>
      </c>
      <c s="20">
        <v>0</v>
      </c>
      <c/>
      <c r="K17" s="147">
        <v>45509.021694282404</v>
      </c>
    </row>
    <row>
      <c s="52">
        <v>3.952</v>
      </c>
      <c s="20">
        <v>17</v>
      </c>
      <c s="80">
        <v>4.7830000000000004</v>
      </c>
      <c s="80">
        <v>81.356999999999999</v>
      </c>
      <c s="85">
        <v>23.751999999999999</v>
      </c>
      <c s="20">
        <v>0</v>
      </c>
      <c s="20">
        <v>0</v>
      </c>
      <c/>
      <c r="K18" s="147">
        <v>45509.021698807868</v>
      </c>
    </row>
    <row>
      <c s="52">
        <v>4.2530000000000001</v>
      </c>
      <c s="20">
        <v>18</v>
      </c>
      <c s="80">
        <v>4.3680000000000003</v>
      </c>
      <c s="80">
        <v>81.552999999999997</v>
      </c>
      <c s="85">
        <v>22.913</v>
      </c>
      <c s="20">
        <v>0</v>
      </c>
      <c s="20">
        <v>0</v>
      </c>
      <c/>
      <c r="K19" s="147">
        <v>45509.021702303238</v>
      </c>
    </row>
    <row>
      <c s="52">
        <v>4.5720000000000001</v>
      </c>
      <c s="20">
        <v>19</v>
      </c>
      <c s="80">
        <v>4.2640000000000002</v>
      </c>
      <c s="80">
        <v>82.108999999999995</v>
      </c>
      <c s="85">
        <v>26.888000000000002</v>
      </c>
      <c s="20">
        <v>0</v>
      </c>
      <c s="20">
        <v>0</v>
      </c>
      <c/>
      <c r="K20" s="147">
        <v>45509.021705983796</v>
      </c>
    </row>
    <row>
      <c s="52">
        <v>4.8879999999999999</v>
      </c>
      <c s="20">
        <v>20</v>
      </c>
      <c s="80">
        <v>3.9550000000000001</v>
      </c>
      <c s="80">
        <v>81.147999999999996</v>
      </c>
      <c s="85">
        <v>27.065999999999999</v>
      </c>
      <c s="20">
        <v>0</v>
      </c>
      <c s="20">
        <v>0</v>
      </c>
      <c/>
      <c r="K21" s="147">
        <v>45509.021709641202</v>
      </c>
    </row>
    <row>
      <c s="52">
        <v>5.0730000000000004</v>
      </c>
      <c s="20">
        <v>21</v>
      </c>
      <c s="80">
        <v>4.0410000000000004</v>
      </c>
      <c s="80">
        <v>81.138000000000005</v>
      </c>
      <c s="85">
        <v>23.210999999999999</v>
      </c>
      <c s="20">
        <v>0</v>
      </c>
      <c s="20">
        <v>0</v>
      </c>
      <c/>
      <c r="K22" s="147">
        <v>45509.021711782407</v>
      </c>
    </row>
    <row>
      <c s="52">
        <v>5.3659999999999997</v>
      </c>
      <c s="20">
        <v>22</v>
      </c>
      <c s="80">
        <v>3.8700000000000001</v>
      </c>
      <c s="80">
        <v>80.006</v>
      </c>
      <c s="85">
        <v>36.265000000000001</v>
      </c>
      <c s="20">
        <v>0</v>
      </c>
      <c s="20">
        <v>0</v>
      </c>
      <c/>
      <c r="K23" s="147">
        <v>45509.021715185183</v>
      </c>
    </row>
    <row>
      <c s="52">
        <v>5.7750000000000004</v>
      </c>
      <c s="20">
        <v>23</v>
      </c>
      <c s="80">
        <v>4.351</v>
      </c>
      <c s="80">
        <v>80.546000000000006</v>
      </c>
      <c s="85">
        <v>18.43</v>
      </c>
      <c s="20">
        <v>0</v>
      </c>
      <c s="20">
        <v>0</v>
      </c>
      <c/>
      <c r="K24" s="147">
        <v>45509.02171990741</v>
      </c>
    </row>
    <row>
      <c s="52">
        <v>6.1520000000000001</v>
      </c>
      <c s="20">
        <v>24</v>
      </c>
      <c s="80">
        <v>3.9729999999999999</v>
      </c>
      <c s="80">
        <v>80.102000000000004</v>
      </c>
      <c s="85">
        <v>36.831000000000003</v>
      </c>
      <c s="20">
        <v>0</v>
      </c>
      <c s="20">
        <v>0</v>
      </c>
      <c/>
      <c r="K25" s="147">
        <v>45509.021724270831</v>
      </c>
    </row>
    <row>
      <c s="52">
        <v>6.3769999999999998</v>
      </c>
      <c s="20">
        <v>25</v>
      </c>
      <c s="80">
        <v>4.0579999999999998</v>
      </c>
      <c s="80">
        <v>79.352000000000004</v>
      </c>
      <c s="85">
        <v>28.687000000000001</v>
      </c>
      <c s="20">
        <v>0</v>
      </c>
      <c s="20">
        <v>0</v>
      </c>
      <c/>
      <c r="K26" s="147">
        <v>45509.021726886574</v>
      </c>
    </row>
    <row>
      <c s="52">
        <v>6.6760000000000002</v>
      </c>
      <c s="20">
        <v>26</v>
      </c>
      <c s="80">
        <v>4.2690000000000001</v>
      </c>
      <c s="80">
        <v>78.435000000000002</v>
      </c>
      <c s="85">
        <v>29.890000000000001</v>
      </c>
      <c s="20">
        <v>0</v>
      </c>
      <c s="20">
        <v>0</v>
      </c>
      <c/>
      <c r="K27" s="147">
        <v>45509.021730335648</v>
      </c>
    </row>
    <row>
      <c s="52">
        <v>7.0979999999999999</v>
      </c>
      <c s="20">
        <v>27</v>
      </c>
      <c s="80">
        <v>4.3630000000000004</v>
      </c>
      <c s="80">
        <v>79.548000000000002</v>
      </c>
      <c s="85">
        <v>19.259</v>
      </c>
      <c s="20">
        <v>0</v>
      </c>
      <c s="20">
        <v>0</v>
      </c>
      <c/>
      <c r="K28" s="147">
        <v>45509.021735219911</v>
      </c>
    </row>
    <row>
      <c s="52">
        <v>7.4180000000000001</v>
      </c>
      <c s="20">
        <v>28</v>
      </c>
      <c s="80">
        <v>4.3739999999999997</v>
      </c>
      <c s="80">
        <v>80.954999999999998</v>
      </c>
      <c s="85">
        <v>33.225999999999999</v>
      </c>
      <c s="20">
        <v>0</v>
      </c>
      <c s="20">
        <v>0</v>
      </c>
      <c/>
      <c r="K29" s="147">
        <v>45509.021738923613</v>
      </c>
    </row>
    <row>
      <c s="52">
        <v>7.5570000000000004</v>
      </c>
      <c s="20">
        <v>29</v>
      </c>
      <c s="80">
        <v>4.4630000000000001</v>
      </c>
      <c s="80">
        <v>83.900000000000006</v>
      </c>
      <c s="85">
        <v>37.497999999999998</v>
      </c>
      <c s="20">
        <v>0</v>
      </c>
      <c s="20">
        <v>0</v>
      </c>
      <c/>
      <c r="K30" s="147">
        <v>45509.021740532407</v>
      </c>
    </row>
    <row>
      <c s="52">
        <v>7.7619999999999996</v>
      </c>
      <c s="20">
        <v>30</v>
      </c>
      <c s="80">
        <v>4.5490000000000004</v>
      </c>
      <c s="80">
        <v>83.823999999999998</v>
      </c>
      <c s="85">
        <v>21.818000000000001</v>
      </c>
      <c s="20">
        <v>0</v>
      </c>
      <c s="20">
        <v>0</v>
      </c>
      <c/>
      <c r="K31" s="147">
        <v>45509.02174290509</v>
      </c>
    </row>
    <row>
      <c s="52">
        <v>7.9500000000000002</v>
      </c>
      <c s="20">
        <v>31</v>
      </c>
      <c s="80">
        <v>4.6340000000000003</v>
      </c>
      <c s="80">
        <v>83.594999999999999</v>
      </c>
      <c s="83">
        <v>21.509</v>
      </c>
      <c s="92">
        <v>0</v>
      </c>
      <c s="92">
        <v>0</v>
      </c>
      <c/>
      <c r="K32" s="147">
        <v>45509.021745081016</v>
      </c>
    </row>
    <row>
      <c s="52">
        <v>8.1829999999999998</v>
      </c>
      <c s="20">
        <v>32</v>
      </c>
      <c s="80">
        <v>4.6369999999999996</v>
      </c>
      <c s="80">
        <v>83.581000000000003</v>
      </c>
      <c s="83">
        <v>19.914999999999999</v>
      </c>
      <c s="92">
        <v>0</v>
      </c>
      <c s="92">
        <v>0</v>
      </c>
      <c/>
      <c r="K33" s="147">
        <v>45509.021747777777</v>
      </c>
    </row>
    <row>
      <c s="52">
        <v>8.4060000000000006</v>
      </c>
      <c s="20">
        <v>33</v>
      </c>
      <c s="80">
        <v>4.6109999999999998</v>
      </c>
      <c s="80">
        <v>84.400999999999996</v>
      </c>
      <c s="83">
        <v>25.896999999999998</v>
      </c>
      <c s="92">
        <v>0</v>
      </c>
      <c s="92">
        <v>0</v>
      </c>
      <c/>
      <c r="K34" s="147">
        <v>45509.021753032408</v>
      </c>
    </row>
    <row>
      <c s="52">
        <v>8.593</v>
      </c>
      <c s="20">
        <v>34</v>
      </c>
      <c s="80">
        <v>4.5919999999999996</v>
      </c>
      <c s="80">
        <v>83.825000000000003</v>
      </c>
      <c s="83">
        <v>24.768999999999998</v>
      </c>
      <c s="92">
        <v>0</v>
      </c>
      <c s="92">
        <v>0</v>
      </c>
      <c/>
      <c r="K35" s="147">
        <v>45509.021755196758</v>
      </c>
    </row>
    <row>
      <c s="52">
        <v>8.8610000000000007</v>
      </c>
      <c s="20">
        <v>35</v>
      </c>
      <c s="80">
        <v>4.6619999999999999</v>
      </c>
      <c s="80">
        <v>84.623999999999995</v>
      </c>
      <c s="83">
        <v>24.300999999999998</v>
      </c>
      <c s="92">
        <v>0</v>
      </c>
      <c s="92">
        <v>0</v>
      </c>
      <c/>
      <c r="K36" s="147">
        <v>45509.021758298608</v>
      </c>
    </row>
    <row>
      <c s="52">
        <v>9.0380000000000003</v>
      </c>
      <c s="20">
        <v>36</v>
      </c>
      <c s="80">
        <v>4.5640000000000001</v>
      </c>
      <c s="80">
        <v>84.623999999999995</v>
      </c>
      <c s="83">
        <v>0</v>
      </c>
      <c s="92">
        <v>0</v>
      </c>
      <c s="92">
        <v>0</v>
      </c>
      <c/>
      <c r="K37" s="147">
        <v>45509.021760347219</v>
      </c>
    </row>
    <row>
      <c s="52">
        <v>9.2080000000000002</v>
      </c>
      <c s="20">
        <v>37</v>
      </c>
      <c s="80">
        <v>4.5439999999999996</v>
      </c>
      <c s="80">
        <v>83.528000000000006</v>
      </c>
      <c s="83">
        <v>28.719000000000001</v>
      </c>
      <c s="92">
        <v>0</v>
      </c>
      <c s="92">
        <v>0</v>
      </c>
      <c/>
      <c r="K38" s="147">
        <v>45509.021762303244</v>
      </c>
    </row>
    <row>
      <c s="52">
        <v>9.3339999999999996</v>
      </c>
      <c s="20">
        <v>38</v>
      </c>
      <c s="80">
        <v>4.3890000000000002</v>
      </c>
      <c s="80">
        <v>84.635000000000005</v>
      </c>
      <c s="83">
        <v>22.335000000000001</v>
      </c>
      <c s="92">
        <v>0</v>
      </c>
      <c s="92">
        <v>0</v>
      </c>
      <c/>
      <c r="K39" s="147">
        <v>45509.021763761571</v>
      </c>
    </row>
    <row>
      <c s="52">
        <v>9.5259999999999998</v>
      </c>
      <c s="20">
        <v>39</v>
      </c>
      <c s="80">
        <v>4.5670000000000002</v>
      </c>
      <c s="80">
        <v>84.316000000000003</v>
      </c>
      <c s="83">
        <v>23.234000000000002</v>
      </c>
      <c s="92">
        <v>0</v>
      </c>
      <c s="92">
        <v>0</v>
      </c>
      <c/>
      <c r="K40" s="147">
        <v>45509.021765983794</v>
      </c>
    </row>
    <row>
      <c s="52">
        <v>9.7279999999999998</v>
      </c>
      <c s="20">
        <v>40</v>
      </c>
      <c s="80">
        <v>4.4989999999999997</v>
      </c>
      <c s="80">
        <v>83.984999999999999</v>
      </c>
      <c s="83">
        <v>23.439</v>
      </c>
      <c s="92">
        <v>0</v>
      </c>
      <c s="92">
        <v>0</v>
      </c>
      <c/>
      <c r="K41" s="147">
        <v>45509.021768321756</v>
      </c>
    </row>
    <row>
      <c s="52">
        <v>9.8970000000000002</v>
      </c>
      <c s="20">
        <v>41</v>
      </c>
      <c s="80">
        <v>3.9399999999999999</v>
      </c>
      <c s="80">
        <v>83.224999999999994</v>
      </c>
      <c s="83">
        <v>29.181000000000001</v>
      </c>
      <c s="92">
        <v>0</v>
      </c>
      <c s="92">
        <v>0</v>
      </c>
      <c/>
      <c r="K42" s="147">
        <v>45509.021770277781</v>
      </c>
    </row>
    <row>
      <c s="52">
        <v>10.064</v>
      </c>
      <c s="20">
        <v>42</v>
      </c>
      <c s="80">
        <v>4.2789999999999999</v>
      </c>
      <c s="80">
        <v>83.650000000000006</v>
      </c>
      <c s="83">
        <v>19.988</v>
      </c>
      <c s="92">
        <v>0</v>
      </c>
      <c s="92">
        <v>0</v>
      </c>
      <c/>
      <c r="K43" s="147">
        <v>45509.021772222222</v>
      </c>
    </row>
    <row>
      <c s="52">
        <v>10.195</v>
      </c>
      <c s="20">
        <v>43</v>
      </c>
      <c s="80">
        <v>4.3890000000000002</v>
      </c>
      <c s="80">
        <v>83.481999999999999</v>
      </c>
      <c s="83">
        <v>19.776</v>
      </c>
      <c s="92">
        <v>0</v>
      </c>
      <c s="92">
        <v>0</v>
      </c>
      <c/>
      <c r="K44" s="147">
        <v>45509.021773738423</v>
      </c>
    </row>
    <row>
      <c s="52">
        <v>10.311</v>
      </c>
      <c s="20">
        <v>44</v>
      </c>
      <c s="80">
        <v>4.2690000000000001</v>
      </c>
      <c s="80">
        <v>83.057000000000002</v>
      </c>
      <c s="83">
        <v>16.321000000000002</v>
      </c>
      <c s="92">
        <v>0</v>
      </c>
      <c s="92">
        <v>0</v>
      </c>
      <c/>
      <c r="K45" s="147">
        <v>45509.021775081019</v>
      </c>
    </row>
    <row>
      <c s="52">
        <v>10.427</v>
      </c>
      <c s="20">
        <v>45</v>
      </c>
      <c s="80">
        <v>4.4480000000000004</v>
      </c>
      <c s="80">
        <v>82.004000000000005</v>
      </c>
      <c s="83">
        <v>28.173999999999999</v>
      </c>
      <c s="92">
        <v>0</v>
      </c>
      <c s="92">
        <v>0</v>
      </c>
      <c/>
      <c r="K46" s="147">
        <v>45509.021776412039</v>
      </c>
    </row>
    <row>
      <c s="52">
        <v>10.529999999999999</v>
      </c>
      <c s="20">
        <v>46</v>
      </c>
      <c s="80">
        <v>4.173</v>
      </c>
      <c s="80">
        <v>81.429000000000002</v>
      </c>
      <c s="83">
        <v>29.581</v>
      </c>
      <c s="92">
        <v>0</v>
      </c>
      <c s="92">
        <v>0</v>
      </c>
      <c/>
      <c r="K47" s="147">
        <v>45509.021777604168</v>
      </c>
    </row>
    <row>
      <c s="52">
        <v>10.648</v>
      </c>
      <c s="20">
        <v>47</v>
      </c>
      <c s="80">
        <v>4.2130000000000001</v>
      </c>
      <c s="80">
        <v>81.040999999999997</v>
      </c>
      <c s="83">
        <v>17</v>
      </c>
      <c s="92">
        <v>0</v>
      </c>
      <c s="92">
        <v>0</v>
      </c>
      <c/>
      <c r="K48" s="147">
        <v>45509.021778969909</v>
      </c>
    </row>
    <row>
      <c s="52">
        <v>10.765000000000001</v>
      </c>
      <c s="20">
        <v>48</v>
      </c>
      <c s="80">
        <v>4.3310000000000004</v>
      </c>
      <c s="80">
        <v>81.734999999999999</v>
      </c>
      <c s="83">
        <v>14.672000000000001</v>
      </c>
      <c s="92">
        <v>0</v>
      </c>
      <c s="92">
        <v>0</v>
      </c>
      <c/>
      <c r="K49" s="147">
        <v>45509.021780324074</v>
      </c>
    </row>
    <row>
      <c s="52">
        <v>10.916</v>
      </c>
      <c s="20">
        <v>49</v>
      </c>
      <c s="80">
        <v>4.4199999999999999</v>
      </c>
      <c s="80">
        <v>80.600999999999999</v>
      </c>
      <c s="83">
        <v>24.32</v>
      </c>
      <c s="92">
        <v>0</v>
      </c>
      <c s="92">
        <v>0</v>
      </c>
      <c/>
      <c r="K50" s="147">
        <v>45509.021782083335</v>
      </c>
    </row>
    <row>
      <c s="52">
        <v>11.086</v>
      </c>
      <c s="20">
        <v>50</v>
      </c>
      <c s="80">
        <v>4.4790000000000001</v>
      </c>
      <c s="80">
        <v>81.022999999999996</v>
      </c>
      <c s="83">
        <v>25.751000000000001</v>
      </c>
      <c s="92">
        <v>0</v>
      </c>
      <c s="92">
        <v>0</v>
      </c>
      <c/>
      <c r="K51" s="147">
        <v>45509.021784039352</v>
      </c>
    </row>
    <row>
      <c s="52">
        <v>11.256</v>
      </c>
      <c s="20">
        <v>51</v>
      </c>
      <c s="80">
        <v>4.5380000000000003</v>
      </c>
      <c s="80">
        <v>81.403999999999996</v>
      </c>
      <c s="83">
        <v>14.894</v>
      </c>
      <c s="92">
        <v>0</v>
      </c>
      <c s="92">
        <v>0</v>
      </c>
      <c/>
      <c r="K52" s="147">
        <v>45509.021786006946</v>
      </c>
    </row>
    <row>
      <c s="52">
        <v>11.443</v>
      </c>
      <c s="20">
        <v>52</v>
      </c>
      <c s="80">
        <v>4.5970000000000004</v>
      </c>
      <c s="80">
        <v>81.576999999999998</v>
      </c>
      <c s="83">
        <v>27.800999999999998</v>
      </c>
      <c s="92">
        <v>0</v>
      </c>
      <c s="92">
        <v>0</v>
      </c>
      <c/>
      <c r="K53" s="147">
        <v>45509.021788171296</v>
      </c>
    </row>
    <row>
      <c s="52">
        <v>11.634</v>
      </c>
      <c s="20">
        <v>53</v>
      </c>
      <c s="80">
        <v>4.6840000000000002</v>
      </c>
      <c s="80">
        <v>82.980999999999995</v>
      </c>
      <c s="83">
        <v>30.968</v>
      </c>
      <c s="92">
        <v>0</v>
      </c>
      <c s="92">
        <v>0</v>
      </c>
      <c/>
      <c r="K54" s="147">
        <v>45509.021790381943</v>
      </c>
    </row>
    <row>
      <c s="52">
        <v>11.923</v>
      </c>
      <c s="20">
        <v>54</v>
      </c>
      <c s="80">
        <v>4.5279999999999996</v>
      </c>
      <c s="80">
        <v>81.370999999999995</v>
      </c>
      <c s="83">
        <v>25.913</v>
      </c>
      <c s="92">
        <v>0</v>
      </c>
      <c s="92">
        <v>0</v>
      </c>
      <c/>
      <c r="K55" s="147">
        <v>45509.02179373843</v>
      </c>
    </row>
    <row>
      <c s="52">
        <v>12.065</v>
      </c>
      <c s="20">
        <v>55</v>
      </c>
      <c s="80">
        <v>4.6970000000000001</v>
      </c>
      <c s="80">
        <v>82.915999999999997</v>
      </c>
      <c s="83">
        <v>26.620999999999999</v>
      </c>
      <c s="92">
        <v>0</v>
      </c>
      <c s="92">
        <v>0</v>
      </c>
      <c/>
      <c r="K56" s="147">
        <v>45509.021795381945</v>
      </c>
    </row>
    <row>
      <c s="52">
        <v>12.207000000000001</v>
      </c>
      <c s="20">
        <v>56</v>
      </c>
      <c s="80">
        <v>4.5339999999999998</v>
      </c>
      <c s="80">
        <v>87.087000000000003</v>
      </c>
      <c s="83">
        <v>15.816000000000001</v>
      </c>
      <c s="92">
        <v>0</v>
      </c>
      <c s="92">
        <v>0</v>
      </c>
      <c/>
      <c r="K57" s="147">
        <v>45509.021798298614</v>
      </c>
    </row>
    <row>
      <c s="52">
        <v>12.317</v>
      </c>
      <c s="20">
        <v>57</v>
      </c>
      <c s="80">
        <v>4.4299999999999997</v>
      </c>
      <c s="80">
        <v>85.933000000000007</v>
      </c>
      <c s="83">
        <v>44.121000000000002</v>
      </c>
      <c s="92">
        <v>0</v>
      </c>
      <c s="92">
        <v>0</v>
      </c>
      <c/>
      <c r="K58" s="147">
        <v>45509.021799560185</v>
      </c>
    </row>
    <row>
      <c s="52">
        <v>12.465</v>
      </c>
      <c s="20">
        <v>58</v>
      </c>
      <c s="80">
        <v>4.524</v>
      </c>
      <c s="80">
        <v>85.792000000000002</v>
      </c>
      <c s="83">
        <v>22.213000000000001</v>
      </c>
      <c s="92">
        <v>0</v>
      </c>
      <c s="92">
        <v>0</v>
      </c>
      <c/>
      <c r="K59" s="147">
        <v>45509.021801284725</v>
      </c>
    </row>
    <row>
      <c s="52">
        <v>12.593999999999999</v>
      </c>
      <c s="20">
        <v>59</v>
      </c>
      <c s="80">
        <v>4.0940000000000003</v>
      </c>
      <c s="80">
        <v>86.599000000000004</v>
      </c>
      <c s="83">
        <v>11.528</v>
      </c>
      <c s="92">
        <v>0</v>
      </c>
      <c s="92">
        <v>0</v>
      </c>
      <c/>
      <c r="K60" s="147">
        <v>45509.021802777781</v>
      </c>
    </row>
    <row>
      <c s="52">
        <v>12.781000000000001</v>
      </c>
      <c s="20">
        <v>60</v>
      </c>
      <c s="80">
        <v>4.4219999999999997</v>
      </c>
      <c s="80">
        <v>85.144000000000005</v>
      </c>
      <c s="83">
        <v>15.955</v>
      </c>
      <c s="92">
        <v>0</v>
      </c>
      <c s="92">
        <v>0</v>
      </c>
      <c/>
      <c r="K61" s="147">
        <v>45509.021804930555</v>
      </c>
    </row>
    <row>
      <c s="52">
        <v>12.952</v>
      </c>
      <c s="20">
        <v>61</v>
      </c>
      <c s="80">
        <v>4.4790000000000001</v>
      </c>
      <c s="80">
        <v>86.116</v>
      </c>
      <c s="83">
        <v>15.504</v>
      </c>
      <c s="92">
        <v>0</v>
      </c>
      <c s="92">
        <v>0</v>
      </c>
      <c/>
      <c r="K62" s="147">
        <v>45509.021806909725</v>
      </c>
    </row>
    <row>
      <c s="52">
        <v>13.106999999999999</v>
      </c>
      <c s="20">
        <v>62</v>
      </c>
      <c s="80">
        <v>4.3369999999999997</v>
      </c>
      <c s="80">
        <v>87.427999999999997</v>
      </c>
      <c s="83">
        <v>32.677</v>
      </c>
      <c s="92">
        <v>0</v>
      </c>
      <c s="92">
        <v>0</v>
      </c>
      <c/>
      <c r="K63" s="147">
        <v>45509.021808703706</v>
      </c>
    </row>
    <row>
      <c s="52">
        <v>13.239000000000001</v>
      </c>
      <c s="20">
        <v>63</v>
      </c>
      <c s="80">
        <v>4.3579999999999997</v>
      </c>
      <c s="80">
        <v>86.662000000000006</v>
      </c>
      <c s="83">
        <v>32.823</v>
      </c>
      <c s="92">
        <v>0</v>
      </c>
      <c s="92">
        <v>0</v>
      </c>
      <c/>
      <c r="K64" s="147">
        <v>45509.021810243059</v>
      </c>
    </row>
    <row>
      <c s="52">
        <v>13.407999999999999</v>
      </c>
      <c s="20">
        <v>64</v>
      </c>
      <c s="80">
        <v>4.0830000000000002</v>
      </c>
      <c s="80">
        <v>80.784000000000006</v>
      </c>
      <c s="83">
        <v>34.719000000000001</v>
      </c>
      <c s="92">
        <v>0</v>
      </c>
      <c s="92">
        <v>0</v>
      </c>
      <c/>
      <c r="K65" s="147">
        <v>45509.0218121875</v>
      </c>
    </row>
    <row>
      <c s="52">
        <v>13.646000000000001</v>
      </c>
      <c s="20">
        <v>65</v>
      </c>
      <c s="80">
        <v>4.2400000000000002</v>
      </c>
      <c s="80">
        <v>83.673000000000002</v>
      </c>
      <c s="83">
        <v>32.347999999999999</v>
      </c>
      <c s="92">
        <v>0</v>
      </c>
      <c s="92">
        <v>0</v>
      </c>
      <c/>
      <c r="K66" s="147">
        <v>45509.021814942127</v>
      </c>
    </row>
    <row>
      <c s="52">
        <v>13.851000000000001</v>
      </c>
      <c s="20">
        <v>66</v>
      </c>
      <c s="80">
        <v>4.1200000000000001</v>
      </c>
      <c s="80">
        <v>84.078000000000003</v>
      </c>
      <c s="83">
        <v>21.533000000000001</v>
      </c>
      <c s="92">
        <v>0</v>
      </c>
      <c s="92">
        <v>0</v>
      </c>
      <c/>
      <c r="K67" s="147">
        <v>45509.021817326386</v>
      </c>
    </row>
    <row>
      <c s="52">
        <v>14.037000000000001</v>
      </c>
      <c s="20">
        <v>67</v>
      </c>
      <c s="80">
        <v>4.1200000000000001</v>
      </c>
      <c s="80">
        <v>85.078999999999994</v>
      </c>
      <c s="83">
        <v>19.841999999999999</v>
      </c>
      <c s="92">
        <v>0</v>
      </c>
      <c s="92">
        <v>0</v>
      </c>
      <c/>
      <c r="K68" s="147">
        <v>45509.021819467591</v>
      </c>
    </row>
    <row>
      <c s="52">
        <v>14.198</v>
      </c>
      <c s="20">
        <v>68</v>
      </c>
      <c s="80">
        <v>4.4420000000000002</v>
      </c>
      <c s="80">
        <v>84.786000000000001</v>
      </c>
      <c s="83">
        <v>42.856999999999999</v>
      </c>
      <c s="92">
        <v>0</v>
      </c>
      <c s="92">
        <v>0</v>
      </c>
      <c/>
      <c r="K69" s="147">
        <v>45509.021821331022</v>
      </c>
    </row>
    <row>
      <c s="52">
        <v>14.362</v>
      </c>
      <c s="20">
        <v>69</v>
      </c>
      <c s="80">
        <v>4.4710000000000001</v>
      </c>
      <c s="80">
        <v>84.634</v>
      </c>
      <c s="83">
        <v>22.029</v>
      </c>
      <c s="92">
        <v>0</v>
      </c>
      <c s="92">
        <v>0</v>
      </c>
      <c/>
      <c r="K70" s="147">
        <v>45509.021823229166</v>
      </c>
    </row>
    <row>
      <c s="52">
        <v>14.493</v>
      </c>
      <c s="20">
        <v>70</v>
      </c>
      <c s="80">
        <v>4.335</v>
      </c>
      <c s="80">
        <v>84.114999999999995</v>
      </c>
      <c s="83">
        <v>30.907</v>
      </c>
      <c s="92">
        <v>0</v>
      </c>
      <c s="92">
        <v>0</v>
      </c>
      <c/>
      <c r="K71" s="147">
        <v>45509.021824745367</v>
      </c>
    </row>
    <row>
      <c s="52">
        <v>14.705</v>
      </c>
      <c s="20">
        <v>71</v>
      </c>
      <c s="80">
        <v>4.492</v>
      </c>
      <c s="80">
        <v>83.463999999999999</v>
      </c>
      <c s="83">
        <v>32.241</v>
      </c>
      <c s="92">
        <v>0</v>
      </c>
      <c s="92">
        <v>0</v>
      </c>
      <c/>
      <c r="K72" s="147">
        <v>45509.02182721065</v>
      </c>
    </row>
    <row>
      <c s="52">
        <v>14.897</v>
      </c>
      <c s="20">
        <v>72</v>
      </c>
      <c s="80">
        <v>4.5359999999999996</v>
      </c>
      <c s="80">
        <v>79.968000000000004</v>
      </c>
      <c s="83">
        <v>34.216000000000001</v>
      </c>
      <c s="92">
        <v>0</v>
      </c>
      <c s="92">
        <v>0</v>
      </c>
      <c/>
      <c r="K73" s="147">
        <v>45509.021829432873</v>
      </c>
    </row>
    <row>
      <c s="52">
        <v>15.044</v>
      </c>
      <c s="20">
        <v>73</v>
      </c>
      <c s="80">
        <v>4.5430000000000001</v>
      </c>
      <c s="80">
        <v>80.063000000000002</v>
      </c>
      <c s="83">
        <v>34.905000000000001</v>
      </c>
      <c s="92">
        <v>0</v>
      </c>
      <c s="92">
        <v>0</v>
      </c>
      <c/>
      <c r="K74" s="147">
        <v>45509.021831134261</v>
      </c>
    </row>
    <row>
      <c s="52">
        <v>15.25</v>
      </c>
      <c s="20">
        <v>74</v>
      </c>
      <c s="80">
        <v>4.4359999999999999</v>
      </c>
      <c s="80">
        <v>79.444999999999993</v>
      </c>
      <c s="83">
        <v>26.841000000000001</v>
      </c>
      <c s="92">
        <v>0</v>
      </c>
      <c s="92">
        <v>0</v>
      </c>
      <c/>
      <c r="K75" s="147">
        <v>45509.02183351852</v>
      </c>
    </row>
    <row>
      <c s="52">
        <v>15.406000000000001</v>
      </c>
      <c s="20">
        <v>75</v>
      </c>
      <c s="80">
        <v>4.5140000000000002</v>
      </c>
      <c s="80">
        <v>81.301000000000002</v>
      </c>
      <c s="83">
        <v>23.843</v>
      </c>
      <c s="92">
        <v>0</v>
      </c>
      <c s="92">
        <v>0</v>
      </c>
      <c/>
      <c r="K76" s="147">
        <v>45509.021835312502</v>
      </c>
    </row>
    <row>
      <c s="52">
        <v>15.563000000000001</v>
      </c>
      <c s="20">
        <v>76</v>
      </c>
      <c s="80">
        <v>4.5330000000000004</v>
      </c>
      <c s="80">
        <v>82.543000000000006</v>
      </c>
      <c s="83">
        <v>27.388999999999999</v>
      </c>
      <c s="92">
        <v>0</v>
      </c>
      <c s="92">
        <v>0</v>
      </c>
      <c/>
      <c r="K77" s="147">
        <v>45509.021837129629</v>
      </c>
    </row>
    <row>
      <c s="52">
        <v>15.754</v>
      </c>
      <c s="20">
        <v>77</v>
      </c>
      <c s="80">
        <v>4.5439999999999996</v>
      </c>
      <c s="80">
        <v>82.956999999999994</v>
      </c>
      <c s="83">
        <v>10.335000000000001</v>
      </c>
      <c s="92">
        <v>0</v>
      </c>
      <c s="92">
        <v>0</v>
      </c>
      <c/>
      <c r="K78" s="147">
        <v>45509.021839340276</v>
      </c>
    </row>
    <row>
      <c s="52">
        <v>15.938000000000001</v>
      </c>
      <c s="20">
        <v>78</v>
      </c>
      <c s="80">
        <v>4.4690000000000003</v>
      </c>
      <c s="80">
        <v>83.353999999999999</v>
      </c>
      <c s="83">
        <v>12.661</v>
      </c>
      <c s="92">
        <v>0</v>
      </c>
      <c s="92">
        <v>0</v>
      </c>
      <c/>
      <c r="K79" s="147">
        <v>45509.021841469905</v>
      </c>
    </row>
    <row>
      <c s="52">
        <v>16.111000000000001</v>
      </c>
      <c s="20">
        <v>79</v>
      </c>
      <c s="80">
        <v>4.2990000000000004</v>
      </c>
      <c s="80">
        <v>79.468999999999994</v>
      </c>
      <c s="83">
        <v>38.296999999999997</v>
      </c>
      <c s="92">
        <v>0</v>
      </c>
      <c s="92">
        <v>0</v>
      </c>
      <c/>
      <c r="K80" s="147">
        <v>45509.021845706018</v>
      </c>
    </row>
    <row>
      <c s="52">
        <v>16.228999999999999</v>
      </c>
      <c s="20">
        <v>80</v>
      </c>
      <c s="80">
        <v>4.1749999999999998</v>
      </c>
      <c s="80">
        <v>79.468999999999994</v>
      </c>
      <c s="83">
        <v>0</v>
      </c>
      <c s="92">
        <v>0</v>
      </c>
      <c s="92">
        <v>0</v>
      </c>
      <c/>
      <c r="K81" s="147">
        <v>45509.021847071759</v>
      </c>
    </row>
    <row>
      <c s="52">
        <v>16.414000000000001</v>
      </c>
      <c s="20">
        <v>81</v>
      </c>
      <c s="80">
        <v>4.367</v>
      </c>
      <c s="80">
        <v>80.480999999999995</v>
      </c>
      <c s="83">
        <v>33.258000000000003</v>
      </c>
      <c s="92">
        <v>0</v>
      </c>
      <c s="92">
        <v>0</v>
      </c>
      <c/>
      <c r="K82" s="147">
        <v>45509.02184922454</v>
      </c>
    </row>
    <row>
      <c s="52">
        <v>16.577999999999999</v>
      </c>
      <c s="20">
        <v>82</v>
      </c>
      <c s="80">
        <v>4.5659999999999998</v>
      </c>
      <c s="80">
        <v>80.566000000000003</v>
      </c>
      <c s="83">
        <v>21.41</v>
      </c>
      <c s="92">
        <v>0</v>
      </c>
      <c s="92">
        <v>0</v>
      </c>
      <c/>
      <c r="K83" s="147">
        <v>45509.021851122685</v>
      </c>
    </row>
    <row>
      <c s="52">
        <v>16.707999999999998</v>
      </c>
      <c s="20">
        <v>83</v>
      </c>
      <c s="80">
        <v>4.5170000000000003</v>
      </c>
      <c s="80">
        <v>80.799999999999997</v>
      </c>
      <c s="83">
        <v>20.422000000000001</v>
      </c>
      <c s="92">
        <v>0</v>
      </c>
      <c s="92">
        <v>0</v>
      </c>
      <c/>
      <c r="K84" s="147">
        <v>45509.021852627317</v>
      </c>
    </row>
    <row>
      <c s="52">
        <v>16.849</v>
      </c>
      <c s="20">
        <v>84</v>
      </c>
      <c s="80">
        <v>4.5919999999999996</v>
      </c>
      <c s="80">
        <v>80.650000000000006</v>
      </c>
      <c s="83">
        <v>16.992000000000001</v>
      </c>
      <c s="92">
        <v>0</v>
      </c>
      <c s="92">
        <v>0</v>
      </c>
      <c/>
      <c r="K85" s="147">
        <v>45509.021854259256</v>
      </c>
    </row>
    <row>
      <c s="52">
        <v>17.042999999999999</v>
      </c>
      <c s="20">
        <v>85</v>
      </c>
      <c s="80">
        <v>4.5170000000000003</v>
      </c>
      <c s="80">
        <v>80.649000000000001</v>
      </c>
      <c s="83">
        <v>8.375</v>
      </c>
      <c s="92">
        <v>0</v>
      </c>
      <c s="92">
        <v>0</v>
      </c>
      <c/>
      <c r="K86" s="147">
        <v>45509.021856493055</v>
      </c>
    </row>
    <row>
      <c s="52">
        <v>17.244</v>
      </c>
      <c s="20">
        <v>86</v>
      </c>
      <c s="80">
        <v>4.5990000000000002</v>
      </c>
      <c s="80">
        <v>80.649000000000001</v>
      </c>
      <c s="83">
        <v>0</v>
      </c>
      <c s="92">
        <v>0</v>
      </c>
      <c s="92">
        <v>0</v>
      </c>
      <c/>
      <c r="K87" s="147">
        <v>45509.021858819448</v>
      </c>
    </row>
    <row>
      <c s="52">
        <v>17.448</v>
      </c>
      <c s="20">
        <v>87</v>
      </c>
      <c s="80">
        <v>4.6630000000000003</v>
      </c>
      <c s="80">
        <v>80.748000000000005</v>
      </c>
      <c s="83">
        <v>34.459000000000003</v>
      </c>
      <c s="92">
        <v>0</v>
      </c>
      <c s="92">
        <v>0</v>
      </c>
      <c/>
      <c r="K88" s="147">
        <v>45509.021861180554</v>
      </c>
    </row>
    <row>
      <c s="52">
        <v>17.651</v>
      </c>
      <c s="20">
        <v>88</v>
      </c>
      <c s="80">
        <v>4.6189999999999998</v>
      </c>
      <c s="80">
        <v>81.831000000000003</v>
      </c>
      <c s="83">
        <v>24.815999999999999</v>
      </c>
      <c s="92">
        <v>0</v>
      </c>
      <c s="92">
        <v>0</v>
      </c>
      <c/>
      <c r="K89" s="147">
        <v>45509.021863530092</v>
      </c>
    </row>
    <row>
      <c s="52">
        <v>17.867999999999999</v>
      </c>
      <c s="20">
        <v>89</v>
      </c>
      <c s="80">
        <v>4.3109999999999999</v>
      </c>
      <c s="80">
        <v>81.918000000000006</v>
      </c>
      <c s="83">
        <v>29.454999999999998</v>
      </c>
      <c s="92">
        <v>0</v>
      </c>
      <c s="92">
        <v>0</v>
      </c>
      <c/>
      <c r="K90" s="147">
        <v>45509.021866053241</v>
      </c>
    </row>
    <row>
      <c s="52">
        <v>18.039000000000001</v>
      </c>
      <c s="20">
        <v>90</v>
      </c>
      <c s="80">
        <v>4.4480000000000004</v>
      </c>
      <c s="80">
        <v>82.298000000000002</v>
      </c>
      <c s="83">
        <v>26.795000000000002</v>
      </c>
      <c s="92">
        <v>0</v>
      </c>
      <c s="92">
        <v>0</v>
      </c>
      <c/>
      <c r="K91" s="147">
        <v>45509.021868020835</v>
      </c>
    </row>
    <row>
      <c s="52">
        <v>18.271999999999998</v>
      </c>
      <c s="20">
        <v>91</v>
      </c>
      <c s="80">
        <v>4.6600000000000001</v>
      </c>
      <c s="80">
        <v>82.070999999999998</v>
      </c>
      <c s="83">
        <v>20.327000000000002</v>
      </c>
      <c s="92">
        <v>0</v>
      </c>
      <c s="92">
        <v>0</v>
      </c>
      <c/>
      <c r="K92" s="147">
        <v>45509.021870717595</v>
      </c>
    </row>
    <row>
      <c s="52">
        <v>18.452000000000002</v>
      </c>
      <c s="20">
        <v>92</v>
      </c>
      <c s="80">
        <v>4.6589999999999998</v>
      </c>
      <c s="80">
        <v>82.236000000000004</v>
      </c>
      <c s="83">
        <v>22.588000000000001</v>
      </c>
      <c s="92">
        <v>0</v>
      </c>
      <c s="92">
        <v>0</v>
      </c>
      <c/>
      <c r="K93" s="147">
        <v>45509.021872812496</v>
      </c>
    </row>
    <row>
      <c s="52">
        <v>18.643999999999998</v>
      </c>
      <c s="20">
        <v>93</v>
      </c>
      <c s="80">
        <v>4.6360000000000001</v>
      </c>
      <c s="80">
        <v>79.311000000000007</v>
      </c>
      <c s="83">
        <v>31.431999999999999</v>
      </c>
      <c s="92">
        <v>0</v>
      </c>
      <c s="92">
        <v>0</v>
      </c>
      <c/>
      <c r="K94" s="147">
        <v>45509.021875023151</v>
      </c>
    </row>
    <row>
      <c s="52">
        <v>18.835999999999999</v>
      </c>
      <c s="20">
        <v>94</v>
      </c>
      <c s="80">
        <v>4.6360000000000001</v>
      </c>
      <c s="80">
        <v>78.501999999999995</v>
      </c>
      <c s="83">
        <v>27.405000000000001</v>
      </c>
      <c s="92">
        <v>0</v>
      </c>
      <c s="92">
        <v>0</v>
      </c>
      <c/>
      <c r="K95" s="147">
        <v>45509.021877256942</v>
      </c>
    </row>
    <row>
      <c s="52">
        <v>19.041</v>
      </c>
      <c s="20">
        <v>95</v>
      </c>
      <c s="80">
        <v>4.2670000000000003</v>
      </c>
      <c s="80">
        <v>78.745999999999995</v>
      </c>
      <c s="83">
        <v>21.911000000000001</v>
      </c>
      <c s="92">
        <v>0</v>
      </c>
      <c s="92">
        <v>0</v>
      </c>
      <c/>
      <c r="K96" s="147">
        <v>45509.021879629632</v>
      </c>
    </row>
    <row>
      <c s="52">
        <v>19.236000000000001</v>
      </c>
      <c s="20">
        <v>96</v>
      </c>
      <c s="80">
        <v>3.8780000000000001</v>
      </c>
      <c s="80">
        <v>78.421999999999997</v>
      </c>
      <c s="83">
        <v>25.561</v>
      </c>
      <c s="92">
        <v>0</v>
      </c>
      <c s="92">
        <v>0</v>
      </c>
      <c/>
      <c r="K97" s="147">
        <v>45509.021881875</v>
      </c>
    </row>
    <row>
      <c s="52">
        <v>19.434999999999999</v>
      </c>
      <c s="20">
        <v>97</v>
      </c>
      <c s="80">
        <v>4.0270000000000001</v>
      </c>
      <c s="80">
        <v>80.971999999999994</v>
      </c>
      <c s="83">
        <v>30.518000000000001</v>
      </c>
      <c s="92">
        <v>0</v>
      </c>
      <c s="92">
        <v>0</v>
      </c>
      <c/>
      <c r="K98" s="147">
        <v>45509.021886631941</v>
      </c>
    </row>
    <row>
      <c s="52">
        <v>19.629000000000001</v>
      </c>
      <c s="20">
        <v>98</v>
      </c>
      <c s="80">
        <v>4.5860000000000003</v>
      </c>
      <c s="80">
        <v>81.850999999999999</v>
      </c>
      <c s="83">
        <v>26.271000000000001</v>
      </c>
      <c s="92">
        <v>0</v>
      </c>
      <c s="92">
        <v>0</v>
      </c>
      <c/>
      <c r="K99" s="147">
        <v>45509.021888877316</v>
      </c>
    </row>
    <row>
      <c s="52">
        <v>19.838000000000001</v>
      </c>
      <c s="20">
        <v>99</v>
      </c>
      <c s="80">
        <v>4.3780000000000001</v>
      </c>
      <c s="80">
        <v>82.263000000000005</v>
      </c>
      <c s="83">
        <v>25.263999999999999</v>
      </c>
      <c s="92">
        <v>0</v>
      </c>
      <c s="92">
        <v>0</v>
      </c>
      <c/>
      <c r="K100" s="147">
        <v>45509.021891296296</v>
      </c>
    </row>
    <row>
      <c s="52">
        <v>20.056999999999999</v>
      </c>
      <c s="20">
        <v>100</v>
      </c>
      <c s="80">
        <v>4.4720000000000004</v>
      </c>
      <c s="80">
        <v>82.844999999999999</v>
      </c>
      <c s="83">
        <v>26.739999999999998</v>
      </c>
      <c s="92">
        <v>0</v>
      </c>
      <c s="92">
        <v>0</v>
      </c>
      <c/>
      <c r="K101" s="147">
        <v>45509.021893819445</v>
      </c>
    </row>
    <row>
      <c s="52">
        <v>20.224</v>
      </c>
      <c s="20">
        <v>101</v>
      </c>
      <c s="80">
        <v>4.5069999999999997</v>
      </c>
      <c s="80">
        <v>83.141000000000005</v>
      </c>
      <c s="83">
        <v>28.597000000000001</v>
      </c>
      <c s="92">
        <v>0</v>
      </c>
      <c s="92">
        <v>0</v>
      </c>
      <c/>
      <c r="K102" s="147">
        <v>45509.021895752318</v>
      </c>
    </row>
    <row>
      <c s="52">
        <v>20.425999999999998</v>
      </c>
      <c s="20">
        <v>102</v>
      </c>
      <c s="80">
        <v>4.5069999999999997</v>
      </c>
      <c s="80">
        <v>83.459999999999994</v>
      </c>
      <c s="83">
        <v>24.295999999999999</v>
      </c>
      <c s="92">
        <v>0</v>
      </c>
      <c s="92">
        <v>0</v>
      </c>
      <c/>
      <c r="K103" s="147">
        <v>45509.021898101855</v>
      </c>
    </row>
    <row>
      <c s="52">
        <v>20.634</v>
      </c>
      <c s="20">
        <v>103</v>
      </c>
      <c s="80">
        <v>4.3099999999999996</v>
      </c>
      <c s="80">
        <v>81.066000000000003</v>
      </c>
      <c s="83">
        <v>35.348999999999997</v>
      </c>
      <c s="92">
        <v>0</v>
      </c>
      <c s="92">
        <v>0</v>
      </c>
      <c/>
      <c r="K104" s="147">
        <v>45509.021900497683</v>
      </c>
    </row>
    <row>
      <c s="52">
        <v>20.832999999999998</v>
      </c>
      <c s="20">
        <v>104</v>
      </c>
      <c s="80">
        <v>4.4640000000000004</v>
      </c>
      <c s="80">
        <v>81.147999999999996</v>
      </c>
      <c s="83">
        <v>34.948999999999998</v>
      </c>
      <c s="92">
        <v>0</v>
      </c>
      <c s="92">
        <v>0</v>
      </c>
      <c/>
      <c r="K105" s="147">
        <v>45509.021902800923</v>
      </c>
    </row>
    <row>
      <c s="52">
        <v>21.035</v>
      </c>
      <c s="20">
        <v>105</v>
      </c>
      <c s="80">
        <v>4.3840000000000003</v>
      </c>
      <c s="80">
        <v>80.543000000000006</v>
      </c>
      <c s="83">
        <v>38.261000000000003</v>
      </c>
      <c s="92">
        <v>0</v>
      </c>
      <c s="92">
        <v>0</v>
      </c>
      <c/>
      <c r="K106" s="147">
        <v>45509.021905138892</v>
      </c>
    </row>
    <row>
      <c s="52">
        <v>21.228000000000002</v>
      </c>
      <c s="20">
        <v>106</v>
      </c>
      <c s="80">
        <v>4.3280000000000003</v>
      </c>
      <c s="80">
        <v>80.802000000000007</v>
      </c>
      <c s="83">
        <v>29.463000000000001</v>
      </c>
      <c s="92">
        <v>0</v>
      </c>
      <c s="92">
        <v>0</v>
      </c>
      <c/>
      <c r="K107" s="147">
        <v>45509.021907372684</v>
      </c>
    </row>
    <row>
      <c s="52">
        <v>21.445</v>
      </c>
      <c s="20">
        <v>107</v>
      </c>
      <c s="80">
        <v>4.3630000000000004</v>
      </c>
      <c s="80">
        <v>81.176000000000002</v>
      </c>
      <c s="83">
        <v>29.207000000000001</v>
      </c>
      <c s="92">
        <v>0</v>
      </c>
      <c s="92">
        <v>0</v>
      </c>
      <c/>
      <c r="K108" s="147">
        <v>45509.021909895833</v>
      </c>
    </row>
    <row>
      <c s="52">
        <v>21.629999999999999</v>
      </c>
      <c s="20">
        <v>108</v>
      </c>
      <c s="80">
        <v>4.3890000000000002</v>
      </c>
      <c s="80">
        <v>81.180000000000007</v>
      </c>
      <c s="83">
        <v>25.655999999999999</v>
      </c>
      <c s="92">
        <v>0</v>
      </c>
      <c s="92">
        <v>0</v>
      </c>
      <c/>
      <c r="K109" s="147">
        <v>45509.021912025462</v>
      </c>
    </row>
    <row>
      <c s="52">
        <v>21.834</v>
      </c>
      <c s="20">
        <v>109</v>
      </c>
      <c s="80">
        <v>4.0789999999999997</v>
      </c>
      <c s="80">
        <v>81.945999999999998</v>
      </c>
      <c s="83">
        <v>28.655000000000001</v>
      </c>
      <c s="92">
        <v>0</v>
      </c>
      <c s="92">
        <v>0</v>
      </c>
      <c/>
      <c r="K110" s="147">
        <v>45509.021914386576</v>
      </c>
    </row>
    <row>
      <c s="52">
        <v>22.052</v>
      </c>
      <c s="20">
        <v>110</v>
      </c>
      <c s="80">
        <v>4.2210000000000001</v>
      </c>
      <c s="80">
        <v>82.256</v>
      </c>
      <c s="83">
        <v>37.119</v>
      </c>
      <c s="92">
        <v>0</v>
      </c>
      <c s="92">
        <v>0</v>
      </c>
      <c/>
      <c r="K111" s="147">
        <v>45509.021916909725</v>
      </c>
    </row>
    <row>
      <c s="52">
        <v>22.236999999999998</v>
      </c>
      <c s="20">
        <v>111</v>
      </c>
      <c s="80">
        <v>4.0970000000000004</v>
      </c>
      <c s="80">
        <v>85.058999999999998</v>
      </c>
      <c s="83">
        <v>41.972999999999999</v>
      </c>
      <c s="92">
        <v>0</v>
      </c>
      <c s="92">
        <v>0</v>
      </c>
      <c/>
      <c r="K112" s="147">
        <v>45509.021919050923</v>
      </c>
    </row>
    <row>
      <c s="52">
        <v>22.431000000000001</v>
      </c>
      <c s="20">
        <v>112</v>
      </c>
      <c s="80">
        <v>4.2690000000000001</v>
      </c>
      <c s="80">
        <v>85.247</v>
      </c>
      <c s="83">
        <v>34.655999999999999</v>
      </c>
      <c s="92">
        <v>0</v>
      </c>
      <c s="92">
        <v>0</v>
      </c>
      <c/>
      <c r="K113" s="147">
        <v>45509.021921307867</v>
      </c>
    </row>
    <row>
      <c s="52">
        <v>22.626999999999999</v>
      </c>
      <c s="20">
        <v>113</v>
      </c>
      <c s="80">
        <v>4.1310000000000002</v>
      </c>
      <c s="80">
        <v>84.888000000000005</v>
      </c>
      <c s="83">
        <v>45.764000000000003</v>
      </c>
      <c s="92">
        <v>0</v>
      </c>
      <c s="92">
        <v>0</v>
      </c>
      <c/>
      <c r="K114" s="147">
        <v>45509.021923564818</v>
      </c>
    </row>
    <row>
      <c s="52">
        <v>22.832000000000001</v>
      </c>
      <c s="20">
        <v>114</v>
      </c>
      <c s="80">
        <v>4.359</v>
      </c>
      <c s="80">
        <v>85.108999999999995</v>
      </c>
      <c s="83">
        <v>29.009</v>
      </c>
      <c s="92">
        <v>0</v>
      </c>
      <c s="92">
        <v>0</v>
      </c>
      <c/>
      <c r="K115" s="147">
        <v>45509.021925949077</v>
      </c>
    </row>
    <row>
      <c s="52">
        <v>23.030999999999999</v>
      </c>
      <c s="20">
        <v>115</v>
      </c>
      <c s="80">
        <v>4.3890000000000002</v>
      </c>
      <c s="80">
        <v>85.364000000000004</v>
      </c>
      <c s="83">
        <v>31.678999999999998</v>
      </c>
      <c s="92">
        <v>0</v>
      </c>
      <c s="92">
        <v>0</v>
      </c>
      <c/>
      <c r="K116" s="147">
        <v>45509.021928240742</v>
      </c>
    </row>
    <row>
      <c s="52">
        <v>23.244</v>
      </c>
      <c s="20">
        <v>116</v>
      </c>
      <c s="80">
        <v>4.3369999999999997</v>
      </c>
      <c s="80">
        <v>84.549999999999997</v>
      </c>
      <c s="83">
        <v>30.283000000000001</v>
      </c>
      <c s="92">
        <v>0</v>
      </c>
      <c s="92">
        <v>0</v>
      </c>
      <c/>
      <c r="K117" s="147">
        <v>45509.021930706018</v>
      </c>
    </row>
    <row>
      <c s="52">
        <v>23.43</v>
      </c>
      <c s="20">
        <v>117</v>
      </c>
      <c s="80">
        <v>4.1180000000000003</v>
      </c>
      <c s="80">
        <v>83.542000000000002</v>
      </c>
      <c s="83">
        <v>36.423999999999999</v>
      </c>
      <c s="92">
        <v>0</v>
      </c>
      <c s="92">
        <v>0</v>
      </c>
      <c/>
      <c r="K118" s="147">
        <v>45509.021932870368</v>
      </c>
    </row>
    <row>
      <c s="52">
        <v>23.635999999999999</v>
      </c>
      <c s="20">
        <v>118</v>
      </c>
      <c s="80">
        <v>3.9249999999999998</v>
      </c>
      <c s="80">
        <v>84.436999999999998</v>
      </c>
      <c s="83">
        <v>40.996000000000002</v>
      </c>
      <c s="92">
        <v>0</v>
      </c>
      <c s="92">
        <v>0</v>
      </c>
      <c/>
      <c r="K119" s="147">
        <v>45509.021935243058</v>
      </c>
    </row>
    <row>
      <c s="52">
        <v>23.827000000000002</v>
      </c>
      <c s="20">
        <v>119</v>
      </c>
      <c s="80">
        <v>3.9249999999999998</v>
      </c>
      <c s="80">
        <v>83.876999999999995</v>
      </c>
      <c s="83">
        <v>32.222000000000001</v>
      </c>
      <c s="92">
        <v>0</v>
      </c>
      <c s="92">
        <v>0</v>
      </c>
      <c/>
      <c r="K120" s="147">
        <v>45509.021937453705</v>
      </c>
    </row>
    <row>
      <c s="52">
        <v>24.024000000000001</v>
      </c>
      <c s="20">
        <v>120</v>
      </c>
      <c s="80">
        <v>4.0940000000000003</v>
      </c>
      <c s="80">
        <v>83.497</v>
      </c>
      <c s="83">
        <v>38.682000000000002</v>
      </c>
      <c s="92">
        <v>0</v>
      </c>
      <c s="92">
        <v>0</v>
      </c>
      <c/>
      <c r="K121" s="147">
        <v>45509.021939733793</v>
      </c>
    </row>
    <row>
      <c s="52">
        <v>24.251000000000001</v>
      </c>
      <c s="20">
        <v>121</v>
      </c>
      <c s="80">
        <v>4.2009999999999996</v>
      </c>
      <c s="80">
        <v>82.790999999999997</v>
      </c>
      <c s="83">
        <v>35.689</v>
      </c>
      <c s="92">
        <v>0</v>
      </c>
      <c s="92">
        <v>0</v>
      </c>
      <c/>
      <c r="K122" s="147">
        <v>45509.021942372689</v>
      </c>
    </row>
    <row>
      <c s="52">
        <v>24.422999999999998</v>
      </c>
      <c s="20">
        <v>122</v>
      </c>
      <c s="80">
        <v>4.391</v>
      </c>
      <c s="80">
        <v>83.230999999999995</v>
      </c>
      <c s="83">
        <v>34.064</v>
      </c>
      <c s="92">
        <v>0</v>
      </c>
      <c s="92">
        <v>0</v>
      </c>
      <c/>
      <c r="K123" s="147">
        <v>45509.021944351851</v>
      </c>
    </row>
    <row>
      <c s="52">
        <v>24.629000000000001</v>
      </c>
      <c s="20">
        <v>123</v>
      </c>
      <c s="80">
        <v>4.4909999999999997</v>
      </c>
      <c s="80">
        <v>83.087000000000003</v>
      </c>
      <c s="83">
        <v>29.478999999999999</v>
      </c>
      <c s="92">
        <v>0</v>
      </c>
      <c s="92">
        <v>0</v>
      </c>
      <c/>
      <c r="K124" s="147">
        <v>45509.021946736109</v>
      </c>
    </row>
    <row>
      <c s="52">
        <v>24.841000000000001</v>
      </c>
      <c s="20">
        <v>124</v>
      </c>
      <c s="80">
        <v>4.4909999999999997</v>
      </c>
      <c s="80">
        <v>80.820999999999998</v>
      </c>
      <c s="83">
        <v>36.875999999999998</v>
      </c>
      <c s="92">
        <v>0</v>
      </c>
      <c s="92">
        <v>0</v>
      </c>
      <c/>
      <c r="K125" s="147">
        <v>45509.021949189817</v>
      </c>
    </row>
    <row>
      <c s="52">
        <v>25.045999999999999</v>
      </c>
      <c s="20">
        <v>125</v>
      </c>
      <c s="80">
        <v>4.4909999999999997</v>
      </c>
      <c s="80">
        <v>83.438999999999993</v>
      </c>
      <c s="83">
        <v>31.103999999999999</v>
      </c>
      <c s="92">
        <v>0</v>
      </c>
      <c s="92">
        <v>0</v>
      </c>
      <c/>
      <c r="K126" s="147">
        <v>45509.021951574076</v>
      </c>
    </row>
    <row>
      <c s="52">
        <v>25.231000000000002</v>
      </c>
      <c s="20">
        <v>126</v>
      </c>
      <c s="80">
        <v>4.7649999999999997</v>
      </c>
      <c s="80">
        <v>80.332999999999998</v>
      </c>
      <c s="83">
        <v>36.588999999999999</v>
      </c>
      <c s="92">
        <v>0</v>
      </c>
      <c s="92">
        <v>0</v>
      </c>
      <c/>
      <c r="K127" s="147">
        <v>45509.021956006945</v>
      </c>
    </row>
    <row>
      <c s="52">
        <v>25.446000000000002</v>
      </c>
      <c s="20">
        <v>127</v>
      </c>
      <c s="80">
        <v>4.6360000000000001</v>
      </c>
      <c s="80">
        <v>81.194000000000003</v>
      </c>
      <c s="83">
        <v>32.825000000000003</v>
      </c>
      <c s="92">
        <v>0</v>
      </c>
      <c s="92">
        <v>0</v>
      </c>
      <c/>
      <c r="K128" s="147">
        <v>45509.021958483798</v>
      </c>
    </row>
    <row>
      <c s="52">
        <v>25.640000000000001</v>
      </c>
      <c s="20">
        <v>128</v>
      </c>
      <c s="80">
        <v>4.6719999999999997</v>
      </c>
      <c s="80">
        <v>80.620000000000005</v>
      </c>
      <c s="83">
        <v>48.347999999999999</v>
      </c>
      <c s="92">
        <v>0</v>
      </c>
      <c s="92">
        <v>0</v>
      </c>
      <c/>
      <c r="K129" s="147">
        <v>45509.021960740742</v>
      </c>
    </row>
    <row>
      <c s="52">
        <v>25.835999999999999</v>
      </c>
      <c s="20">
        <v>129</v>
      </c>
      <c s="80">
        <v>4.5179999999999998</v>
      </c>
      <c s="80">
        <v>82.25</v>
      </c>
      <c s="83">
        <v>37.682000000000002</v>
      </c>
      <c s="92">
        <v>0</v>
      </c>
      <c s="92">
        <v>0</v>
      </c>
      <c/>
      <c r="K130" s="147">
        <v>45509.021963009262</v>
      </c>
    </row>
    <row>
      <c s="52">
        <v>26.038</v>
      </c>
      <c s="20">
        <v>130</v>
      </c>
      <c s="80">
        <v>4.5330000000000004</v>
      </c>
      <c s="80">
        <v>82.268000000000001</v>
      </c>
      <c s="83">
        <v>28.331</v>
      </c>
      <c s="92">
        <v>0</v>
      </c>
      <c s="92">
        <v>0</v>
      </c>
      <c/>
      <c r="K131" s="147">
        <v>45509.021965335647</v>
      </c>
    </row>
    <row>
      <c s="52">
        <v>26.25</v>
      </c>
      <c s="20">
        <v>131</v>
      </c>
      <c s="80">
        <v>3.8580000000000001</v>
      </c>
      <c s="80">
        <v>80.768000000000001</v>
      </c>
      <c s="83">
        <v>37.064</v>
      </c>
      <c s="92">
        <v>0</v>
      </c>
      <c s="92">
        <v>0</v>
      </c>
      <c/>
      <c r="K132" s="147">
        <v>45509.021967800923</v>
      </c>
    </row>
    <row>
      <c s="52">
        <v>26.43</v>
      </c>
      <c s="20">
        <v>132</v>
      </c>
      <c s="80">
        <v>4.2759999999999998</v>
      </c>
      <c s="80">
        <v>79.433000000000007</v>
      </c>
      <c s="83">
        <v>36.622</v>
      </c>
      <c s="92">
        <v>0</v>
      </c>
      <c s="92">
        <v>0</v>
      </c>
      <c/>
      <c r="K133" s="147">
        <v>45509.021969872687</v>
      </c>
    </row>
    <row>
      <c s="52">
        <v>26.643000000000001</v>
      </c>
      <c s="20">
        <v>133</v>
      </c>
      <c s="80">
        <v>4.2869999999999999</v>
      </c>
      <c s="80">
        <v>79.620000000000005</v>
      </c>
      <c s="83">
        <v>24.440999999999999</v>
      </c>
      <c s="92">
        <v>0</v>
      </c>
      <c s="92">
        <v>0</v>
      </c>
      <c/>
      <c r="K134" s="147">
        <v>45509.021972337963</v>
      </c>
    </row>
    <row>
      <c s="52">
        <v>26.847999999999999</v>
      </c>
      <c s="20">
        <v>134</v>
      </c>
      <c s="80">
        <v>4.0819999999999999</v>
      </c>
      <c s="80">
        <v>79.516000000000005</v>
      </c>
      <c s="83">
        <v>20.146999999999998</v>
      </c>
      <c s="92">
        <v>0</v>
      </c>
      <c s="92">
        <v>0</v>
      </c>
      <c/>
      <c r="K135" s="147">
        <v>45509.021974710646</v>
      </c>
    </row>
    <row>
      <c s="52">
        <v>27.039999999999999</v>
      </c>
      <c s="20">
        <v>135</v>
      </c>
      <c s="80">
        <v>3.7829999999999999</v>
      </c>
      <c s="80">
        <v>79.769000000000005</v>
      </c>
      <c s="83">
        <v>30.202000000000002</v>
      </c>
      <c s="92">
        <v>0</v>
      </c>
      <c s="92">
        <v>0</v>
      </c>
      <c/>
      <c r="K136" s="147">
        <v>45509.021979120371</v>
      </c>
    </row>
    <row>
      <c s="52">
        <v>27.251999999999999</v>
      </c>
      <c s="20">
        <v>136</v>
      </c>
      <c s="80">
        <v>4.2830000000000004</v>
      </c>
      <c s="80">
        <v>80.417000000000002</v>
      </c>
      <c s="83">
        <v>32.253999999999998</v>
      </c>
      <c s="92">
        <v>0</v>
      </c>
      <c s="92">
        <v>0</v>
      </c>
      <c/>
      <c r="K137" s="147">
        <v>45509.021981574071</v>
      </c>
    </row>
    <row>
      <c s="52">
        <v>27.440000000000001</v>
      </c>
      <c s="20">
        <v>137</v>
      </c>
      <c s="80">
        <v>4.0730000000000004</v>
      </c>
      <c s="80">
        <v>80.578999999999994</v>
      </c>
      <c s="83">
        <v>28.849</v>
      </c>
      <c s="92">
        <v>0</v>
      </c>
      <c s="92">
        <v>0</v>
      </c>
      <c/>
      <c r="K138" s="147">
        <v>45509.021983761573</v>
      </c>
    </row>
    <row>
      <c s="52">
        <v>27.658999999999999</v>
      </c>
      <c s="20">
        <v>138</v>
      </c>
      <c s="80">
        <v>4.3179999999999996</v>
      </c>
      <c s="80">
        <v>81.465000000000003</v>
      </c>
      <c s="83">
        <v>31.314</v>
      </c>
      <c s="92">
        <v>0</v>
      </c>
      <c s="92">
        <v>0</v>
      </c>
      <c/>
      <c r="K139" s="147">
        <v>45509.021986284723</v>
      </c>
    </row>
    <row>
      <c s="52">
        <v>27.843</v>
      </c>
      <c s="20">
        <v>139</v>
      </c>
      <c s="80">
        <v>4.3799999999999999</v>
      </c>
      <c s="80">
        <v>81.495999999999995</v>
      </c>
      <c s="83">
        <v>40.158000000000001</v>
      </c>
      <c s="92">
        <v>0</v>
      </c>
      <c s="92">
        <v>0</v>
      </c>
      <c/>
      <c r="K140" s="147">
        <v>45509.021988425928</v>
      </c>
    </row>
    <row>
      <c s="52">
        <v>28.039999999999999</v>
      </c>
      <c s="20">
        <v>140</v>
      </c>
      <c s="80">
        <v>4.3920000000000003</v>
      </c>
      <c s="80">
        <v>81.829999999999998</v>
      </c>
      <c s="83">
        <v>42.625</v>
      </c>
      <c s="92">
        <v>0</v>
      </c>
      <c s="92">
        <v>0</v>
      </c>
      <c/>
      <c r="K141" s="147">
        <v>45509.021990694448</v>
      </c>
    </row>
    <row>
      <c s="52">
        <v>28.251000000000001</v>
      </c>
      <c s="20">
        <v>141</v>
      </c>
      <c s="80">
        <v>4.3920000000000003</v>
      </c>
      <c s="80">
        <v>81.412999999999997</v>
      </c>
      <c s="83">
        <v>41.331000000000003</v>
      </c>
      <c s="92">
        <v>0</v>
      </c>
      <c s="92">
        <v>0</v>
      </c>
      <c/>
      <c r="K142" s="147">
        <v>45509.021993148148</v>
      </c>
    </row>
    <row>
      <c s="52">
        <v>28.448</v>
      </c>
      <c s="20">
        <v>142</v>
      </c>
      <c s="80">
        <v>4.5620000000000003</v>
      </c>
      <c s="80">
        <v>79.423000000000002</v>
      </c>
      <c s="83">
        <v>30.917999999999999</v>
      </c>
      <c s="92">
        <v>0</v>
      </c>
      <c s="92">
        <v>0</v>
      </c>
      <c/>
      <c r="K143" s="147">
        <v>45509.021997696756</v>
      </c>
    </row>
    <row>
      <c s="52">
        <v>28.646000000000001</v>
      </c>
      <c s="20">
        <v>143</v>
      </c>
      <c s="80">
        <v>4.5839999999999996</v>
      </c>
      <c s="80">
        <v>79.938000000000002</v>
      </c>
      <c s="83">
        <v>28.692</v>
      </c>
      <c s="92">
        <v>0</v>
      </c>
      <c s="92">
        <v>0</v>
      </c>
      <c/>
      <c r="K144" s="147">
        <v>45509.021999988428</v>
      </c>
    </row>
    <row>
      <c s="52">
        <v>28.844000000000001</v>
      </c>
      <c s="20">
        <v>144</v>
      </c>
      <c s="80">
        <v>4.5839999999999996</v>
      </c>
      <c s="80">
        <v>80.819999999999993</v>
      </c>
      <c s="83">
        <v>26.693999999999999</v>
      </c>
      <c s="92">
        <v>0</v>
      </c>
      <c s="92">
        <v>0</v>
      </c>
      <c/>
      <c r="K145" s="147">
        <v>45509.022002268517</v>
      </c>
    </row>
    <row>
      <c s="52">
        <v>29.042999999999999</v>
      </c>
      <c s="20">
        <v>145</v>
      </c>
      <c s="80">
        <v>4.5839999999999996</v>
      </c>
      <c s="80">
        <v>82.003</v>
      </c>
      <c s="83">
        <v>34.720999999999997</v>
      </c>
      <c s="92">
        <v>0</v>
      </c>
      <c s="92">
        <v>0</v>
      </c>
      <c/>
      <c r="K146" s="147">
        <v>45509.022004583334</v>
      </c>
    </row>
    <row>
      <c s="52">
        <v>29.254000000000001</v>
      </c>
      <c s="20">
        <v>146</v>
      </c>
      <c s="80">
        <v>4.5839999999999996</v>
      </c>
      <c s="80">
        <v>82.707999999999998</v>
      </c>
      <c s="83">
        <v>29.324000000000002</v>
      </c>
      <c s="92">
        <v>0</v>
      </c>
      <c s="92">
        <v>0</v>
      </c>
      <c/>
      <c r="K147" s="147">
        <v>45509.022007013889</v>
      </c>
    </row>
    <row>
      <c s="52">
        <v>29.440000000000001</v>
      </c>
      <c s="20">
        <v>147</v>
      </c>
      <c s="80">
        <v>4.5839999999999996</v>
      </c>
      <c s="80">
        <v>82.620000000000005</v>
      </c>
      <c s="83">
        <v>29.242999999999999</v>
      </c>
      <c s="92">
        <v>0</v>
      </c>
      <c s="92">
        <v>0</v>
      </c>
      <c/>
      <c r="K148" s="147">
        <v>45509.022009166663</v>
      </c>
    </row>
    <row>
      <c s="52">
        <v>29.664000000000001</v>
      </c>
      <c s="20">
        <v>148</v>
      </c>
      <c s="80">
        <v>4.5839999999999996</v>
      </c>
      <c s="80">
        <v>82.477000000000004</v>
      </c>
      <c s="83">
        <v>29.184999999999999</v>
      </c>
      <c s="92">
        <v>0</v>
      </c>
      <c s="92">
        <v>0</v>
      </c>
      <c/>
      <c r="K149" s="147">
        <v>45509.02201177083</v>
      </c>
    </row>
    <row>
      <c s="52">
        <v>29.849</v>
      </c>
      <c s="20">
        <v>149</v>
      </c>
      <c s="80">
        <v>4.5839999999999996</v>
      </c>
      <c s="80">
        <v>83.111000000000004</v>
      </c>
      <c s="83">
        <v>28.846</v>
      </c>
      <c s="92">
        <v>0</v>
      </c>
      <c s="92">
        <v>0</v>
      </c>
      <c/>
      <c r="K150" s="147">
        <v>45509.022013912036</v>
      </c>
    </row>
    <row>
      <c s="52">
        <v>30.064</v>
      </c>
      <c s="20">
        <v>150</v>
      </c>
      <c s="80">
        <v>4.5839999999999996</v>
      </c>
      <c s="80">
        <v>82.924999999999997</v>
      </c>
      <c s="83">
        <v>24.367999999999999</v>
      </c>
      <c s="92">
        <v>0</v>
      </c>
      <c s="92">
        <v>0</v>
      </c>
      <c/>
      <c r="K151" s="147">
        <v>45509.022016388888</v>
      </c>
    </row>
    <row>
      <c s="52">
        <v>30.251999999999999</v>
      </c>
      <c s="20">
        <v>151</v>
      </c>
      <c s="80">
        <v>4.5839999999999996</v>
      </c>
      <c s="80">
        <v>82.346999999999994</v>
      </c>
      <c s="83">
        <v>27.532</v>
      </c>
      <c s="92">
        <v>0</v>
      </c>
      <c s="92">
        <v>0</v>
      </c>
      <c/>
      <c r="K152" s="147">
        <v>45509.02202084491</v>
      </c>
    </row>
    <row>
      <c s="52">
        <v>30.469000000000001</v>
      </c>
      <c s="20">
        <v>152</v>
      </c>
      <c s="80">
        <v>4.5839999999999996</v>
      </c>
      <c s="80">
        <v>81.778000000000006</v>
      </c>
      <c s="83">
        <v>26.629999999999999</v>
      </c>
      <c s="92">
        <v>0</v>
      </c>
      <c s="92">
        <v>0</v>
      </c>
      <c/>
      <c r="K153" s="147">
        <v>45509.022023356483</v>
      </c>
    </row>
    <row>
      <c s="52">
        <v>30.655000000000001</v>
      </c>
      <c s="20">
        <v>153</v>
      </c>
      <c s="80">
        <v>4.327</v>
      </c>
      <c s="80">
        <v>81.313000000000002</v>
      </c>
      <c s="83">
        <v>29.109999999999999</v>
      </c>
      <c s="92">
        <v>0</v>
      </c>
      <c s="92">
        <v>0</v>
      </c>
      <c/>
      <c r="K154" s="147">
        <v>45509.022025509257</v>
      </c>
    </row>
    <row>
      <c s="52">
        <v>30.864999999999998</v>
      </c>
      <c s="20">
        <v>154</v>
      </c>
      <c s="80">
        <v>4.5899999999999999</v>
      </c>
      <c s="80">
        <v>82.007000000000005</v>
      </c>
      <c s="83">
        <v>24.890999999999998</v>
      </c>
      <c s="92">
        <v>0</v>
      </c>
      <c s="92">
        <v>0</v>
      </c>
      <c/>
      <c r="K155" s="147">
        <v>45509.022027928244</v>
      </c>
    </row>
    <row>
      <c s="52">
        <v>31.062999999999999</v>
      </c>
      <c s="20">
        <v>155</v>
      </c>
      <c s="80">
        <v>4.3940000000000001</v>
      </c>
      <c s="80">
        <v>81.310000000000002</v>
      </c>
      <c s="83">
        <v>31.396000000000001</v>
      </c>
      <c s="92">
        <v>0</v>
      </c>
      <c s="92">
        <v>0</v>
      </c>
      <c/>
      <c r="K156" s="147">
        <v>45509.022030231485</v>
      </c>
    </row>
    <row>
      <c s="52">
        <v>31.254000000000001</v>
      </c>
      <c s="20">
        <v>156</v>
      </c>
      <c s="80">
        <v>4.5339999999999998</v>
      </c>
      <c s="80">
        <v>81.552999999999997</v>
      </c>
      <c s="83">
        <v>28.917999999999999</v>
      </c>
      <c s="92">
        <v>0</v>
      </c>
      <c s="92">
        <v>0</v>
      </c>
      <c/>
      <c r="K157" s="147">
        <v>45509.022032442132</v>
      </c>
    </row>
    <row>
      <c s="52">
        <v>31.452999999999999</v>
      </c>
      <c s="20">
        <v>157</v>
      </c>
      <c s="80">
        <v>4.4299999999999997</v>
      </c>
      <c s="80">
        <v>81.028999999999996</v>
      </c>
      <c s="83">
        <v>28.699999999999999</v>
      </c>
      <c s="92">
        <v>0</v>
      </c>
      <c s="92">
        <v>0</v>
      </c>
      <c/>
      <c r="K158" s="147">
        <v>45509.022034733796</v>
      </c>
    </row>
    <row>
      <c s="52">
        <v>31.646999999999998</v>
      </c>
      <c s="20">
        <v>158</v>
      </c>
      <c s="80">
        <v>4.5099999999999998</v>
      </c>
      <c s="80">
        <v>81.712000000000003</v>
      </c>
      <c s="83">
        <v>24.041</v>
      </c>
      <c s="92">
        <v>0</v>
      </c>
      <c s="92">
        <v>0</v>
      </c>
      <c/>
      <c r="K159" s="147">
        <v>45509.022036979164</v>
      </c>
    </row>
    <row>
      <c s="52">
        <v>31.867000000000001</v>
      </c>
      <c s="20">
        <v>159</v>
      </c>
      <c s="80">
        <v>4.524</v>
      </c>
      <c s="80">
        <v>81.789000000000001</v>
      </c>
      <c s="83">
        <v>26.059000000000001</v>
      </c>
      <c s="92">
        <v>0</v>
      </c>
      <c s="92">
        <v>0</v>
      </c>
      <c/>
      <c r="K160" s="147">
        <v>45509.022039537034</v>
      </c>
    </row>
    <row>
      <c s="52">
        <v>32.064</v>
      </c>
      <c s="20">
        <v>160</v>
      </c>
      <c s="80">
        <v>4.4359999999999999</v>
      </c>
      <c s="80">
        <v>81.486999999999995</v>
      </c>
      <c s="83">
        <v>24.041</v>
      </c>
      <c s="92">
        <v>0</v>
      </c>
      <c s="92">
        <v>0</v>
      </c>
      <c/>
      <c r="K161" s="147">
        <v>45509.02204408565</v>
      </c>
    </row>
    <row>
      <c s="52">
        <v>32.253999999999998</v>
      </c>
      <c s="20">
        <v>161</v>
      </c>
      <c s="80">
        <v>4.2770000000000001</v>
      </c>
      <c s="80">
        <v>81.468000000000004</v>
      </c>
      <c s="83">
        <v>22.949999999999999</v>
      </c>
      <c s="92">
        <v>0</v>
      </c>
      <c s="92">
        <v>0</v>
      </c>
      <c/>
      <c r="K162" s="147">
        <v>45509.022046284721</v>
      </c>
    </row>
    <row>
      <c s="52">
        <v>32.466999999999999</v>
      </c>
      <c s="20">
        <v>162</v>
      </c>
      <c s="80">
        <v>4.4500000000000002</v>
      </c>
      <c s="80">
        <v>81.465999999999994</v>
      </c>
      <c s="83">
        <v>22.744</v>
      </c>
      <c s="92">
        <v>0</v>
      </c>
      <c s="92">
        <v>0</v>
      </c>
      <c/>
      <c r="K163" s="147">
        <v>45509.022048749997</v>
      </c>
    </row>
    <row>
      <c s="52">
        <v>32.658999999999999</v>
      </c>
      <c s="20">
        <v>163</v>
      </c>
      <c s="80">
        <v>4.4219999999999997</v>
      </c>
      <c s="80">
        <v>81.620000000000005</v>
      </c>
      <c s="83">
        <v>24.806000000000001</v>
      </c>
      <c s="92">
        <v>0</v>
      </c>
      <c s="92">
        <v>0</v>
      </c>
      <c/>
      <c r="K164" s="147">
        <v>45509.022050983796</v>
      </c>
    </row>
    <row>
      <c s="52">
        <v>32.877000000000002</v>
      </c>
      <c s="20">
        <v>164</v>
      </c>
      <c s="80">
        <v>4.383</v>
      </c>
      <c s="80">
        <v>81.593999999999994</v>
      </c>
      <c s="83">
        <v>25.542000000000002</v>
      </c>
      <c s="92">
        <v>0</v>
      </c>
      <c s="92">
        <v>0</v>
      </c>
      <c/>
      <c r="K165" s="147">
        <v>45509.02205349537</v>
      </c>
    </row>
    <row>
      <c s="52">
        <v>33.064999999999998</v>
      </c>
      <c s="20">
        <v>165</v>
      </c>
      <c s="80">
        <v>4.4790000000000001</v>
      </c>
      <c s="80">
        <v>81.366</v>
      </c>
      <c s="83">
        <v>24.760000000000002</v>
      </c>
      <c s="92">
        <v>0</v>
      </c>
      <c s="92">
        <v>0</v>
      </c>
      <c/>
      <c r="K166" s="147">
        <v>45509.022055682872</v>
      </c>
    </row>
    <row>
      <c s="52">
        <v>33.250999999999998</v>
      </c>
      <c s="20">
        <v>166</v>
      </c>
      <c s="80">
        <v>4.3369999999999997</v>
      </c>
      <c s="80">
        <v>80.831000000000003</v>
      </c>
      <c s="83">
        <v>20.887</v>
      </c>
      <c s="92">
        <v>0</v>
      </c>
      <c s="92">
        <v>0</v>
      </c>
      <c/>
      <c r="K167" s="147">
        <v>45509.022057835646</v>
      </c>
    </row>
    <row>
      <c s="52">
        <v>33.481000000000002</v>
      </c>
      <c s="20">
        <v>167</v>
      </c>
      <c s="80">
        <v>4.3579999999999997</v>
      </c>
      <c s="80">
        <v>80.284000000000006</v>
      </c>
      <c s="83">
        <v>31.556000000000001</v>
      </c>
      <c s="92">
        <v>0</v>
      </c>
      <c s="92">
        <v>0</v>
      </c>
      <c/>
      <c r="K168" s="147">
        <v>45509.02206048611</v>
      </c>
    </row>
    <row>
      <c s="52">
        <v>33.683</v>
      </c>
      <c s="20">
        <v>168</v>
      </c>
      <c s="80">
        <v>4.3840000000000003</v>
      </c>
      <c s="80">
        <v>80.744</v>
      </c>
      <c s="83">
        <v>14.819000000000001</v>
      </c>
      <c s="92">
        <v>0</v>
      </c>
      <c s="92">
        <v>0</v>
      </c>
      <c/>
      <c r="K169" s="147">
        <v>45509.022064988429</v>
      </c>
    </row>
    <row>
      <c s="52">
        <v>33.865000000000002</v>
      </c>
      <c s="20">
        <v>169</v>
      </c>
      <c s="80">
        <v>4.2880000000000003</v>
      </c>
      <c s="80">
        <v>80.025999999999996</v>
      </c>
      <c s="83">
        <v>28.859999999999999</v>
      </c>
      <c s="92">
        <v>0</v>
      </c>
      <c s="92">
        <v>0</v>
      </c>
      <c/>
      <c r="K170" s="147">
        <v>45509.022067106482</v>
      </c>
    </row>
    <row>
      <c s="52">
        <v>34.085000000000001</v>
      </c>
      <c s="20">
        <v>170</v>
      </c>
      <c s="80">
        <v>4.2469999999999999</v>
      </c>
      <c s="80">
        <v>79.742999999999995</v>
      </c>
      <c s="83">
        <v>34.984000000000002</v>
      </c>
      <c s="92">
        <v>0</v>
      </c>
      <c s="92">
        <v>0</v>
      </c>
      <c/>
      <c r="K171" s="147">
        <v>45509.022069641207</v>
      </c>
    </row>
    <row>
      <c s="52">
        <v>34.286999999999999</v>
      </c>
      <c s="20">
        <v>171</v>
      </c>
      <c s="80">
        <v>4.5300000000000002</v>
      </c>
      <c s="80">
        <v>80.134</v>
      </c>
      <c s="83">
        <v>21.824999999999999</v>
      </c>
      <c s="92">
        <v>0</v>
      </c>
      <c s="92">
        <v>0</v>
      </c>
      <c/>
      <c r="K172" s="147">
        <v>45509.022071990737</v>
      </c>
    </row>
    <row>
      <c s="52">
        <v>34.469999999999999</v>
      </c>
      <c s="20">
        <v>172</v>
      </c>
      <c s="80">
        <v>4.0819999999999999</v>
      </c>
      <c s="80">
        <v>79.367999999999995</v>
      </c>
      <c s="83">
        <v>31.245999999999999</v>
      </c>
      <c s="92">
        <v>0</v>
      </c>
      <c s="92">
        <v>0</v>
      </c>
      <c/>
      <c r="K173" s="147">
        <v>45509.022074108798</v>
      </c>
    </row>
    <row>
      <c s="52">
        <v>34.686999999999998</v>
      </c>
      <c s="20">
        <v>173</v>
      </c>
      <c s="80">
        <v>3.927</v>
      </c>
      <c s="80">
        <v>78.861999999999995</v>
      </c>
      <c s="83">
        <v>25.835999999999999</v>
      </c>
      <c s="92">
        <v>0</v>
      </c>
      <c s="92">
        <v>0</v>
      </c>
      <c/>
      <c r="K174" s="147">
        <v>45509.022076608795</v>
      </c>
    </row>
    <row>
      <c s="52">
        <v>34.865000000000002</v>
      </c>
      <c s="20">
        <v>174</v>
      </c>
      <c s="80">
        <v>4.2400000000000002</v>
      </c>
      <c s="80">
        <v>79.611999999999995</v>
      </c>
      <c s="83">
        <v>15.76</v>
      </c>
      <c s="92">
        <v>0</v>
      </c>
      <c s="92">
        <v>0</v>
      </c>
      <c/>
      <c r="K175" s="147">
        <v>45509.022078668982</v>
      </c>
    </row>
    <row>
      <c s="52">
        <v>35.064999999999998</v>
      </c>
      <c s="20">
        <v>175</v>
      </c>
      <c s="80">
        <v>4.1200000000000001</v>
      </c>
      <c s="80">
        <v>79.689999999999998</v>
      </c>
      <c s="83">
        <v>17.373000000000001</v>
      </c>
      <c s="92">
        <v>0</v>
      </c>
      <c s="92">
        <v>0</v>
      </c>
      <c/>
      <c r="K176" s="147">
        <v>45509.022080983799</v>
      </c>
    </row>
    <row>
      <c s="52">
        <v>35.276000000000003</v>
      </c>
      <c s="20">
        <v>176</v>
      </c>
      <c s="80">
        <v>4.1200000000000001</v>
      </c>
      <c s="80">
        <v>79.689999999999998</v>
      </c>
      <c s="83">
        <v>0</v>
      </c>
      <c s="92">
        <v>0</v>
      </c>
      <c s="92">
        <v>0</v>
      </c>
      <c/>
      <c r="K177" s="147">
        <v>45509.022083425923</v>
      </c>
    </row>
    <row>
      <c s="52">
        <v>35.473999999999997</v>
      </c>
      <c s="20">
        <v>177</v>
      </c>
      <c s="80">
        <v>4.1200000000000001</v>
      </c>
      <c s="80">
        <v>79.689999999999998</v>
      </c>
      <c s="83">
        <v>0</v>
      </c>
      <c s="92">
        <v>0</v>
      </c>
      <c s="92">
        <v>0</v>
      </c>
      <c/>
      <c r="K178" s="147">
        <v>45509.022085717595</v>
      </c>
    </row>
    <row>
      <c s="52">
        <v>35.700000000000003</v>
      </c>
      <c s="20">
        <v>178</v>
      </c>
      <c s="80">
        <v>4.4420000000000002</v>
      </c>
      <c s="80">
        <v>83.897000000000006</v>
      </c>
      <c s="83">
        <v>33.463000000000001</v>
      </c>
      <c s="92">
        <v>0</v>
      </c>
      <c s="92">
        <v>0</v>
      </c>
      <c/>
      <c r="K179" s="147">
        <v>45509.022088333331</v>
      </c>
    </row>
    <row>
      <c s="52">
        <v>35.869</v>
      </c>
      <c s="20">
        <v>179</v>
      </c>
      <c s="80">
        <v>4.4710000000000001</v>
      </c>
      <c s="80">
        <v>83.995999999999995</v>
      </c>
      <c s="83">
        <v>25.649999999999999</v>
      </c>
      <c s="92">
        <v>0</v>
      </c>
      <c s="92">
        <v>0</v>
      </c>
      <c/>
      <c r="K180" s="147">
        <v>45509.022090289349</v>
      </c>
    </row>
    <row>
      <c s="52">
        <v>36.067</v>
      </c>
      <c s="20">
        <v>180</v>
      </c>
      <c s="80">
        <v>4.335</v>
      </c>
      <c s="80">
        <v>83.593000000000004</v>
      </c>
      <c s="83">
        <v>23.597000000000001</v>
      </c>
      <c s="92">
        <v>0</v>
      </c>
      <c s="92">
        <v>0</v>
      </c>
      <c/>
      <c r="K181" s="147">
        <v>45509.022092581021</v>
      </c>
    </row>
    <row>
      <c s="52">
        <v>36.259999999999998</v>
      </c>
      <c s="20">
        <v>181</v>
      </c>
      <c s="80">
        <v>4.492</v>
      </c>
      <c s="80">
        <v>83.706999999999994</v>
      </c>
      <c s="83">
        <v>22.949999999999999</v>
      </c>
      <c s="92">
        <v>0</v>
      </c>
      <c s="92">
        <v>0</v>
      </c>
      <c/>
      <c r="K182" s="147">
        <v>45509.022094826389</v>
      </c>
    </row>
    <row>
      <c s="52">
        <v>36.476999999999997</v>
      </c>
      <c s="20">
        <v>182</v>
      </c>
      <c s="80">
        <v>4.484</v>
      </c>
      <c s="80">
        <v>83.789000000000001</v>
      </c>
      <c s="83">
        <v>23.314</v>
      </c>
      <c s="92">
        <v>0</v>
      </c>
      <c s="92">
        <v>0</v>
      </c>
      <c/>
      <c r="K183" s="147">
        <v>45509.022097326386</v>
      </c>
    </row>
    <row>
      <c s="52">
        <v>36.680999999999997</v>
      </c>
      <c s="20">
        <v>183</v>
      </c>
      <c s="80">
        <v>4.5359999999999996</v>
      </c>
      <c s="80">
        <v>84.382999999999996</v>
      </c>
      <c s="83">
        <v>25.98</v>
      </c>
      <c s="92">
        <v>0</v>
      </c>
      <c s="92">
        <v>0</v>
      </c>
      <c/>
      <c r="K184" s="147">
        <v>45509.0220996875</v>
      </c>
    </row>
    <row>
      <c s="52">
        <v>36.866</v>
      </c>
      <c s="20">
        <v>184</v>
      </c>
      <c s="80">
        <v>4.5430000000000001</v>
      </c>
      <c s="80">
        <v>84.400999999999996</v>
      </c>
      <c s="83">
        <v>26.847999999999999</v>
      </c>
      <c s="92">
        <v>0</v>
      </c>
      <c s="92">
        <v>0</v>
      </c>
      <c/>
      <c r="K185" s="147">
        <v>45509.022101828705</v>
      </c>
    </row>
    <row>
      <c s="52">
        <v>37.076000000000001</v>
      </c>
      <c s="20">
        <v>185</v>
      </c>
      <c s="80">
        <v>4.4359999999999999</v>
      </c>
      <c s="80">
        <v>84.486999999999995</v>
      </c>
      <c s="83">
        <v>26.355</v>
      </c>
      <c s="92">
        <v>0</v>
      </c>
      <c s="92">
        <v>0</v>
      </c>
      <c/>
      <c r="K186" s="147">
        <v>45509.022104270836</v>
      </c>
    </row>
    <row>
      <c s="52">
        <v>37.276000000000003</v>
      </c>
      <c s="20">
        <v>186</v>
      </c>
      <c s="80">
        <v>4.5140000000000002</v>
      </c>
      <c s="80">
        <v>84.102999999999994</v>
      </c>
      <c s="83">
        <v>24.044</v>
      </c>
      <c s="92">
        <v>0</v>
      </c>
      <c s="92">
        <v>0</v>
      </c>
      <c/>
      <c r="K187" s="147">
        <v>45509.022106574077</v>
      </c>
    </row>
    <row>
      <c s="52">
        <v>37.475000000000001</v>
      </c>
      <c s="20">
        <v>187</v>
      </c>
      <c s="80">
        <v>4.5190000000000001</v>
      </c>
      <c s="80">
        <v>83.501000000000005</v>
      </c>
      <c s="83">
        <v>23.629000000000001</v>
      </c>
      <c s="92">
        <v>0</v>
      </c>
      <c s="92">
        <v>0</v>
      </c>
      <c/>
      <c r="K188" s="147">
        <v>45509.022108877318</v>
      </c>
    </row>
    <row>
      <c s="52">
        <v>37.667000000000002</v>
      </c>
      <c s="20">
        <v>188</v>
      </c>
      <c s="80">
        <v>4.5330000000000004</v>
      </c>
      <c s="80">
        <v>83.710999999999999</v>
      </c>
      <c s="83">
        <v>17.079000000000001</v>
      </c>
      <c s="92">
        <v>0</v>
      </c>
      <c s="92">
        <v>0</v>
      </c>
      <c/>
      <c r="K189" s="147">
        <v>45509.022111099534</v>
      </c>
    </row>
    <row>
      <c s="52">
        <v>37.878999999999998</v>
      </c>
      <c s="20">
        <v>189</v>
      </c>
      <c s="80">
        <v>4.5439999999999996</v>
      </c>
      <c s="80">
        <v>84.488</v>
      </c>
      <c s="83">
        <v>19.594999999999999</v>
      </c>
      <c s="92">
        <v>0</v>
      </c>
      <c s="92">
        <v>0</v>
      </c>
      <c/>
      <c r="K190" s="147">
        <v>45509.022113553241</v>
      </c>
    </row>
    <row>
      <c s="52">
        <v>38.067</v>
      </c>
      <c s="20">
        <v>190</v>
      </c>
      <c s="80">
        <v>4.4690000000000003</v>
      </c>
      <c s="80">
        <v>84.171999999999997</v>
      </c>
      <c s="83">
        <v>24.541</v>
      </c>
      <c s="92">
        <v>0</v>
      </c>
      <c s="92">
        <v>0</v>
      </c>
      <c/>
      <c r="K191" s="147">
        <v>45509.022115729167</v>
      </c>
    </row>
    <row>
      <c s="52">
        <v>38.253</v>
      </c>
      <c s="20">
        <v>191</v>
      </c>
      <c s="80">
        <v>4.5389999999999997</v>
      </c>
      <c s="80">
        <v>83.748999999999995</v>
      </c>
      <c s="83">
        <v>20.68</v>
      </c>
      <c s="92">
        <v>0</v>
      </c>
      <c s="92">
        <v>0</v>
      </c>
      <c/>
      <c r="K192" s="147">
        <v>45509.022120358793</v>
      </c>
    </row>
    <row>
      <c s="52">
        <v>38.469999999999999</v>
      </c>
      <c s="20">
        <v>192</v>
      </c>
      <c s="80">
        <v>4.5129999999999999</v>
      </c>
      <c s="80">
        <v>83.460999999999999</v>
      </c>
      <c s="83">
        <v>20.192</v>
      </c>
      <c s="92">
        <v>0</v>
      </c>
      <c s="92">
        <v>0</v>
      </c>
      <c/>
      <c r="K193" s="147">
        <v>45509.022122858798</v>
      </c>
    </row>
    <row>
      <c s="52">
        <v>38.649000000000001</v>
      </c>
      <c s="20">
        <v>193</v>
      </c>
      <c s="80">
        <v>4.1539999999999999</v>
      </c>
      <c s="80">
        <v>80.768000000000001</v>
      </c>
      <c s="83">
        <v>30.259</v>
      </c>
      <c s="92">
        <v>0</v>
      </c>
      <c s="92">
        <v>0</v>
      </c>
      <c/>
      <c r="K194" s="147">
        <v>45509.022124930554</v>
      </c>
    </row>
    <row>
      <c s="52">
        <v>38.848999999999997</v>
      </c>
      <c s="20">
        <v>194</v>
      </c>
      <c s="80">
        <v>4.2779999999999996</v>
      </c>
      <c s="80">
        <v>81.352999999999994</v>
      </c>
      <c s="83">
        <v>26.969999999999999</v>
      </c>
      <c s="92">
        <v>0</v>
      </c>
      <c s="92">
        <v>0</v>
      </c>
      <c/>
      <c r="K195" s="147">
        <v>45509.022127245371</v>
      </c>
    </row>
    <row>
      <c s="52">
        <v>39.058999999999998</v>
      </c>
      <c s="20">
        <v>195</v>
      </c>
      <c s="80">
        <v>4.2519999999999998</v>
      </c>
      <c s="80">
        <v>80.808999999999998</v>
      </c>
      <c s="83">
        <v>21.071000000000002</v>
      </c>
      <c s="92">
        <v>0</v>
      </c>
      <c s="92">
        <v>0</v>
      </c>
      <c/>
      <c r="K196" s="147">
        <v>45509.022129687502</v>
      </c>
    </row>
    <row>
      <c s="52">
        <v>39.249000000000002</v>
      </c>
      <c s="20">
        <v>196</v>
      </c>
      <c s="80">
        <v>4.2990000000000004</v>
      </c>
      <c s="80">
        <v>81.116</v>
      </c>
      <c s="83">
        <v>27.199000000000002</v>
      </c>
      <c s="92">
        <v>0</v>
      </c>
      <c s="92">
        <v>0</v>
      </c>
      <c/>
      <c r="K197" s="147">
        <v>45509.022131886573</v>
      </c>
    </row>
    <row>
      <c s="52">
        <v>39.463999999999999</v>
      </c>
      <c s="20">
        <v>197</v>
      </c>
      <c s="80">
        <v>4.1749999999999998</v>
      </c>
      <c s="80">
        <v>81.072000000000003</v>
      </c>
      <c s="83">
        <v>29.263000000000002</v>
      </c>
      <c s="92">
        <v>0</v>
      </c>
      <c s="92">
        <v>0</v>
      </c>
      <c/>
      <c r="K198" s="147">
        <v>45509.022134363426</v>
      </c>
    </row>
    <row>
      <c s="52">
        <v>39.670999999999999</v>
      </c>
      <c s="20">
        <v>198</v>
      </c>
      <c s="80">
        <v>4.367</v>
      </c>
      <c s="80">
        <v>81.927000000000007</v>
      </c>
      <c s="83">
        <v>26.390000000000001</v>
      </c>
      <c s="92">
        <v>0</v>
      </c>
      <c s="92">
        <v>0</v>
      </c>
      <c/>
      <c r="K199" s="147">
        <v>45509.02213675926</v>
      </c>
    </row>
    <row>
      <c s="52">
        <v>39.869999999999997</v>
      </c>
      <c s="20">
        <v>199</v>
      </c>
      <c s="80">
        <v>4.4279999999999999</v>
      </c>
      <c s="80">
        <v>82.183000000000007</v>
      </c>
      <c s="83">
        <v>31.684999999999999</v>
      </c>
      <c s="92">
        <v>0</v>
      </c>
      <c s="92">
        <v>0</v>
      </c>
      <c/>
      <c r="K200" s="147">
        <v>45509.022139062501</v>
      </c>
    </row>
    <row>
      <c s="52">
        <v>40.072000000000003</v>
      </c>
      <c s="20">
        <v>200</v>
      </c>
      <c s="80">
        <v>4.532</v>
      </c>
      <c s="80">
        <v>82.075000000000003</v>
      </c>
      <c s="83">
        <v>22.585999999999999</v>
      </c>
      <c s="92">
        <v>0</v>
      </c>
      <c s="92">
        <v>0</v>
      </c>
      <c/>
      <c r="K201" s="147">
        <v>45509.022141412039</v>
      </c>
    </row>
    <row>
      <c s="52">
        <v>40.259</v>
      </c>
      <c s="20">
        <v>201</v>
      </c>
      <c s="80">
        <v>4.5659999999999998</v>
      </c>
      <c s="80">
        <v>82.980999999999995</v>
      </c>
      <c s="83">
        <v>26.574000000000002</v>
      </c>
      <c s="92">
        <v>0</v>
      </c>
      <c s="92">
        <v>0</v>
      </c>
      <c/>
      <c r="K202" s="147">
        <v>45509.022143576389</v>
      </c>
    </row>
    <row>
      <c s="52">
        <v>40.466999999999999</v>
      </c>
      <c s="20">
        <v>202</v>
      </c>
      <c s="80">
        <v>4.5170000000000003</v>
      </c>
      <c s="80">
        <v>86.927000000000007</v>
      </c>
      <c s="83">
        <v>37.689</v>
      </c>
      <c s="92">
        <v>0</v>
      </c>
      <c s="92">
        <v>0</v>
      </c>
      <c/>
      <c r="K203" s="147">
        <v>45509.022145972223</v>
      </c>
    </row>
    <row>
      <c s="52">
        <v>40.664000000000001</v>
      </c>
      <c s="20">
        <v>203</v>
      </c>
      <c s="80">
        <v>4.5919999999999996</v>
      </c>
      <c s="80">
        <v>86.119</v>
      </c>
      <c s="83">
        <v>42.079999999999998</v>
      </c>
      <c s="92">
        <v>0</v>
      </c>
      <c s="92">
        <v>0</v>
      </c>
      <c/>
      <c r="K204" s="147">
        <v>45509.022148252312</v>
      </c>
    </row>
    <row>
      <c s="52">
        <v>40.853000000000002</v>
      </c>
      <c s="20">
        <v>204</v>
      </c>
      <c s="80">
        <v>4.5170000000000003</v>
      </c>
      <c s="80">
        <v>86.501000000000005</v>
      </c>
      <c s="83">
        <v>23.518000000000001</v>
      </c>
      <c s="92">
        <v>0</v>
      </c>
      <c s="92">
        <v>0</v>
      </c>
      <c/>
      <c r="K205" s="147">
        <v>45509.022150439814</v>
      </c>
    </row>
    <row>
      <c s="52">
        <v>41.054000000000002</v>
      </c>
      <c s="20">
        <v>205</v>
      </c>
      <c s="80">
        <v>4.5990000000000002</v>
      </c>
      <c s="80">
        <v>84.963999999999999</v>
      </c>
      <c s="83">
        <v>16.838999999999999</v>
      </c>
      <c s="92">
        <v>0</v>
      </c>
      <c s="92">
        <v>0</v>
      </c>
      <c/>
      <c r="K206" s="147">
        <v>45509.022152766207</v>
      </c>
    </row>
    <row>
      <c s="52">
        <v>41.262</v>
      </c>
      <c s="20">
        <v>206</v>
      </c>
      <c s="80">
        <v>4.6630000000000003</v>
      </c>
      <c s="80">
        <v>86.316000000000003</v>
      </c>
      <c s="83">
        <v>11.42</v>
      </c>
      <c s="92">
        <v>0</v>
      </c>
      <c s="92">
        <v>0</v>
      </c>
      <c/>
      <c r="K207" s="147">
        <v>45509.022155185186</v>
      </c>
    </row>
    <row>
      <c s="52">
        <v>41.465000000000003</v>
      </c>
      <c s="20">
        <v>207</v>
      </c>
      <c s="80">
        <v>4.6189999999999998</v>
      </c>
      <c s="80">
        <v>88.156999999999996</v>
      </c>
      <c s="83">
        <v>32.902000000000001</v>
      </c>
      <c s="92">
        <v>0</v>
      </c>
      <c s="92">
        <v>0</v>
      </c>
      <c/>
      <c r="K208" s="147">
        <v>45509.022157523148</v>
      </c>
    </row>
    <row>
      <c s="52">
        <v>41.648000000000003</v>
      </c>
      <c s="20">
        <v>208</v>
      </c>
      <c s="80">
        <v>4.3109999999999999</v>
      </c>
      <c s="80">
        <v>80.126000000000005</v>
      </c>
      <c s="83">
        <v>34.140000000000001</v>
      </c>
      <c s="92">
        <v>0</v>
      </c>
      <c s="92">
        <v>0</v>
      </c>
      <c/>
      <c r="K209" s="147">
        <v>45509.022159641201</v>
      </c>
    </row>
    <row>
      <c s="52">
        <v>41.869999999999997</v>
      </c>
      <c s="20">
        <v>209</v>
      </c>
      <c s="80">
        <v>4.4480000000000004</v>
      </c>
      <c s="80">
        <v>83.415999999999997</v>
      </c>
      <c s="83">
        <v>29.774999999999999</v>
      </c>
      <c s="92">
        <v>0</v>
      </c>
      <c s="92">
        <v>0</v>
      </c>
      <c/>
      <c r="K210" s="147">
        <v>45509.022162210647</v>
      </c>
    </row>
    <row>
      <c s="52">
        <v>42.07</v>
      </c>
      <c s="20">
        <v>210</v>
      </c>
      <c s="80">
        <v>4.6600000000000001</v>
      </c>
      <c s="80">
        <v>83.731999999999999</v>
      </c>
      <c s="83">
        <v>17.716000000000001</v>
      </c>
      <c s="92">
        <v>0</v>
      </c>
      <c s="92">
        <v>0</v>
      </c>
      <c/>
      <c r="K211" s="147">
        <v>45509.02216453704</v>
      </c>
    </row>
    <row>
      <c s="52">
        <v>42.258000000000003</v>
      </c>
      <c s="20">
        <v>211</v>
      </c>
      <c s="80">
        <v>4.6589999999999998</v>
      </c>
      <c s="80">
        <v>85.125</v>
      </c>
      <c s="83">
        <v>23.690000000000001</v>
      </c>
      <c s="92">
        <v>0</v>
      </c>
      <c s="92">
        <v>0</v>
      </c>
      <c/>
      <c r="K212" s="147">
        <v>45509.02216670139</v>
      </c>
    </row>
    <row>
      <c s="52">
        <v>42.470999999999997</v>
      </c>
      <c s="20">
        <v>212</v>
      </c>
      <c s="80">
        <v>4.6360000000000001</v>
      </c>
      <c s="80">
        <v>84.768000000000001</v>
      </c>
      <c s="83">
        <v>25.545000000000002</v>
      </c>
      <c s="92">
        <v>0</v>
      </c>
      <c s="92">
        <v>0</v>
      </c>
      <c/>
      <c r="K213" s="147">
        <v>45509.022169166667</v>
      </c>
    </row>
    <row>
      <c s="52">
        <v>42.658000000000001</v>
      </c>
      <c s="20">
        <v>213</v>
      </c>
      <c s="80">
        <v>4.6360000000000001</v>
      </c>
      <c s="80">
        <v>84.768000000000001</v>
      </c>
      <c s="83">
        <v>0</v>
      </c>
      <c s="92">
        <v>0</v>
      </c>
      <c s="92">
        <v>0</v>
      </c>
      <c/>
      <c r="K214" s="147">
        <v>45509.022171331017</v>
      </c>
    </row>
    <row>
      <c s="52">
        <v>42.860999999999997</v>
      </c>
      <c s="20">
        <v>214</v>
      </c>
      <c s="80">
        <v>4.2670000000000003</v>
      </c>
      <c s="80">
        <v>83.945999999999998</v>
      </c>
      <c s="83">
        <v>37.338000000000001</v>
      </c>
      <c s="92">
        <v>0</v>
      </c>
      <c s="92">
        <v>0</v>
      </c>
      <c/>
      <c r="K215" s="147">
        <v>45509.02217369213</v>
      </c>
    </row>
    <row>
      <c s="52">
        <v>43.067999999999998</v>
      </c>
      <c s="20">
        <v>215</v>
      </c>
      <c s="80">
        <v>3.8780000000000001</v>
      </c>
      <c s="80">
        <v>80.828000000000003</v>
      </c>
      <c s="83">
        <v>35.448999999999998</v>
      </c>
      <c s="92">
        <v>0</v>
      </c>
      <c s="92">
        <v>0</v>
      </c>
      <c/>
      <c r="K216" s="147">
        <v>45509.022176076389</v>
      </c>
    </row>
    <row>
      <c s="52">
        <v>43.264000000000003</v>
      </c>
      <c s="20">
        <v>216</v>
      </c>
      <c s="80">
        <v>4.1719999999999997</v>
      </c>
      <c s="80">
        <v>79.852999999999994</v>
      </c>
      <c s="83">
        <v>34.371000000000002</v>
      </c>
      <c s="92">
        <v>0</v>
      </c>
      <c s="92">
        <v>0</v>
      </c>
      <c/>
      <c r="K217" s="147">
        <v>45509.022178344909</v>
      </c>
    </row>
    <row>
      <c s="52">
        <v>43.457999999999998</v>
      </c>
      <c s="20">
        <v>217</v>
      </c>
      <c s="80">
        <v>4.0270000000000001</v>
      </c>
      <c s="80">
        <v>79.519999999999996</v>
      </c>
      <c s="83">
        <v>32.935000000000002</v>
      </c>
      <c s="92">
        <v>0</v>
      </c>
      <c s="92">
        <v>0</v>
      </c>
      <c/>
      <c r="K218" s="147">
        <v>45509.022180590277</v>
      </c>
    </row>
    <row>
      <c s="52">
        <v>43.651000000000003</v>
      </c>
      <c s="20">
        <v>218</v>
      </c>
      <c s="80">
        <v>4.5860000000000003</v>
      </c>
      <c s="80">
        <v>81.260999999999996</v>
      </c>
      <c s="83">
        <v>23.931999999999999</v>
      </c>
      <c s="92">
        <v>0</v>
      </c>
      <c s="92">
        <v>0</v>
      </c>
      <c/>
      <c r="K219" s="147">
        <v>45509.022182824076</v>
      </c>
    </row>
    <row>
      <c s="52">
        <v>43.844000000000001</v>
      </c>
      <c s="20">
        <v>219</v>
      </c>
      <c s="80">
        <v>4.7240000000000002</v>
      </c>
      <c s="80">
        <v>83.430999999999997</v>
      </c>
      <c s="83">
        <v>12.31</v>
      </c>
      <c s="92">
        <v>0</v>
      </c>
      <c s="92">
        <v>0</v>
      </c>
      <c/>
      <c r="K220" s="147">
        <v>45509.02218767361</v>
      </c>
    </row>
    <row>
      <c s="52">
        <v>44.045999999999999</v>
      </c>
      <c s="20">
        <v>220</v>
      </c>
      <c s="80">
        <v>4.7800000000000002</v>
      </c>
      <c s="80">
        <v>83.403000000000006</v>
      </c>
      <c s="83">
        <v>11.414</v>
      </c>
      <c s="92">
        <v>0</v>
      </c>
      <c s="92">
        <v>0</v>
      </c>
      <c/>
      <c r="K221" s="147">
        <v>45509.022190000003</v>
      </c>
    </row>
    <row>
      <c s="52">
        <v>44.228000000000002</v>
      </c>
      <c s="20">
        <v>221</v>
      </c>
      <c s="80">
        <v>4.1820000000000004</v>
      </c>
      <c s="80">
        <v>80.688000000000002</v>
      </c>
      <c s="83">
        <v>39.621000000000002</v>
      </c>
      <c s="92">
        <v>0</v>
      </c>
      <c s="92">
        <v>0</v>
      </c>
      <c/>
      <c r="K222" s="147">
        <v>45509.022192118056</v>
      </c>
    </row>
    <row>
      <c s="52">
        <v>44.444000000000003</v>
      </c>
      <c s="20">
        <v>222</v>
      </c>
      <c s="80">
        <v>4.4660000000000002</v>
      </c>
      <c s="80">
        <v>80.641000000000005</v>
      </c>
      <c s="83">
        <v>21.626000000000001</v>
      </c>
      <c s="92">
        <v>0</v>
      </c>
      <c s="92">
        <v>0</v>
      </c>
      <c/>
      <c r="K223" s="147">
        <v>45509.022194606485</v>
      </c>
    </row>
    <row>
      <c s="52">
        <v>44.637</v>
      </c>
      <c s="20">
        <v>223</v>
      </c>
      <c s="80">
        <v>4.3780000000000001</v>
      </c>
      <c s="80">
        <v>80.122</v>
      </c>
      <c s="83">
        <v>20.968</v>
      </c>
      <c s="92">
        <v>0</v>
      </c>
      <c s="92">
        <v>0</v>
      </c>
      <c/>
      <c r="K224" s="147">
        <v>45509.022196851853</v>
      </c>
    </row>
    <row>
      <c s="52">
        <v>44.837000000000003</v>
      </c>
      <c s="20">
        <v>224</v>
      </c>
      <c s="80">
        <v>4.4240000000000004</v>
      </c>
      <c s="80">
        <v>80.114000000000004</v>
      </c>
      <c s="83">
        <v>21.402000000000001</v>
      </c>
      <c s="92">
        <v>0</v>
      </c>
      <c s="92">
        <v>0</v>
      </c>
      <c/>
      <c r="K225" s="147">
        <v>45509.022199155093</v>
      </c>
    </row>
    <row>
      <c s="52">
        <v>45.034999999999997</v>
      </c>
      <c s="20">
        <v>225</v>
      </c>
      <c s="80">
        <v>4.4720000000000004</v>
      </c>
      <c s="80">
        <v>80.299999999999997</v>
      </c>
      <c s="83">
        <v>22.093</v>
      </c>
      <c s="92">
        <v>0</v>
      </c>
      <c s="92">
        <v>0</v>
      </c>
      <c/>
      <c r="K226" s="147">
        <v>45509.022201458334</v>
      </c>
    </row>
    <row>
      <c s="52">
        <v>45.228000000000002</v>
      </c>
      <c s="20">
        <v>226</v>
      </c>
      <c s="80">
        <v>4.5069999999999997</v>
      </c>
      <c s="80">
        <v>80.135999999999996</v>
      </c>
      <c s="83">
        <v>16.207000000000001</v>
      </c>
      <c s="92">
        <v>0</v>
      </c>
      <c s="92">
        <v>0</v>
      </c>
      <c/>
      <c r="K227" s="147">
        <v>45509.022203680557</v>
      </c>
    </row>
    <row>
      <c s="52">
        <v>45.445</v>
      </c>
      <c s="20">
        <v>227</v>
      </c>
      <c s="80">
        <v>4.5069999999999997</v>
      </c>
      <c s="80">
        <v>80.135999999999996</v>
      </c>
      <c s="83">
        <v>0</v>
      </c>
      <c s="92">
        <v>0</v>
      </c>
      <c s="92">
        <v>0</v>
      </c>
      <c/>
      <c r="K228" s="147">
        <v>45509.022206203706</v>
      </c>
    </row>
    <row>
      <c s="52">
        <v>45.639000000000003</v>
      </c>
      <c s="20">
        <v>228</v>
      </c>
      <c s="80">
        <v>4.3099999999999996</v>
      </c>
      <c s="80">
        <v>80.406000000000006</v>
      </c>
      <c s="83">
        <v>34.543999999999997</v>
      </c>
      <c s="92">
        <v>0</v>
      </c>
      <c s="92">
        <v>0</v>
      </c>
      <c/>
      <c r="K229" s="147">
        <v>45509.022208437498</v>
      </c>
    </row>
    <row>
      <c s="52">
        <v>45.845999999999997</v>
      </c>
      <c s="20">
        <v>229</v>
      </c>
      <c s="80">
        <v>4.4640000000000004</v>
      </c>
      <c s="80">
        <v>81.545000000000002</v>
      </c>
      <c s="83">
        <v>24.103000000000002</v>
      </c>
      <c s="92">
        <v>0</v>
      </c>
      <c s="92">
        <v>0</v>
      </c>
      <c/>
      <c r="K230" s="147">
        <v>45509.022210833333</v>
      </c>
    </row>
    <row>
      <c s="52">
        <v>46.046999999999997</v>
      </c>
      <c s="20">
        <v>230</v>
      </c>
      <c s="80">
        <v>4.3840000000000003</v>
      </c>
      <c s="80">
        <v>81.808999999999998</v>
      </c>
      <c s="83">
        <v>29.687000000000001</v>
      </c>
      <c s="92">
        <v>0</v>
      </c>
      <c s="92">
        <v>0</v>
      </c>
      <c/>
      <c r="K231" s="147">
        <v>45509.022213159726</v>
      </c>
    </row>
    <row>
      <c s="52">
        <v>46.222999999999999</v>
      </c>
      <c s="20">
        <v>231</v>
      </c>
      <c s="80">
        <v>4.3280000000000003</v>
      </c>
      <c s="80">
        <v>82.340000000000003</v>
      </c>
      <c s="83">
        <v>25.606999999999999</v>
      </c>
      <c s="92">
        <v>0</v>
      </c>
      <c s="92">
        <v>0</v>
      </c>
      <c/>
      <c r="K232" s="147">
        <v>45509.022215196761</v>
      </c>
    </row>
    <row>
      <c s="52">
        <v>46.432000000000002</v>
      </c>
      <c s="20">
        <v>232</v>
      </c>
      <c s="80">
        <v>4.3630000000000004</v>
      </c>
      <c s="80">
        <v>82.120000000000005</v>
      </c>
      <c s="83">
        <v>20.707000000000001</v>
      </c>
      <c s="92">
        <v>0</v>
      </c>
      <c s="92">
        <v>0</v>
      </c>
      <c/>
      <c r="K233" s="147">
        <v>45509.02221761574</v>
      </c>
    </row>
    <row>
      <c s="52">
        <v>46.645000000000003</v>
      </c>
      <c s="20">
        <v>233</v>
      </c>
      <c s="80">
        <v>4.3890000000000002</v>
      </c>
      <c s="80">
        <v>82.171999999999997</v>
      </c>
      <c s="83">
        <v>21.050999999999998</v>
      </c>
      <c s="92">
        <v>0</v>
      </c>
      <c s="92">
        <v>0</v>
      </c>
      <c/>
      <c r="K234" s="147">
        <v>45509.022220081017</v>
      </c>
    </row>
    <row>
      <c s="52">
        <v>46.826000000000001</v>
      </c>
      <c s="20">
        <v>234</v>
      </c>
      <c s="80">
        <v>4.0789999999999997</v>
      </c>
      <c s="80">
        <v>80.405000000000001</v>
      </c>
      <c s="83">
        <v>30.472000000000001</v>
      </c>
      <c s="92">
        <v>0</v>
      </c>
      <c s="92">
        <v>0</v>
      </c>
      <c/>
      <c r="K235" s="147">
        <v>45509.022222175925</v>
      </c>
    </row>
    <row>
      <c s="52">
        <v>47.006999999999998</v>
      </c>
      <c s="20">
        <v>235</v>
      </c>
      <c s="80">
        <v>4.0899999999999999</v>
      </c>
      <c s="80">
        <v>78.674000000000007</v>
      </c>
      <c s="83">
        <v>22.443999999999999</v>
      </c>
      <c s="92">
        <v>0</v>
      </c>
      <c s="92">
        <v>0</v>
      </c>
      <c/>
      <c r="K236" s="147">
        <v>45509.02222677083</v>
      </c>
    </row>
    <row>
      <c s="52">
        <v>47.222999999999999</v>
      </c>
      <c s="20">
        <v>236</v>
      </c>
      <c s="80">
        <v>4.0350000000000001</v>
      </c>
      <c s="80">
        <v>78.027000000000001</v>
      </c>
      <c s="83">
        <v>24.321000000000002</v>
      </c>
      <c s="92">
        <v>0</v>
      </c>
      <c s="92">
        <v>0</v>
      </c>
      <c/>
      <c r="K237" s="147">
        <v>45509.022229270835</v>
      </c>
    </row>
    <row>
      <c s="52">
        <v>47.405999999999999</v>
      </c>
      <c s="20">
        <v>237</v>
      </c>
      <c s="80">
        <v>4.2210000000000001</v>
      </c>
      <c s="80">
        <v>79.534000000000006</v>
      </c>
      <c s="83">
        <v>28.564</v>
      </c>
      <c s="92">
        <v>0</v>
      </c>
      <c s="92">
        <v>0</v>
      </c>
      <c/>
      <c r="K238" s="147">
        <v>45509.022231400464</v>
      </c>
    </row>
    <row>
      <c s="52">
        <v>47.619999999999997</v>
      </c>
      <c s="20">
        <v>238</v>
      </c>
      <c s="80">
        <v>4.0970000000000004</v>
      </c>
      <c s="80">
        <v>80.659000000000006</v>
      </c>
      <c s="83">
        <v>31.111000000000001</v>
      </c>
      <c s="92">
        <v>0</v>
      </c>
      <c s="92">
        <v>0</v>
      </c>
      <c/>
      <c r="K239" s="147">
        <v>45509.02223386574</v>
      </c>
    </row>
    <row>
      <c s="52">
        <v>47.823</v>
      </c>
      <c s="20">
        <v>239</v>
      </c>
      <c s="80">
        <v>4.2690000000000001</v>
      </c>
      <c s="80">
        <v>81.406999999999996</v>
      </c>
      <c s="83">
        <v>28.428000000000001</v>
      </c>
      <c s="92">
        <v>0</v>
      </c>
      <c s="92">
        <v>0</v>
      </c>
      <c/>
      <c r="K240" s="147">
        <v>45509.022236226854</v>
      </c>
    </row>
    <row>
      <c s="52">
        <v>48.021999999999998</v>
      </c>
      <c s="20">
        <v>240</v>
      </c>
      <c s="80">
        <v>4.1310000000000002</v>
      </c>
      <c s="80">
        <v>82.058999999999998</v>
      </c>
      <c s="83">
        <v>26.151</v>
      </c>
      <c s="92">
        <v>0</v>
      </c>
      <c s="92">
        <v>0</v>
      </c>
      <c/>
      <c r="K241" s="147">
        <v>45509.022238518519</v>
      </c>
    </row>
    <row>
      <c s="52">
        <v>48.213000000000001</v>
      </c>
      <c s="20">
        <v>241</v>
      </c>
      <c s="80">
        <v>4.359</v>
      </c>
      <c s="80">
        <v>82.567999999999998</v>
      </c>
      <c s="83">
        <v>25.734000000000002</v>
      </c>
      <c s="92">
        <v>0</v>
      </c>
      <c s="92">
        <v>0</v>
      </c>
      <c/>
      <c r="K242" s="147">
        <v>45509.022240740742</v>
      </c>
    </row>
    <row>
      <c s="52">
        <v>48.415999999999997</v>
      </c>
      <c s="20">
        <v>242</v>
      </c>
      <c s="80">
        <v>4.3890000000000002</v>
      </c>
      <c s="80">
        <v>82.936999999999998</v>
      </c>
      <c s="83">
        <v>27.818999999999999</v>
      </c>
      <c s="92">
        <v>0</v>
      </c>
      <c s="92">
        <v>0</v>
      </c>
      <c/>
      <c r="K243" s="147">
        <v>45509.022243078703</v>
      </c>
    </row>
    <row>
      <c s="52">
        <v>48.610999999999997</v>
      </c>
      <c s="20">
        <v>243</v>
      </c>
      <c s="80">
        <v>4.3369999999999997</v>
      </c>
      <c s="80">
        <v>83.510000000000005</v>
      </c>
      <c s="83">
        <v>27.419</v>
      </c>
      <c s="92">
        <v>0</v>
      </c>
      <c s="92">
        <v>0</v>
      </c>
      <c/>
      <c r="K244" s="147">
        <v>45509.022245347223</v>
      </c>
    </row>
    <row>
      <c s="52">
        <v>48.831000000000003</v>
      </c>
      <c s="20">
        <v>244</v>
      </c>
      <c s="80">
        <v>4.1180000000000003</v>
      </c>
      <c s="80">
        <v>81.210999999999999</v>
      </c>
      <c s="83">
        <v>34.692</v>
      </c>
      <c s="92">
        <v>0</v>
      </c>
      <c s="92">
        <v>0</v>
      </c>
      <c/>
      <c r="K245" s="147">
        <v>45509.022247893517</v>
      </c>
    </row>
    <row>
      <c s="52">
        <v>49.030999999999999</v>
      </c>
      <c s="20">
        <v>245</v>
      </c>
      <c s="80">
        <v>3.9249999999999998</v>
      </c>
      <c s="80">
        <v>80.894000000000005</v>
      </c>
      <c s="83">
        <v>31.25</v>
      </c>
      <c s="92">
        <v>0</v>
      </c>
      <c s="92">
        <v>0</v>
      </c>
      <c/>
      <c r="K246" s="147">
        <v>45509.022250208334</v>
      </c>
    </row>
    <row>
      <c s="52">
        <v>49.222999999999999</v>
      </c>
      <c s="20">
        <v>246</v>
      </c>
      <c s="80">
        <v>3.9249999999999998</v>
      </c>
      <c s="80">
        <v>80.894000000000005</v>
      </c>
      <c s="83">
        <v>0</v>
      </c>
      <c s="92">
        <v>0</v>
      </c>
      <c s="92">
        <v>0</v>
      </c>
      <c/>
      <c r="K247" s="147">
        <v>45509.022252430557</v>
      </c>
    </row>
    <row>
      <c s="52">
        <v>49.426000000000002</v>
      </c>
      <c s="20">
        <v>247</v>
      </c>
      <c s="80">
        <v>4.0940000000000003</v>
      </c>
      <c s="80">
        <v>80.625</v>
      </c>
      <c s="83">
        <v>40.496000000000002</v>
      </c>
      <c s="92">
        <v>0</v>
      </c>
      <c s="92">
        <v>0</v>
      </c>
      <c/>
      <c r="K248" s="147">
        <v>45509.022254768519</v>
      </c>
    </row>
    <row>
      <c s="52">
        <v>49.618000000000002</v>
      </c>
      <c s="20">
        <v>248</v>
      </c>
      <c s="80">
        <v>4.2009999999999996</v>
      </c>
      <c s="80">
        <v>80.953000000000003</v>
      </c>
      <c s="83">
        <v>28.733000000000001</v>
      </c>
      <c s="92">
        <v>0</v>
      </c>
      <c s="92">
        <v>0</v>
      </c>
      <c/>
      <c r="K249" s="147">
        <v>45509.022257002318</v>
      </c>
    </row>
    <row>
      <c s="52">
        <v>49.841999999999999</v>
      </c>
      <c s="20">
        <v>249</v>
      </c>
      <c s="80">
        <v>4.391</v>
      </c>
      <c s="80">
        <v>81.326999999999998</v>
      </c>
      <c s="83">
        <v>22.196999999999999</v>
      </c>
      <c s="92">
        <v>0</v>
      </c>
      <c s="92">
        <v>0</v>
      </c>
      <c/>
      <c r="K250" s="147">
        <v>45509.022261782404</v>
      </c>
    </row>
    <row>
      <c s="52">
        <v>50.036000000000001</v>
      </c>
      <c s="20">
        <v>250</v>
      </c>
      <c s="80">
        <v>4.391</v>
      </c>
      <c s="80">
        <v>81.326999999999998</v>
      </c>
      <c s="83">
        <v>0</v>
      </c>
      <c s="92">
        <v>0</v>
      </c>
      <c s="92">
        <v>0</v>
      </c>
      <c/>
      <c r="K251" s="147">
        <v>45509.022264039355</v>
      </c>
    </row>
    <row>
      <c s="52">
        <v>50.234999999999999</v>
      </c>
      <c s="20">
        <v>251</v>
      </c>
      <c s="80">
        <v>4.4909999999999997</v>
      </c>
      <c s="80">
        <v>85.072999999999993</v>
      </c>
      <c s="83">
        <v>40.710000000000001</v>
      </c>
      <c s="92">
        <v>0</v>
      </c>
      <c s="92">
        <v>0</v>
      </c>
      <c/>
      <c r="K252" s="147">
        <v>45509.02226633102</v>
      </c>
    </row>
    <row>
      <c s="52">
        <v>50.420000000000002</v>
      </c>
      <c s="20">
        <v>252</v>
      </c>
      <c s="80">
        <v>4.4909999999999997</v>
      </c>
      <c s="80">
        <v>85.072999999999993</v>
      </c>
      <c s="83">
        <v>0</v>
      </c>
      <c s="92">
        <v>0</v>
      </c>
      <c s="92">
        <v>0</v>
      </c>
      <c/>
      <c r="K253" s="147">
        <v>45509.022268483794</v>
      </c>
    </row>
    <row>
      <c s="52">
        <v>50.633000000000003</v>
      </c>
      <c s="20">
        <v>253</v>
      </c>
      <c s="80">
        <v>4.4909999999999997</v>
      </c>
      <c s="80">
        <v>85.072999999999993</v>
      </c>
      <c s="83">
        <v>0</v>
      </c>
      <c s="92">
        <v>0</v>
      </c>
      <c s="92">
        <v>0</v>
      </c>
      <c/>
      <c r="K254" s="147">
        <v>45509.022270937501</v>
      </c>
    </row>
    <row>
      <c s="52">
        <v>50.825000000000003</v>
      </c>
      <c s="20">
        <v>254</v>
      </c>
      <c s="80">
        <v>4.6029999999999998</v>
      </c>
      <c s="80">
        <v>84.795000000000002</v>
      </c>
      <c s="83">
        <v>46.834000000000003</v>
      </c>
      <c s="92">
        <v>0</v>
      </c>
      <c s="92">
        <v>0</v>
      </c>
      <c/>
      <c r="K255" s="147">
        <v>45509.022273159724</v>
      </c>
    </row>
    <row>
      <c s="52">
        <v>51.036000000000001</v>
      </c>
      <c s="20">
        <v>255</v>
      </c>
      <c s="80">
        <v>4.6719999999999997</v>
      </c>
      <c s="80">
        <v>85.058999999999998</v>
      </c>
      <c s="83">
        <v>31.306999999999999</v>
      </c>
      <c s="92">
        <v>0</v>
      </c>
      <c s="92">
        <v>0</v>
      </c>
      <c/>
      <c r="K256" s="147">
        <v>45509.022275601848</v>
      </c>
    </row>
    <row>
      <c s="52">
        <v>51.219999999999999</v>
      </c>
      <c s="20">
        <v>256</v>
      </c>
      <c s="80">
        <v>4.7649999999999997</v>
      </c>
      <c s="80">
        <v>84.591999999999999</v>
      </c>
      <c s="83">
        <v>29.297000000000001</v>
      </c>
      <c s="92">
        <v>0</v>
      </c>
      <c s="92">
        <v>0</v>
      </c>
      <c/>
      <c r="K257" s="147">
        <v>45509.022277731485</v>
      </c>
    </row>
    <row>
      <c s="52">
        <v>51.433</v>
      </c>
      <c s="20">
        <v>257</v>
      </c>
      <c s="80">
        <v>4.6360000000000001</v>
      </c>
      <c s="80">
        <v>83.486000000000004</v>
      </c>
      <c s="83">
        <v>30.634</v>
      </c>
      <c s="92">
        <v>0</v>
      </c>
      <c s="92">
        <v>0</v>
      </c>
      <c/>
      <c r="K258" s="147">
        <v>45509.02228020833</v>
      </c>
    </row>
    <row>
      <c s="52">
        <v>51.628999999999998</v>
      </c>
      <c s="20">
        <v>258</v>
      </c>
      <c s="80">
        <v>4.6719999999999997</v>
      </c>
      <c s="80">
        <v>84.402000000000001</v>
      </c>
      <c s="83">
        <v>40.738999999999997</v>
      </c>
      <c s="92">
        <v>0</v>
      </c>
      <c s="92">
        <v>0</v>
      </c>
      <c/>
      <c r="K259" s="147">
        <v>45509.022282465281</v>
      </c>
    </row>
    <row>
      <c s="52">
        <v>51.829000000000001</v>
      </c>
      <c s="20">
        <v>259</v>
      </c>
      <c s="80">
        <v>4.5179999999999998</v>
      </c>
      <c s="80">
        <v>83.468000000000004</v>
      </c>
      <c s="83">
        <v>32.128999999999998</v>
      </c>
      <c s="92">
        <v>0</v>
      </c>
      <c s="92">
        <v>0</v>
      </c>
      <c/>
      <c r="K260" s="147">
        <v>45509.022284791667</v>
      </c>
    </row>
    <row>
      <c s="52">
        <v>52.042999999999999</v>
      </c>
      <c s="20">
        <v>260</v>
      </c>
      <c s="80">
        <v>4.4859999999999998</v>
      </c>
      <c s="80">
        <v>82.807000000000002</v>
      </c>
      <c s="83">
        <v>35.280999999999999</v>
      </c>
      <c s="92">
        <v>0</v>
      </c>
      <c s="92">
        <v>0</v>
      </c>
      <c/>
      <c r="K261" s="147">
        <v>45509.022289444445</v>
      </c>
    </row>
    <row>
      <c s="52">
        <v>52.228999999999999</v>
      </c>
      <c s="20">
        <v>261</v>
      </c>
      <c s="80">
        <v>4.4779999999999998</v>
      </c>
      <c s="80">
        <v>83.156999999999996</v>
      </c>
      <c s="83">
        <v>34.024999999999999</v>
      </c>
      <c s="92">
        <v>0</v>
      </c>
      <c s="92">
        <v>0</v>
      </c>
      <c/>
      <c r="K262" s="147">
        <v>45509.022291608795</v>
      </c>
    </row>
    <row>
      <c s="52">
        <v>52.436</v>
      </c>
      <c s="20">
        <v>262</v>
      </c>
      <c s="80">
        <v>4.5330000000000004</v>
      </c>
      <c s="80">
        <v>82.730000000000004</v>
      </c>
      <c s="83">
        <v>31.346</v>
      </c>
      <c s="92">
        <v>0</v>
      </c>
      <c s="92">
        <v>0</v>
      </c>
      <c/>
      <c r="K263" s="147">
        <v>45509.022293993054</v>
      </c>
    </row>
    <row>
      <c s="52">
        <v>52.637999999999998</v>
      </c>
      <c s="20">
        <v>263</v>
      </c>
      <c s="80">
        <v>3.8580000000000001</v>
      </c>
      <c s="80">
        <v>79.600999999999999</v>
      </c>
      <c s="83">
        <v>36.871000000000002</v>
      </c>
      <c s="92">
        <v>0</v>
      </c>
      <c s="92">
        <v>0</v>
      </c>
      <c/>
      <c r="K264" s="147">
        <v>45509.022296342591</v>
      </c>
    </row>
    <row>
      <c s="52">
        <v>52.841999999999999</v>
      </c>
      <c s="20">
        <v>264</v>
      </c>
      <c s="80">
        <v>4.2759999999999998</v>
      </c>
      <c s="80">
        <v>83.043000000000006</v>
      </c>
      <c s="83">
        <v>38.279000000000003</v>
      </c>
      <c s="92">
        <v>0</v>
      </c>
      <c s="92">
        <v>0</v>
      </c>
      <c/>
      <c r="K265" s="147">
        <v>45509.022298692129</v>
      </c>
    </row>
    <row>
      <c s="52">
        <v>53.031999999999996</v>
      </c>
      <c s="20">
        <v>265</v>
      </c>
      <c s="80">
        <v>4.2869999999999999</v>
      </c>
      <c s="80">
        <v>82.893000000000001</v>
      </c>
      <c s="83">
        <v>26.591999999999999</v>
      </c>
      <c s="92">
        <v>0</v>
      </c>
      <c s="92">
        <v>0</v>
      </c>
      <c/>
      <c r="K266" s="147">
        <v>45509.022300902776</v>
      </c>
    </row>
    <row>
      <c s="52">
        <v>53.244999999999997</v>
      </c>
      <c s="20">
        <v>266</v>
      </c>
      <c s="80">
        <v>4.0819999999999999</v>
      </c>
      <c s="80">
        <v>80.900999999999996</v>
      </c>
      <c s="83">
        <v>38.003999999999998</v>
      </c>
      <c s="92">
        <v>0</v>
      </c>
      <c s="92">
        <v>0</v>
      </c>
      <c/>
      <c r="K267" s="147">
        <v>45509.022303356483</v>
      </c>
    </row>
    <row>
      <c s="52">
        <v>53.427999999999997</v>
      </c>
      <c s="20">
        <v>267</v>
      </c>
      <c s="80">
        <v>4.3220000000000001</v>
      </c>
      <c s="80">
        <v>80.706000000000003</v>
      </c>
      <c s="83">
        <v>33.622999999999998</v>
      </c>
      <c s="92">
        <v>0</v>
      </c>
      <c s="92">
        <v>0</v>
      </c>
      <c/>
      <c r="K268" s="147">
        <v>45509.022305486113</v>
      </c>
    </row>
    <row>
      <c s="52">
        <v>53.648000000000003</v>
      </c>
      <c s="20">
        <v>268</v>
      </c>
      <c s="80">
        <v>3.7829999999999999</v>
      </c>
      <c s="80">
        <v>80.968999999999994</v>
      </c>
      <c s="83">
        <v>46.140000000000001</v>
      </c>
      <c s="92">
        <v>0</v>
      </c>
      <c s="92">
        <v>0</v>
      </c>
      <c/>
      <c r="K269" s="147">
        <v>45509.022308020831</v>
      </c>
    </row>
    <row>
      <c s="52">
        <v>53.856999999999999</v>
      </c>
      <c s="20">
        <v>269</v>
      </c>
      <c s="80">
        <v>4.4889999999999999</v>
      </c>
      <c s="80">
        <v>82.355999999999995</v>
      </c>
      <c s="83">
        <v>25.640999999999998</v>
      </c>
      <c s="92">
        <v>0</v>
      </c>
      <c s="92">
        <v>0</v>
      </c>
      <c/>
      <c r="K270" s="147">
        <v>45509.022312604167</v>
      </c>
    </row>
    <row>
      <c s="52">
        <v>54.058999999999998</v>
      </c>
      <c s="20">
        <v>270</v>
      </c>
      <c s="80">
        <v>4.4160000000000004</v>
      </c>
      <c s="80">
        <v>80.778000000000006</v>
      </c>
      <c s="83">
        <v>36.268999999999998</v>
      </c>
      <c s="92">
        <v>0</v>
      </c>
      <c s="92">
        <v>0</v>
      </c>
      <c/>
      <c r="K271" s="147">
        <v>45509.022314942129</v>
      </c>
    </row>
    <row>
      <c s="52">
        <v>54.259999999999998</v>
      </c>
      <c s="20">
        <v>271</v>
      </c>
      <c s="80">
        <v>4.2830000000000004</v>
      </c>
      <c s="80">
        <v>79.126000000000005</v>
      </c>
      <c s="83">
        <v>36.746000000000002</v>
      </c>
      <c s="92">
        <v>0</v>
      </c>
      <c s="92">
        <v>0</v>
      </c>
      <c/>
      <c r="K272" s="147">
        <v>45509.022317268522</v>
      </c>
    </row>
    <row>
      <c s="52">
        <v>54.451999999999998</v>
      </c>
      <c s="20">
        <v>272</v>
      </c>
      <c s="80">
        <v>4.0730000000000004</v>
      </c>
      <c s="80">
        <v>79.466999999999999</v>
      </c>
      <c s="83">
        <v>27.687999999999999</v>
      </c>
      <c s="92">
        <v>0</v>
      </c>
      <c s="92">
        <v>0</v>
      </c>
      <c/>
      <c r="K273" s="147">
        <v>45509.022319490738</v>
      </c>
    </row>
    <row>
      <c s="52">
        <v>54.662999999999997</v>
      </c>
      <c s="20">
        <v>273</v>
      </c>
      <c s="80">
        <v>4.3179999999999996</v>
      </c>
      <c s="80">
        <v>79.194999999999993</v>
      </c>
      <c s="83">
        <v>21.108000000000001</v>
      </c>
      <c s="92">
        <v>0</v>
      </c>
      <c s="92">
        <v>0</v>
      </c>
      <c/>
      <c r="K274" s="147">
        <v>45509.022321932869</v>
      </c>
    </row>
    <row>
      <c s="52">
        <v>54.853000000000002</v>
      </c>
      <c s="20">
        <v>274</v>
      </c>
      <c s="80">
        <v>4.3799999999999999</v>
      </c>
      <c s="80">
        <v>79.122</v>
      </c>
      <c s="83">
        <v>21.146000000000001</v>
      </c>
      <c s="92">
        <v>0</v>
      </c>
      <c s="92">
        <v>0</v>
      </c>
      <c/>
      <c r="K275" s="147">
        <v>45509.022324143516</v>
      </c>
    </row>
    <row>
      <c s="52">
        <v>55.045999999999999</v>
      </c>
      <c s="20">
        <v>275</v>
      </c>
      <c s="80">
        <v>4.3920000000000003</v>
      </c>
      <c s="80">
        <v>79.375</v>
      </c>
      <c s="83">
        <v>27.716999999999999</v>
      </c>
      <c s="92">
        <v>0</v>
      </c>
      <c s="92">
        <v>0</v>
      </c>
      <c/>
      <c r="K276" s="147">
        <v>45509.022326365739</v>
      </c>
    </row>
    <row>
      <c s="52">
        <v>55.253999999999998</v>
      </c>
      <c s="20">
        <v>276</v>
      </c>
      <c s="80">
        <v>4.3920000000000003</v>
      </c>
      <c s="80">
        <v>80.069000000000003</v>
      </c>
      <c s="83">
        <v>32.173000000000002</v>
      </c>
      <c s="92">
        <v>0</v>
      </c>
      <c s="92">
        <v>0</v>
      </c>
      <c/>
      <c r="K277" s="147">
        <v>45509.022328784726</v>
      </c>
    </row>
    <row>
      <c s="52">
        <v>55.460999999999999</v>
      </c>
      <c s="20">
        <v>277</v>
      </c>
      <c s="80">
        <v>4.4210000000000003</v>
      </c>
      <c s="80">
        <v>80.316999999999993</v>
      </c>
      <c s="83">
        <v>29.404</v>
      </c>
      <c s="92">
        <v>0</v>
      </c>
      <c s="92">
        <v>0</v>
      </c>
      <c/>
      <c r="K278" s="147">
        <v>45509.022331168984</v>
      </c>
    </row>
    <row>
      <c s="52">
        <v>55.655000000000001</v>
      </c>
      <c s="20">
        <v>278</v>
      </c>
      <c s="80">
        <v>4.5620000000000003</v>
      </c>
      <c s="80">
        <v>80.992000000000004</v>
      </c>
      <c s="83">
        <v>29.966000000000001</v>
      </c>
      <c s="92">
        <v>0</v>
      </c>
      <c s="92">
        <v>0</v>
      </c>
      <c/>
      <c r="K279" s="147">
        <v>45509.022333425928</v>
      </c>
    </row>
    <row>
      <c s="52">
        <v>55.848999999999997</v>
      </c>
      <c s="20">
        <v>279</v>
      </c>
      <c s="80">
        <v>4.5839999999999996</v>
      </c>
      <c s="80">
        <v>81.442999999999998</v>
      </c>
      <c s="83">
        <v>29.451000000000001</v>
      </c>
      <c s="92">
        <v>0</v>
      </c>
      <c s="92">
        <v>0</v>
      </c>
      <c/>
      <c r="K280" s="147">
        <v>45509.022335671296</v>
      </c>
    </row>
    <row>
      <c s="52">
        <v>56.058</v>
      </c>
      <c s="20">
        <v>280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1" s="147">
        <v>45509.022338078707</v>
      </c>
    </row>
    <row>
      <c s="52">
        <v>56.246000000000002</v>
      </c>
      <c s="20">
        <v>281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2" s="147">
        <v>45509.022340266201</v>
      </c>
    </row>
    <row>
      <c s="52">
        <v>56.454000000000001</v>
      </c>
      <c s="20">
        <v>282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3" s="147">
        <v>45509.022342662036</v>
      </c>
    </row>
    <row>
      <c s="52">
        <v>56.659999999999997</v>
      </c>
      <c s="20">
        <v>283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4" s="147">
        <v>45509.022345046295</v>
      </c>
    </row>
    <row>
      <c s="52">
        <v>56.862000000000002</v>
      </c>
      <c s="20">
        <v>284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5" s="147">
        <v>45509.022347384256</v>
      </c>
    </row>
    <row>
      <c s="52">
        <v>57.048000000000002</v>
      </c>
      <c s="20">
        <v>285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6" s="147">
        <v>45509.022349537037</v>
      </c>
    </row>
    <row>
      <c s="52">
        <v>57.241</v>
      </c>
      <c s="20">
        <v>286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7" s="147">
        <v>45509.022351770836</v>
      </c>
    </row>
    <row>
      <c s="52">
        <v>57.444000000000003</v>
      </c>
      <c s="20">
        <v>287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8" s="147">
        <v>45509.022354120367</v>
      </c>
    </row>
    <row>
      <c s="52">
        <v>57.652000000000001</v>
      </c>
      <c s="20">
        <v>288</v>
      </c>
      <c s="80">
        <v>4.5839999999999996</v>
      </c>
      <c s="80">
        <v>81.442999999999998</v>
      </c>
      <c s="83">
        <v>0</v>
      </c>
      <c s="92">
        <v>0</v>
      </c>
      <c s="92">
        <v>0</v>
      </c>
      <c/>
      <c r="K289" s="147">
        <v>45509.022356539353</v>
      </c>
    </row>
    <row>
      <c s="52">
        <v>57.850999999999999</v>
      </c>
      <c s="20">
        <v>289</v>
      </c>
      <c s="80">
        <v>4.5839999999999996</v>
      </c>
      <c s="80">
        <v>81.454999999999998</v>
      </c>
      <c s="83">
        <v>0.097000000000000003</v>
      </c>
      <c s="92">
        <v>0</v>
      </c>
      <c s="92">
        <v>0</v>
      </c>
      <c/>
      <c r="K290" s="147">
        <v>45509.022358831018</v>
      </c>
    </row>
    <row>
      <c s="52">
        <v>58.054000000000002</v>
      </c>
      <c s="20">
        <v>290</v>
      </c>
      <c s="80">
        <v>4.5839999999999996</v>
      </c>
      <c s="80">
        <v>81.454999999999998</v>
      </c>
      <c s="83">
        <v>0</v>
      </c>
      <c s="92">
        <v>0</v>
      </c>
      <c s="92">
        <v>0</v>
      </c>
      <c/>
      <c r="K291" s="147">
        <v>45509.0223634375</v>
      </c>
    </row>
    <row>
      <c s="52">
        <v>58.249000000000002</v>
      </c>
      <c s="20">
        <v>291</v>
      </c>
      <c s="80">
        <v>4.5839999999999996</v>
      </c>
      <c s="80">
        <v>81.454999999999998</v>
      </c>
      <c s="83">
        <v>0</v>
      </c>
      <c s="92">
        <v>0</v>
      </c>
      <c s="92">
        <v>0</v>
      </c>
      <c/>
      <c r="K292" s="147">
        <v>45509.02236570602</v>
      </c>
    </row>
    <row>
      <c s="52">
        <v>58.448999999999998</v>
      </c>
      <c s="20">
        <v>292</v>
      </c>
      <c s="80">
        <v>4.5839999999999996</v>
      </c>
      <c s="80">
        <v>81.454999999999998</v>
      </c>
      <c s="83">
        <v>0</v>
      </c>
      <c s="92">
        <v>0</v>
      </c>
      <c s="92">
        <v>0</v>
      </c>
      <c/>
      <c r="K293" s="147">
        <v>45509.02236800926</v>
      </c>
    </row>
    <row>
      <c s="52">
        <v>58.658000000000001</v>
      </c>
      <c s="20">
        <v>293</v>
      </c>
      <c s="80">
        <v>4.5839999999999996</v>
      </c>
      <c s="80">
        <v>81.454999999999998</v>
      </c>
      <c s="83">
        <v>0</v>
      </c>
      <c s="92">
        <v>0</v>
      </c>
      <c s="92">
        <v>0</v>
      </c>
      <c/>
      <c r="K294" s="147">
        <v>45509.022370439816</v>
      </c>
    </row>
    <row>
      <c s="52">
        <v>58.853000000000002</v>
      </c>
      <c s="20">
        <v>294</v>
      </c>
      <c s="80">
        <v>4.5839999999999996</v>
      </c>
      <c s="80">
        <v>81.454999999999998</v>
      </c>
      <c s="83">
        <v>0</v>
      </c>
      <c s="92">
        <v>0</v>
      </c>
      <c s="92">
        <v>0</v>
      </c>
      <c/>
      <c r="K295" s="147">
        <v>45509.022372685184</v>
      </c>
    </row>
    <row>
      <c s="52">
        <v>59.063000000000002</v>
      </c>
      <c s="20">
        <v>295</v>
      </c>
      <c s="80">
        <v>4.5839999999999996</v>
      </c>
      <c s="80">
        <v>81.454999999999998</v>
      </c>
      <c s="83">
        <v>0</v>
      </c>
      <c s="92">
        <v>0</v>
      </c>
      <c s="92">
        <v>0</v>
      </c>
      <c/>
      <c r="K296" s="147">
        <v>45509.022375115739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2" customWidth="1"/>
    <col min="2" max="2" width="11" style="20" customWidth="1"/>
    <col min="3" max="3" width="11" style="80" customWidth="1"/>
    <col min="4" max="4" width="12" style="80" customWidth="1"/>
    <col min="5" max="5" width="12" style="83" customWidth="1"/>
    <col min="6" max="6" width="14" style="92" customWidth="1"/>
    <col min="7" max="7" width="13.5234375" style="92" customWidth="1"/>
    <col min="8" max="8" width="16.5234375" style="92" customWidth="1"/>
    <col min="9" max="9" width="15" style="81" customWidth="1"/>
    <col min="10" max="10" width="14" style="81" customWidth="1"/>
    <col min="11" max="11" width="26" style="101" customWidth="1"/>
    <col min="12" max="12" width="18" style="20" customWidth="1"/>
    <col min="13" max="13" width="14" style="20" customWidth="1"/>
    <col min="14" max="14" width="15" style="20" customWidth="1"/>
    <col min="15" max="15" width="14" style="32" customWidth="1"/>
    <col min="16" max="16" width="14.26171875" style="32" customWidth="1"/>
    <col min="17" max="16384" width="8.5234375" style="32"/>
  </cols>
  <sheetData>
    <row>
      <c s="52" t="s">
        <v>182</v>
      </c>
      <c s="20" t="s">
        <v>290</v>
      </c>
      <c s="52" t="s">
        <v>434</v>
      </c>
      <c s="80" t="s">
        <v>126</v>
      </c>
      <c s="85" t="s">
        <v>14</v>
      </c>
      <c s="20" t="s">
        <v>339</v>
      </c>
      <c s="20" t="s">
        <v>127</v>
      </c>
      <c s="20" t="s">
        <v>59</v>
      </c>
      <c s="81" t="s">
        <v>291</v>
      </c>
      <c s="81" t="s">
        <v>128</v>
      </c>
      <c s="101" t="s">
        <v>15</v>
      </c>
      <c r="M1" s="32"/>
      <c s="32"/>
    </row>
    <row>
      <c r="E2" s="85"/>
      <c s="20"/>
      <c s="20"/>
      <c s="20"/>
    </row>
    <row>
      <c r="E3" s="85"/>
      <c s="20"/>
      <c s="20"/>
      <c s="20"/>
    </row>
    <row>
      <c r="E4" s="85"/>
      <c s="20"/>
      <c s="20"/>
      <c s="20"/>
    </row>
    <row>
      <c r="E5" s="85"/>
      <c s="20"/>
      <c s="20"/>
      <c s="20"/>
    </row>
    <row>
      <c r="E6" s="85"/>
      <c s="20"/>
      <c s="20"/>
      <c s="20"/>
    </row>
    <row>
      <c r="E7" s="85"/>
      <c s="20"/>
      <c s="20"/>
      <c s="20"/>
    </row>
    <row>
      <c r="E8" s="85"/>
      <c s="20"/>
      <c s="20"/>
      <c s="20"/>
    </row>
    <row>
      <c r="E9" s="85"/>
      <c s="20"/>
      <c s="20"/>
      <c s="20"/>
    </row>
    <row>
      <c r="E10" s="85"/>
      <c s="20"/>
      <c s="20"/>
      <c s="20"/>
    </row>
    <row>
      <c r="E11" s="85"/>
      <c s="20"/>
      <c s="20"/>
      <c s="20"/>
    </row>
    <row>
      <c r="E12" s="85"/>
      <c s="20"/>
      <c s="20"/>
      <c s="20"/>
    </row>
    <row>
      <c r="E13" s="85"/>
      <c s="20"/>
      <c s="20"/>
      <c s="20"/>
    </row>
    <row>
      <c r="E14" s="85"/>
      <c s="20"/>
      <c s="20"/>
      <c s="20"/>
    </row>
    <row>
      <c r="E15" s="85"/>
      <c s="20"/>
      <c s="20"/>
      <c s="20"/>
    </row>
    <row>
      <c r="E16" s="85"/>
      <c s="20"/>
      <c s="20"/>
      <c s="20"/>
    </row>
    <row>
      <c r="E17" s="85"/>
      <c s="20"/>
      <c s="20"/>
      <c s="20"/>
    </row>
    <row>
      <c r="E18" s="85"/>
      <c s="20"/>
      <c s="20"/>
      <c s="20"/>
    </row>
    <row>
      <c r="E19" s="85"/>
      <c s="20"/>
      <c s="20"/>
      <c s="20"/>
    </row>
    <row>
      <c r="E20" s="85"/>
      <c s="20"/>
      <c s="20"/>
      <c s="20"/>
    </row>
    <row>
      <c r="E21" s="85"/>
      <c s="20"/>
      <c s="20"/>
      <c s="20"/>
    </row>
    <row>
      <c r="E22" s="85"/>
      <c s="20"/>
      <c s="20"/>
      <c s="20"/>
    </row>
    <row>
      <c r="E23" s="85"/>
      <c s="20"/>
      <c s="20"/>
      <c s="20"/>
    </row>
    <row>
      <c r="E24" s="85"/>
      <c s="20"/>
      <c s="20"/>
      <c s="20"/>
    </row>
    <row>
      <c r="E25" s="85"/>
      <c s="20"/>
      <c s="20"/>
      <c s="20"/>
    </row>
    <row>
      <c r="E26" s="85"/>
      <c s="20"/>
      <c s="20"/>
      <c s="20"/>
    </row>
    <row>
      <c r="E27" s="85"/>
      <c s="20"/>
      <c s="20"/>
      <c s="20"/>
    </row>
    <row>
      <c r="E28" s="85"/>
      <c s="20"/>
      <c s="20"/>
      <c s="20"/>
    </row>
    <row>
      <c r="E29" s="85"/>
      <c s="20"/>
      <c s="20"/>
      <c s="20"/>
    </row>
    <row>
      <c r="E30" s="85"/>
      <c s="20"/>
      <c s="20"/>
      <c s="20"/>
    </row>
    <row>
      <c r="E31" s="85"/>
      <c s="20"/>
      <c s="20"/>
      <c s="20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2" customWidth="1"/>
    <col min="2" max="2" width="11" style="20" customWidth="1"/>
    <col min="3" max="3" width="11" style="80" customWidth="1"/>
    <col min="4" max="4" width="12" style="80" customWidth="1"/>
    <col min="5" max="5" width="12" style="83" customWidth="1"/>
    <col min="6" max="6" width="14" style="92" customWidth="1"/>
    <col min="7" max="7" width="13.5234375" style="92" customWidth="1"/>
    <col min="8" max="8" width="16.5234375" style="92" customWidth="1"/>
    <col min="9" max="9" width="15" style="81" customWidth="1"/>
    <col min="10" max="10" width="14" style="81" customWidth="1"/>
    <col min="11" max="11" width="26" style="101" customWidth="1"/>
    <col min="12" max="12" width="20" style="20" customWidth="1"/>
    <col min="13" max="13" width="16.26171875" style="20" customWidth="1"/>
    <col min="14" max="14" width="14.5234375" style="20" customWidth="1"/>
    <col min="15" max="15" width="15" style="32" customWidth="1"/>
    <col min="16" max="16" width="15.47265625" style="32" customWidth="1"/>
    <col min="17" max="16384" width="8.5234375" style="32"/>
  </cols>
  <sheetData>
    <row>
      <c s="52" t="s">
        <v>311</v>
      </c>
      <c s="20" t="s">
        <v>125</v>
      </c>
      <c s="52" t="s">
        <v>400</v>
      </c>
      <c s="80" t="s">
        <v>93</v>
      </c>
      <c s="85" t="s">
        <v>432</v>
      </c>
      <c s="20" t="s">
        <v>38</v>
      </c>
      <c s="20" t="s">
        <v>94</v>
      </c>
      <c s="20" t="s">
        <v>310</v>
      </c>
      <c s="81" t="s">
        <v>433</v>
      </c>
      <c s="81" t="s">
        <v>95</v>
      </c>
      <c s="101" t="s">
        <v>289</v>
      </c>
      <c r="M1" s="32"/>
      <c s="32"/>
    </row>
    <row>
      <c r="E2" s="85"/>
      <c s="20"/>
      <c s="20"/>
      <c s="20"/>
    </row>
    <row>
      <c r="E3" s="85"/>
      <c s="20"/>
      <c s="20"/>
      <c s="20"/>
    </row>
    <row>
      <c r="E4" s="85"/>
      <c s="20"/>
      <c s="20"/>
      <c s="20"/>
    </row>
    <row>
      <c r="E5" s="85"/>
      <c s="20"/>
      <c s="20"/>
      <c s="20"/>
    </row>
    <row>
      <c r="E6" s="85"/>
      <c s="20"/>
      <c s="20"/>
      <c s="20"/>
    </row>
    <row>
      <c r="E7" s="85"/>
      <c s="20"/>
      <c s="20"/>
      <c s="20"/>
    </row>
    <row>
      <c r="E8" s="85"/>
      <c s="20"/>
      <c s="20"/>
      <c s="20"/>
    </row>
    <row>
      <c r="E9" s="85"/>
      <c s="20"/>
      <c s="20"/>
      <c s="20"/>
    </row>
    <row>
      <c r="E10" s="85"/>
      <c s="20"/>
      <c s="20"/>
      <c s="20"/>
    </row>
    <row>
      <c r="E11" s="85"/>
      <c s="20"/>
      <c s="20"/>
      <c s="20"/>
    </row>
    <row>
      <c r="E12" s="85"/>
      <c s="20"/>
      <c s="20"/>
      <c s="20"/>
    </row>
    <row>
      <c r="E13" s="85"/>
      <c s="20"/>
      <c s="20"/>
      <c s="20"/>
    </row>
    <row>
      <c r="E14" s="85"/>
      <c s="20"/>
      <c s="20"/>
      <c s="20"/>
    </row>
    <row>
      <c r="E15" s="85"/>
      <c s="20"/>
      <c s="20"/>
      <c s="20"/>
    </row>
    <row>
      <c r="E16" s="85"/>
      <c s="20"/>
      <c s="20"/>
      <c s="20"/>
    </row>
    <row>
      <c r="E17" s="85"/>
      <c s="20"/>
      <c s="20"/>
      <c s="20"/>
    </row>
    <row>
      <c r="E18" s="85"/>
      <c s="20"/>
      <c s="20"/>
      <c s="20"/>
    </row>
    <row>
      <c r="E19" s="85"/>
      <c s="20"/>
      <c s="20"/>
      <c s="20"/>
    </row>
    <row>
      <c r="E20" s="85"/>
      <c s="20"/>
      <c s="20"/>
      <c s="20"/>
    </row>
    <row>
      <c r="E21" s="85"/>
      <c s="20"/>
      <c s="20"/>
      <c s="20"/>
    </row>
    <row>
      <c r="E22" s="85"/>
      <c s="20"/>
      <c s="20"/>
      <c s="20"/>
    </row>
    <row>
      <c r="E23" s="85"/>
      <c s="20"/>
      <c s="20"/>
      <c s="20"/>
    </row>
    <row>
      <c r="E24" s="85"/>
      <c s="20"/>
      <c s="20"/>
      <c s="20"/>
    </row>
    <row>
      <c r="E25" s="85"/>
      <c s="20"/>
      <c s="20"/>
      <c s="20"/>
    </row>
    <row>
      <c r="E26" s="85"/>
      <c s="20"/>
      <c s="20"/>
      <c s="20"/>
    </row>
    <row>
      <c r="E27" s="85"/>
      <c s="20"/>
      <c s="20"/>
      <c s="20"/>
    </row>
    <row>
      <c r="E28" s="85"/>
      <c s="20"/>
      <c s="20"/>
      <c s="20"/>
    </row>
    <row>
      <c r="E29" s="85"/>
      <c s="20"/>
      <c s="20"/>
      <c s="20"/>
    </row>
    <row>
      <c r="E30" s="85"/>
      <c s="20"/>
      <c s="20"/>
      <c s="20"/>
    </row>
    <row>
      <c r="E31" s="85"/>
      <c s="20"/>
      <c s="20"/>
      <c s="20"/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R36"/>
  <sheetViews>
    <sheetView workbookViewId="0">
      <selection activeCell="A36" sqref="A36"/>
    </sheetView>
  </sheetViews>
  <sheetFormatPr defaultColWidth="9" defaultRowHeight="14.4"/>
  <cols>
    <col min="1" max="1" width="32.171875" style="162" bestFit="1" customWidth="1"/>
    <col min="2" max="3" width="47.37109375" style="122" bestFit="1" customWidth="1"/>
    <col min="4" max="5" width="18.26171875" style="122" bestFit="1" customWidth="1"/>
    <col min="6" max="16384" width="9" style="122"/>
  </cols>
  <sheetData>
    <row>
      <c s="162" t="s">
        <v>191</v>
      </c>
      <c s="96" t="s">
        <v>152</v>
      </c>
      <c s="96" t="s">
        <v>152</v>
      </c>
      <c s="96"/>
      <c s="96"/>
    </row>
    <row>
      <c s="162" t="s">
        <v>139</v>
      </c>
      <c s="35" t="s">
        <v>350</v>
      </c>
      <c s="35" t="s">
        <v>350</v>
      </c>
    </row>
    <row>
      <c s="162" t="s">
        <v>0</v>
      </c>
      <c s="35" t="s">
        <v>207</v>
      </c>
      <c s="35" t="s">
        <v>312</v>
      </c>
    </row>
    <row>
      <c s="162" t="s">
        <v>1</v>
      </c>
      <c s="35" t="s">
        <v>322</v>
      </c>
      <c s="35" t="s">
        <v>322</v>
      </c>
      <c s="35"/>
      <c s="35"/>
    </row>
    <row>
      <c s="162" t="s">
        <v>268</v>
      </c>
      <c s="35" t="s">
        <v>265</v>
      </c>
      <c s="35" t="s">
        <v>265</v>
      </c>
      <c s="35"/>
      <c s="35"/>
    </row>
    <row>
      <c s="162" t="s">
        <v>324</v>
      </c>
      <c s="35"/>
      <c s="35"/>
      <c s="35"/>
      <c s="35"/>
    </row>
    <row>
      <c s="162" t="s">
        <v>325</v>
      </c>
      <c s="35"/>
      <c s="35"/>
      <c s="35"/>
      <c s="35"/>
    </row>
    <row>
      <c s="162" t="s">
        <v>269</v>
      </c>
      <c s="35" t="s">
        <v>235</v>
      </c>
      <c s="35" t="s">
        <v>347</v>
      </c>
      <c s="35"/>
      <c s="35"/>
    </row>
    <row>
      <c s="162" t="s">
        <v>49</v>
      </c>
      <c s="35" t="s">
        <v>37</v>
      </c>
      <c s="35" t="s">
        <v>37</v>
      </c>
      <c s="35"/>
      <c s="35"/>
    </row>
    <row>
      <c s="162" t="s">
        <v>30</v>
      </c>
      <c s="35">
        <v>5</v>
      </c>
      <c s="35">
        <v>5</v>
      </c>
      <c s="35"/>
      <c s="35"/>
    </row>
    <row>
      <c s="162" t="s">
        <v>76</v>
      </c>
      <c s="28">
        <f>IF(MAX('Raw Data 1'!$A:$A)=0,"",MAX('Raw Data 1'!$A:$A)-MIN('Raw Data 1'!$A:$A))</f>
        <v>62.015000000000001</v>
      </c>
      <c s="28">
        <f>IF(MAX('Raw Data 2'!$A:$A)=0,"",MAX('Raw Data 2'!$A:$A)-MIN('Raw Data 2'!$A:$A))</f>
        <v>58.874000000000002</v>
      </c>
      <c s="28" t="str">
        <f>IF(MAX('Raw Data 3'!$A:$A)=0,"",MAX('Raw Data 3'!$A:$A)-MIN('Raw Data 3'!$A:$A))</f>
        <v/>
      </c>
      <c s="28" t="str">
        <f>IF(MAX('Raw Data 4'!$A:$A)=0,"",MAX('Raw Data 4'!$A:$A)-MIN('Raw Data 4'!$A:$A))</f>
        <v/>
      </c>
      <c s="28"/>
      <c s="28"/>
      <c s="28"/>
      <c s="28"/>
      <c s="28"/>
      <c s="28"/>
      <c s="28"/>
      <c s="28"/>
      <c s="28"/>
      <c s="28"/>
      <c s="28"/>
      <c s="28"/>
      <c s="28"/>
    </row>
    <row>
      <c s="162" t="s">
        <v>77</v>
      </c>
      <c s="89">
        <v>45509.021551976854</v>
      </c>
      <c s="89">
        <v>45509.021551976854</v>
      </c>
      <c s="89"/>
      <c s="89"/>
    </row>
    <row>
      <c s="162" t="s">
        <v>107</v>
      </c>
      <c s="89">
        <v>45509.022367912039</v>
      </c>
      <c s="89">
        <v>45509.022367912039</v>
      </c>
      <c s="89"/>
      <c s="89"/>
    </row>
    <row>
      <c s="162" t="s">
        <v>326</v>
      </c>
      <c s="35" t="s">
        <v>151</v>
      </c>
      <c s="35" t="s">
        <v>151</v>
      </c>
    </row>
    <row>
      <c s="162" t="s">
        <v>34</v>
      </c>
      <c s="35" t="s">
        <v>351</v>
      </c>
      <c s="35" t="s">
        <v>351</v>
      </c>
    </row>
    <row>
      <c s="162" t="s">
        <v>149</v>
      </c>
      <c s="35" t="b">
        <v>1</v>
      </c>
      <c s="35" t="b">
        <v>1</v>
      </c>
    </row>
    <row>
      <c s="162" t="s">
        <v>123</v>
      </c>
      <c s="35">
        <v>4000</v>
      </c>
      <c s="35">
        <v>4000</v>
      </c>
    </row>
    <row>
      <c s="162" t="s">
        <v>398</v>
      </c>
      <c s="35">
        <v>400</v>
      </c>
      <c s="35">
        <v>400</v>
      </c>
    </row>
    <row>
      <c s="162" t="s">
        <v>92</v>
      </c>
      <c s="35" t="b">
        <v>1</v>
      </c>
      <c s="35" t="b">
        <v>1</v>
      </c>
    </row>
    <row>
      <c s="162" t="s">
        <v>431</v>
      </c>
      <c s="35" t="s">
        <v>73</v>
      </c>
      <c s="35" t="s">
        <v>73</v>
      </c>
    </row>
    <row>
      <c s="162" t="s">
        <v>58</v>
      </c>
    </row>
    <row>
      <c s="162" t="s">
        <v>337</v>
      </c>
      <c s="35" t="s">
        <v>382</v>
      </c>
      <c s="35" t="s">
        <v>162</v>
      </c>
    </row>
    <row>
      <c s="162" t="s">
        <v>338</v>
      </c>
      <c s="35" t="s">
        <v>383</v>
      </c>
      <c s="35" t="s">
        <v>383</v>
      </c>
    </row>
    <row>
      <c s="162" t="s">
        <v>367</v>
      </c>
      <c s="35">
        <v>0.050000000000000003</v>
      </c>
      <c s="35">
        <v>0.050000000000000003</v>
      </c>
    </row>
    <row>
      <c s="162" t="s">
        <v>12</v>
      </c>
      <c s="35">
        <v>0</v>
      </c>
      <c s="35">
        <v>0</v>
      </c>
    </row>
    <row>
      <c s="198" t="s">
        <v>260</v>
      </c>
      <c s="35">
        <v>0</v>
      </c>
      <c s="35">
        <v>0</v>
      </c>
    </row>
    <row>
      <c s="198" t="s">
        <v>62</v>
      </c>
      <c s="35">
        <v>0</v>
      </c>
      <c s="35">
        <v>0</v>
      </c>
    </row>
    <row>
      <c s="198" t="s">
        <v>293</v>
      </c>
      <c s="35">
        <v>0</v>
      </c>
      <c s="35">
        <v>0</v>
      </c>
    </row>
    <row>
      <c s="198" t="s">
        <v>39</v>
      </c>
      <c s="35">
        <v>0</v>
      </c>
      <c s="35">
        <v>0</v>
      </c>
    </row>
    <row>
      <c s="198" t="s">
        <v>402</v>
      </c>
      <c s="35">
        <v>0</v>
      </c>
      <c s="35">
        <v>0</v>
      </c>
    </row>
    <row>
      <c s="198" t="s">
        <v>370</v>
      </c>
      <c s="35">
        <v>0</v>
      </c>
      <c s="35">
        <v>0</v>
      </c>
    </row>
    <row>
      <c s="162" t="s">
        <v>403</v>
      </c>
    </row>
    <row>
      <c s="162" t="s">
        <v>229</v>
      </c>
    </row>
    <row>
      <c s="162" t="s">
        <v>209</v>
      </c>
      <c s="35" t="s">
        <v>323</v>
      </c>
      <c s="35" t="s">
        <v>74</v>
      </c>
    </row>
    <row>
      <c s="162" t="s">
        <v>185</v>
      </c>
    </row>
    <row>
      <c s="162" t="s">
        <v>188</v>
      </c>
      <c s="35" t="s">
        <v>264</v>
      </c>
      <c s="35" t="s">
        <v>264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dimension ref="A1:E62"/>
  <sheetViews>
    <sheetView tabSelected="1" workbookViewId="0">
      <selection activeCell="A1" sqref="A1:E4"/>
    </sheetView>
  </sheetViews>
  <sheetFormatPr defaultColWidth="9" defaultRowHeight="13"/>
  <cols>
    <col min="1" max="1" width="41.26171875" style="16" bestFit="1" customWidth="1"/>
    <col min="2" max="2" width="25.26171875" style="48" customWidth="1"/>
    <col min="3" max="4" width="20" style="48" customWidth="1"/>
    <col min="5" max="5" width="18" style="48" customWidth="1"/>
    <col min="6" max="16384" width="9" style="16"/>
  </cols>
  <sheetData>
    <row>
      <c s="67" t="s">
        <v>33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3"/>
      <c s="6"/>
      <c s="6"/>
      <c s="6"/>
      <c s="6"/>
    </row>
    <row ht="14.95">
      <c s="132" t="s">
        <v>254</v>
      </c>
      <c s="149"/>
      <c s="6"/>
      <c s="132" t="s">
        <v>365</v>
      </c>
      <c s="149"/>
    </row>
    <row ht="14.95">
      <c s="132" t="s">
        <v>396</v>
      </c>
      <c s="149"/>
      <c s="6"/>
      <c s="132" t="s">
        <v>204</v>
      </c>
      <c s="161"/>
    </row>
    <row ht="14.95">
      <c r="B7" s="16"/>
      <c s="6"/>
      <c s="132" t="s">
        <v>173</v>
      </c>
      <c s="161"/>
    </row>
    <row ht="14.95">
      <c s="13"/>
      <c s="172"/>
      <c s="13"/>
      <c s="13"/>
      <c s="13"/>
    </row>
    <row ht="14.95">
      <c s="38" t="s">
        <v>326</v>
      </c>
      <c s="79"/>
      <c s="79"/>
      <c s="79"/>
      <c s="79"/>
    </row>
    <row>
      <c s="216" t="str">
        <f>IF(ISBLANK($B$18),"",$B$18)</f>
        <v>Channel 1</v>
      </c>
      <c s="156" t="str">
        <f>IF(ISBLANK('Device Info'!$B$14),"",'Device Info'!$B$14)</f>
        <v>D:\Spirent Communications\2024-08-05-003102</v>
      </c>
      <c s="138"/>
      <c s="138"/>
      <c s="217"/>
    </row>
    <row>
      <c s="216" t="str">
        <f>IF(ISBLANK($C$18),"",$C$18)</f>
        <v>Channel 2</v>
      </c>
      <c s="156" t="str">
        <f>IF(ISBLANK('Device Info'!$C$14),"",'Device Info'!$C$14)</f>
        <v>D:\Spirent Communications\2024-08-05-003102</v>
      </c>
      <c s="138"/>
      <c s="138"/>
      <c s="217"/>
    </row>
    <row>
      <c s="216" t="str">
        <f>IF(ISBLANK($D$18),"",$D$18)</f>
        <v/>
      </c>
      <c s="156" t="str">
        <f>IF(ISBLANK('Device Info'!$D$14),"",'Device Info'!$D$14)</f>
        <v/>
      </c>
      <c s="138"/>
      <c s="138"/>
      <c s="217"/>
    </row>
    <row>
      <c s="216" t="str">
        <f>IF(ISBLANK($E$18),"",$E$18)</f>
        <v/>
      </c>
      <c s="156" t="str">
        <f>IF(ISBLANK('Device Info'!$E$14),"",'Device Info'!$E$14)</f>
        <v/>
      </c>
      <c s="138"/>
      <c s="138"/>
      <c s="217"/>
    </row>
    <row r="15" ht="14.95">
      <c s="27" t="s">
        <v>227</v>
      </c>
      <c s="78"/>
      <c s="78"/>
      <c s="78"/>
      <c s="78"/>
    </row>
    <row>
      <c s="38" t="s">
        <v>191</v>
      </c>
      <c s="3" t="str">
        <f>IF(ISBLANK('Device Info'!B1),"",'Device Info'!B1)</f>
        <v>Qoe</v>
      </c>
      <c s="3" t="str">
        <f>IF(ISBLANK('Device Info'!C1),"",'Device Info'!C1)</f>
        <v>Qoe</v>
      </c>
      <c s="3" t="str">
        <f>IF(ISBLANK('Device Info'!D1),"",'Device Info'!D1)</f>
        <v/>
      </c>
      <c s="3" t="str">
        <f>IF(ISBLANK('Device Info'!E1),"",'Device Info'!E1)</f>
        <v/>
      </c>
    </row>
    <row>
      <c s="38" t="s">
        <v>139</v>
      </c>
      <c s="3" t="str">
        <f>IF(ISBLANK('Device Info'!B2),"",'Device Info'!B2)</f>
        <v>Session 1</v>
      </c>
      <c s="3" t="str">
        <f>IF(ISBLANK('Device Info'!C2),"",'Device Info'!C2)</f>
        <v>Session 1</v>
      </c>
      <c s="3" t="str">
        <f>IF(ISBLANK('Device Info'!D2),"",'Device Info'!D2)</f>
        <v/>
      </c>
      <c s="3" t="str">
        <f>IF(ISBLANK('Device Info'!E2),"",'Device Info'!E2)</f>
        <v/>
      </c>
    </row>
    <row>
      <c s="38" t="s">
        <v>0</v>
      </c>
      <c s="3" t="str">
        <f>IF(ISBLANK('Device Info'!B3),"",'Device Info'!B3)</f>
        <v>Channel 1</v>
      </c>
      <c s="3" t="str">
        <f>IF(ISBLANK('Device Info'!C3),"",'Device Info'!C3)</f>
        <v>Channel 2</v>
      </c>
      <c s="3" t="str">
        <f>IF(ISBLANK('Device Info'!D3),"",'Device Info'!D3)</f>
        <v/>
      </c>
      <c s="3" t="str">
        <f>IF(ISBLANK('Device Info'!E3),"",'Device Info'!E3)</f>
        <v/>
      </c>
    </row>
    <row>
      <c s="97" t="s">
        <v>427</v>
      </c>
      <c s="34"/>
      <c s="34"/>
      <c s="34"/>
      <c s="93"/>
    </row>
    <row>
      <c s="38" t="s">
        <v>1</v>
      </c>
      <c s="3" t="str">
        <f>IF(ISBLANK('Device Info'!B4),"",'Device Info'!B4)</f>
        <v>Samsung</v>
      </c>
      <c s="3" t="str">
        <f>IF(ISBLANK('Device Info'!C4),"",'Device Info'!C4)</f>
        <v>Samsung</v>
      </c>
      <c s="3" t="str">
        <f>IF(ISBLANK('Device Info'!D4),"",'Device Info'!D4)</f>
        <v/>
      </c>
      <c s="3" t="str">
        <f>IF(ISBLANK('Device Info'!E4),"",'Device Info'!E4)</f>
        <v/>
      </c>
    </row>
    <row>
      <c s="38" t="s">
        <v>268</v>
      </c>
      <c s="3" t="str">
        <f>IF(ISBLANK('Device Info'!B5),"",'Device Info'!B5)</f>
        <v>S21 Ultra 5G</v>
      </c>
      <c s="3" t="str">
        <f>IF(ISBLANK('Device Info'!C5),"",'Device Info'!C5)</f>
        <v>S21 Ultra 5G</v>
      </c>
      <c s="3" t="str">
        <f>IF(ISBLANK('Device Info'!D5),"",'Device Info'!D5)</f>
        <v/>
      </c>
      <c s="3" t="str">
        <f>IF(ISBLANK('Device Info'!E5),"",'Device Info'!E5)</f>
        <v/>
      </c>
    </row>
    <row>
      <c s="38" t="s">
        <v>324</v>
      </c>
      <c s="3" t="str">
        <f>IF(ISBLANK('Device Info'!B6),"",'Device Info'!B6)</f>
        <v/>
      </c>
      <c s="3" t="str">
        <f>IF(ISBLANK('Device Info'!C6),"",'Device Info'!C6)</f>
        <v/>
      </c>
      <c s="3" t="str">
        <f>IF(ISBLANK('Device Info'!D6),"",'Device Info'!D6)</f>
        <v/>
      </c>
      <c s="3" t="str">
        <f>IF(ISBLANK('Device Info'!E6),"",'Device Info'!E6)</f>
        <v/>
      </c>
    </row>
    <row>
      <c s="38" t="s">
        <v>325</v>
      </c>
      <c s="3" t="str">
        <f>IF(ISBLANK('Device Info'!B7),"",'Device Info'!B7)</f>
        <v/>
      </c>
      <c s="3" t="str">
        <f>IF(ISBLANK('Device Info'!C7),"",'Device Info'!C7)</f>
        <v/>
      </c>
      <c s="3" t="str">
        <f>IF(ISBLANK('Device Info'!D7),"",'Device Info'!D7)</f>
        <v/>
      </c>
      <c s="3" t="str">
        <f>IF(ISBLANK('Device Info'!E7),"",'Device Info'!E7)</f>
        <v/>
      </c>
    </row>
    <row>
      <c s="38" t="s">
        <v>269</v>
      </c>
      <c s="3" t="str">
        <f>IF(ISBLANK('Device Info'!B8),"",'Device Info'!B8)</f>
        <v>Channel A</v>
      </c>
      <c s="3" t="str">
        <f>IF(ISBLANK('Device Info'!C8),"",'Device Info'!C8)</f>
        <v>Channel B</v>
      </c>
      <c s="3" t="str">
        <f>IF(ISBLANK('Device Info'!D8),"",'Device Info'!D8)</f>
        <v/>
      </c>
      <c s="3" t="str">
        <f>IF(ISBLANK('Device Info'!E8),"",'Device Info'!E8)</f>
        <v/>
      </c>
    </row>
    <row>
      <c s="106" t="s">
        <v>58</v>
      </c>
      <c s="3" t="str">
        <f>IF(ISBLANK('Device Info'!B21),"",'Device Info'!B21)</f>
        <v/>
      </c>
      <c s="3" t="str">
        <f>IF(ISBLANK('Device Info'!C21),"",'Device Info'!C21)</f>
        <v/>
      </c>
      <c s="3" t="str">
        <f>IF(ISBLANK('Device Info'!D21),"",'Device Info'!D21)</f>
        <v/>
      </c>
      <c s="3" t="str">
        <f>IF(ISBLANK('Device Info'!E21),"",'Device Info'!E21)</f>
        <v/>
      </c>
    </row>
    <row>
      <c s="106" t="s">
        <v>337</v>
      </c>
      <c s="3" t="str">
        <f>IF(ISBLANK('Device Info'!B22),"",'Device Info'!B22)</f>
        <v>Wi-Fi</v>
      </c>
      <c s="3" t="str">
        <f>IF(ISBLANK('Device Info'!C22),"",'Device Info'!C22)</f>
        <v>Ethernet</v>
      </c>
      <c s="3" t="str">
        <f>IF(ISBLANK('Device Info'!D22),"",'Device Info'!D22)</f>
        <v/>
      </c>
      <c s="3" t="str">
        <f>IF(ISBLANK('Device Info'!E22),"",'Device Info'!E22)</f>
        <v/>
      </c>
    </row>
    <row>
      <c s="106" t="s">
        <v>338</v>
      </c>
      <c s="3" t="str">
        <f>IF(ISBLANK('Device Info'!B23),"",'Device Info'!B23)</f>
        <v>SPIRENTVIDEOGAMINGTEST</v>
      </c>
      <c s="3" t="str">
        <f>IF(ISBLANK('Device Info'!C23),"",'Device Info'!C23)</f>
        <v>SPIRENTVIDEOGAMINGTEST</v>
      </c>
      <c s="3" t="str">
        <f>IF(ISBLANK('Device Info'!D23),"",'Device Info'!D23)</f>
        <v/>
      </c>
      <c s="3" t="str">
        <f>IF(ISBLANK('Device Info'!E23),"",'Device Info'!E23)</f>
        <v/>
      </c>
    </row>
    <row>
      <c s="97" t="s">
        <v>116</v>
      </c>
      <c s="34"/>
      <c s="34"/>
      <c s="34"/>
      <c s="93"/>
    </row>
    <row ht="14.2" customHeight="1">
      <c s="38" t="s">
        <v>49</v>
      </c>
      <c s="3" t="str">
        <f>IF(ISBLANK('Device Info'!B9),"",'Device Info'!B9)</f>
        <v>1920x1080</v>
      </c>
      <c s="3" t="str">
        <f>IF(ISBLANK('Device Info'!C9),"",'Device Info'!C9)</f>
        <v>1920x1080</v>
      </c>
      <c s="3" t="str">
        <f>IF(ISBLANK('Device Info'!D9),"",'Device Info'!D9)</f>
        <v/>
      </c>
      <c s="3" t="str">
        <f>IF(ISBLANK('Device Info'!E9),"",'Device Info'!E9)</f>
        <v/>
      </c>
    </row>
    <row>
      <c s="38" t="s">
        <v>283</v>
      </c>
      <c s="3">
        <f>IF(ISBLANK('Device Info'!B10),"",'Device Info'!B10)</f>
        <v>5</v>
      </c>
      <c s="3">
        <f>IF(ISBLANK('Device Info'!C10),"",'Device Info'!C10)</f>
        <v>5</v>
      </c>
      <c s="3" t="str">
        <f>IF(ISBLANK('Device Info'!D10),"",'Device Info'!D10)</f>
        <v/>
      </c>
      <c s="3" t="str">
        <f>IF(ISBLANK('Device Info'!E10),"",'Device Info'!E10)</f>
        <v/>
      </c>
    </row>
    <row>
      <c s="38" t="s">
        <v>76</v>
      </c>
      <c s="3">
        <f>IF(ISBLANK('Device Info'!B12),"",'Device Info'!B11)</f>
        <v>62.015000000000001</v>
      </c>
      <c s="3">
        <f>IF(ISBLANK('Device Info'!C12),"",'Device Info'!C11)</f>
        <v>58.874000000000002</v>
      </c>
      <c s="3" t="str">
        <f>IF(ISBLANK('Device Info'!D12),"",'Device Info'!D11)</f>
        <v/>
      </c>
      <c s="3" t="str">
        <f>IF(ISBLANK('Device Info'!E12),"",'Device Info'!E11)</f>
        <v/>
      </c>
    </row>
    <row>
      <c s="38" t="s">
        <v>119</v>
      </c>
      <c s="99">
        <f>IF(ISBLANK('Device Info'!B12),"",'Device Info'!B12)</f>
        <v>45509.021551976854</v>
      </c>
      <c s="99">
        <f>IF(ISBLANK('Device Info'!C12),"",'Device Info'!C12)</f>
        <v>45509.021551976854</v>
      </c>
      <c s="99" t="str">
        <f>IF(ISBLANK('Device Info'!D12),"",'Device Info'!D12)</f>
        <v/>
      </c>
      <c s="99" t="str">
        <f>IF(ISBLANK('Device Info'!E12),"",'Device Info'!E12)</f>
        <v/>
      </c>
    </row>
    <row>
      <c s="38" t="s">
        <v>364</v>
      </c>
      <c s="99">
        <f>IF(ISBLANK('Device Info'!B13),"",'Device Info'!B13)</f>
        <v>45509.022367912039</v>
      </c>
      <c s="99">
        <f>IF(ISBLANK('Device Info'!C13),"",'Device Info'!C13)</f>
        <v>45509.022367912039</v>
      </c>
      <c s="99" t="str">
        <f>IF(ISBLANK('Device Info'!D13),"",'Device Info'!D13)</f>
        <v/>
      </c>
      <c s="99" t="str">
        <f>IF(ISBLANK('Device Info'!E13),"",'Device Info'!E13)</f>
        <v/>
      </c>
    </row>
    <row>
      <c s="97" t="s">
        <v>428</v>
      </c>
      <c s="34"/>
      <c s="34"/>
      <c s="34"/>
      <c s="93"/>
    </row>
    <row>
      <c s="38" t="s">
        <v>34</v>
      </c>
      <c s="3" t="str">
        <f>IF(ISBLANK('Device Info'!B15),"",'Device Info'!B15)</f>
        <v>HD Small Screen v1.3</v>
      </c>
      <c s="3" t="str">
        <f>IF(ISBLANK('Device Info'!C15),"",'Device Info'!C15)</f>
        <v>HD Small Screen v1.3</v>
      </c>
      <c s="3" t="str">
        <f>IF(ISBLANK('Device Info'!D15),"",'Device Info'!D15)</f>
        <v/>
      </c>
      <c s="3" t="str">
        <f>IF(ISBLANK('Device Info'!E15),"",'Device Info'!E15)</f>
        <v/>
      </c>
    </row>
    <row>
      <c s="38" t="s">
        <v>429</v>
      </c>
      <c s="3" t="b">
        <f>IF(ISBLANK('Device Info'!B16),"",'Device Info'!B16)</f>
        <v>1</v>
      </c>
      <c s="3" t="b">
        <f>IF(ISBLANK('Device Info'!C16),"",'Device Info'!C16)</f>
        <v>1</v>
      </c>
      <c s="3" t="str">
        <f>IF(ISBLANK('Device Info'!D16),"",'Device Info'!D16)</f>
        <v/>
      </c>
      <c s="3" t="str">
        <f>IF(ISBLANK('Device Info'!E16),"",'Device Info'!E16)</f>
        <v/>
      </c>
    </row>
    <row>
      <c s="38" t="s">
        <v>336</v>
      </c>
      <c s="3">
        <f>IF(ISBLANK('Device Info'!B17),"",'Device Info'!B17)</f>
        <v>4000</v>
      </c>
      <c s="3">
        <f>IF(ISBLANK('Device Info'!C17),"",'Device Info'!C17)</f>
        <v>4000</v>
      </c>
      <c s="3" t="str">
        <f>IF(ISBLANK('Device Info'!D17),"",'Device Info'!D17)</f>
        <v/>
      </c>
      <c s="3" t="str">
        <f>IF(ISBLANK('Device Info'!E17),"",'Device Info'!E17)</f>
        <v/>
      </c>
    </row>
    <row>
      <c s="38" t="s">
        <v>150</v>
      </c>
      <c s="3">
        <f>IF(ISBLANK('Device Info'!B18),"",'Device Info'!B18)</f>
        <v>400</v>
      </c>
      <c s="3">
        <f>IF(ISBLANK('Device Info'!C18),"",'Device Info'!C18)</f>
        <v>400</v>
      </c>
      <c s="3" t="str">
        <f>IF(ISBLANK('Device Info'!D18),"",'Device Info'!D18)</f>
        <v/>
      </c>
      <c s="3" t="str">
        <f>IF(ISBLANK('Device Info'!E18),"",'Device Info'!E18)</f>
        <v/>
      </c>
    </row>
    <row>
      <c s="38" t="s">
        <v>92</v>
      </c>
      <c s="3" t="b">
        <f>IF(ISBLANK('Device Info'!B19),"",'Device Info'!B19)</f>
        <v>1</v>
      </c>
      <c s="3" t="b">
        <f>IF(ISBLANK('Device Info'!C19),"",'Device Info'!C19)</f>
        <v>1</v>
      </c>
      <c s="3" t="str">
        <f>IF(ISBLANK('Device Info'!D19),"",'Device Info'!D19)</f>
        <v/>
      </c>
      <c s="3" t="str">
        <f>IF(ISBLANK('Device Info'!E19),"",'Device Info'!E19)</f>
        <v/>
      </c>
    </row>
    <row>
      <c s="38"/>
      <c s="3" t="str">
        <f>IF(ISBLANK('Device Info'!B20),"",'Device Info'!B20)</f>
        <v>105:213:1633:719</v>
      </c>
      <c s="3" t="str">
        <f>IF(ISBLANK('Device Info'!C20),"",'Device Info'!C20)</f>
        <v>105:213:1633:719</v>
      </c>
      <c s="3" t="str">
        <f>IF(ISBLANK('Device Info'!D20),"",'Device Info'!D20)</f>
        <v/>
      </c>
      <c s="3" t="str">
        <f>IF(ISBLANK('Device Info'!E20),"",'Device Info'!E20)</f>
        <v/>
      </c>
    </row>
    <row>
      <c s="38" t="s">
        <v>367</v>
      </c>
      <c s="3">
        <f>IF(ISBLANK('Device Info'!B24),"",'Device Info'!B24)</f>
        <v>0.050000000000000003</v>
      </c>
      <c s="3">
        <f>IF(ISBLANK('Device Info'!C24),"",'Device Info'!C24)</f>
        <v>0.050000000000000003</v>
      </c>
      <c s="3" t="str">
        <f>IF(ISBLANK('Device Info'!D24),"",'Device Info'!D24)</f>
        <v/>
      </c>
      <c s="3" t="str">
        <f>IF(ISBLANK('Device Info'!E24),"",'Device Info'!E24)</f>
        <v/>
      </c>
    </row>
    <row>
      <c s="187" t="s">
        <v>12</v>
      </c>
      <c s="49">
        <f>IF(ISBLANK('Device Info'!B25),"",'Device Info'!B25)</f>
        <v>0</v>
      </c>
      <c s="49">
        <f>IF(ISBLANK('Device Info'!C25),"",'Device Info'!C25)</f>
        <v>0</v>
      </c>
      <c s="49" t="str">
        <f>IF(ISBLANK('Device Info'!D25),"",'Device Info'!D25)</f>
        <v/>
      </c>
      <c s="49" t="str">
        <f>IF(ISBLANK('Device Info'!E25),"",'Device Info'!E25)</f>
        <v/>
      </c>
    </row>
    <row s="167" customFormat="1">
      <c s="208" t="s">
        <v>292</v>
      </c>
      <c s="133">
        <v>0.014999999999999999</v>
      </c>
      <c s="133">
        <v>0.014999999999999999</v>
      </c>
      <c s="129"/>
      <c s="129"/>
    </row>
    <row r="45" ht="14.95" s="159" customFormat="1">
      <c s="213" t="s">
        <v>175</v>
      </c>
      <c s="211" t="str">
        <f>IF(ISBLANK('VIDEO KPIs'!$C$26),"",'VIDEO KPIs'!$C$26)</f>
        <v>23.2.0.7</v>
      </c>
      <c s="108"/>
      <c s="108"/>
      <c s="108"/>
    </row>
    <row>
      <c s="157" t="s">
        <v>284</v>
      </c>
      <c s="124" t="s">
        <v>384</v>
      </c>
      <c s="124" t="s">
        <v>384</v>
      </c>
      <c s="135"/>
      <c s="135"/>
    </row>
    <row>
      <c s="38" t="s">
        <v>285</v>
      </c>
      <c s="124">
        <v>1.2</v>
      </c>
      <c s="124">
        <v>1.2</v>
      </c>
      <c s="135"/>
      <c s="135"/>
    </row>
    <row>
      <c s="38" t="s">
        <v>124</v>
      </c>
      <c s="124">
        <v>1.3999999999999999</v>
      </c>
      <c s="124">
        <v>1.3999999999999999</v>
      </c>
      <c s="135"/>
      <c s="135"/>
    </row>
    <row>
      <c s="38" t="s">
        <v>286</v>
      </c>
      <c s="124">
        <v>3</v>
      </c>
      <c s="124">
        <v>3</v>
      </c>
      <c s="135"/>
      <c s="135"/>
    </row>
    <row>
      <c s="97" t="s">
        <v>63</v>
      </c>
      <c s="34"/>
      <c s="34"/>
      <c s="34"/>
      <c s="93"/>
    </row>
    <row>
      <c s="38" t="s">
        <v>209</v>
      </c>
      <c s="3" t="str">
        <f>IF(ISBLANK('Device Info'!B34),"",'Device Info'!B34)</f>
        <v>RAjU5</v>
      </c>
      <c s="3" t="str">
        <f>IF(ISBLANK('Device Info'!C34),"",'Device Info'!C34)</f>
        <v>tFC7D</v>
      </c>
      <c s="3" t="str">
        <f>IF(ISBLANK('Device Info'!D34),"",'Device Info'!D34)</f>
        <v/>
      </c>
      <c s="3" t="str">
        <f>IF(ISBLANK('Device Info'!E34),"",'Device Info'!E34)</f>
        <v/>
      </c>
    </row>
    <row>
      <c s="38" t="s">
        <v>230</v>
      </c>
      <c s="3" t="str">
        <f>IF(ISBLANK('Device Info'!B35),"",'Device Info'!B35)</f>
        <v/>
      </c>
      <c s="3" t="str">
        <f>IF(ISBLANK('Device Info'!C35),"",'Device Info'!C35)</f>
        <v/>
      </c>
      <c s="3" t="str">
        <f>IF(ISBLANK('Device Info'!D35),"",'Device Info'!D35)</f>
        <v/>
      </c>
      <c s="3" t="str">
        <f>IF(ISBLANK('Device Info'!E35),"",'Device Info'!E35)</f>
        <v/>
      </c>
    </row>
    <row>
      <c s="38" t="s">
        <v>100</v>
      </c>
      <c s="3" t="str">
        <f>IF(ISBLANK('Device Info'!B36),"",'Device Info'!B36)</f>
        <v>wss://dem-ustx01.umetrix.com:9443/webrtc-session.json</v>
      </c>
      <c s="3" t="str">
        <f>IF(ISBLANK('Device Info'!C36),"",'Device Info'!C36)</f>
        <v>wss://dem-ustx01.umetrix.com:9443/webrtc-session.json</v>
      </c>
      <c s="3" t="str">
        <f>IF(ISBLANK('Device Info'!D36),"",'Device Info'!D36)</f>
        <v/>
      </c>
      <c s="3" t="str">
        <f>IF(ISBLANK('Device Info'!E36),"",'Device Info'!E36)</f>
        <v/>
      </c>
    </row>
    <row>
      <c s="48"/>
    </row>
    <row>
      <c s="218" t="s">
        <v>120</v>
      </c>
    </row>
    <row>
      <c s="48"/>
    </row>
    <row>
      <c s="106" t="s">
        <v>334</v>
      </c>
      <c s="136"/>
      <c s="106" t="s">
        <v>269</v>
      </c>
      <c s="174"/>
      <c s="136"/>
    </row>
    <row>
      <c s="151" t="s">
        <v>225</v>
      </c>
      <c s="151"/>
      <c s="203" t="s">
        <v>89</v>
      </c>
      <c s="123"/>
      <c s="123"/>
    </row>
    <row>
      <c s="151" t="s">
        <v>192</v>
      </c>
      <c s="151"/>
      <c s="203" t="s">
        <v>121</v>
      </c>
      <c s="123"/>
      <c s="123"/>
    </row>
    <row ht="26.5" customHeight="1">
      <c s="151" t="s">
        <v>275</v>
      </c>
      <c s="151"/>
      <c s="203" t="s">
        <v>335</v>
      </c>
      <c s="123"/>
      <c s="123"/>
    </row>
    <row>
      <c s="151" t="s">
        <v>78</v>
      </c>
      <c s="151"/>
      <c s="203" t="s">
        <v>90</v>
      </c>
      <c s="123"/>
      <c s="123"/>
    </row>
    <row ht="24.25">
      <c s="151" t="s">
        <v>256</v>
      </c>
      <c s="151"/>
      <c s="203" t="s">
        <v>122</v>
      </c>
      <c s="123"/>
      <c s="123"/>
    </row>
  </sheetData>
  <mergeCells count="24">
    <mergeCell ref="A1:E4"/>
    <mergeCell ref="A9:E9"/>
    <mergeCell ref="B10:E10"/>
    <mergeCell ref="B11:E11"/>
    <mergeCell ref="B12:E12"/>
    <mergeCell ref="B13:E13"/>
    <mergeCell ref="A15:E15"/>
    <mergeCell ref="A19:E19"/>
    <mergeCell ref="A28:E28"/>
    <mergeCell ref="A34:E34"/>
    <mergeCell ref="B45:E45"/>
    <mergeCell ref="A50:E50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</mergeCells>
  <dataValidations count="2">
    <dataValidation type="list" allowBlank="1" showInputMessage="1" showErrorMessage="1" sqref="B5">
      <formula1>MyCarrierList</formula1>
    </dataValidation>
    <dataValidation type="list" allowBlank="1" showInputMessage="1" showErrorMessage="1" sqref="B6">
      <formula1>INDIRECT(VLOOKUP(B5,MyCarrierLookup,2,0)&amp;"List2")</formula1>
    </dataValidation>
  </dataValidations>
  <hyperlinks>
    <hyperlink ref="A58:B58" location="'Video Scorecard'!A1" display="Video Scorecard"/>
    <hyperlink ref="A59:B59" location="'Video MOS'!A1" display="Video MOS"/>
    <hyperlink ref="A60:B60" location="'Video Complexity'!A1" display="Video Complexity"/>
    <hyperlink ref="A61:B61" location="'Video Freeze and Buffering'!A1" display="Video Freeze and Buffering"/>
    <hyperlink ref="A62:B62" location="'Detail Charts'!A1" display="Detail Charts"/>
  </hyperlinks>
  <pageMargins left="0.7" right="0.7" top="0.75" bottom="0.75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XFD64"/>
  <sheetViews>
    <sheetView workbookViewId="0">
      <selection activeCell="A1" sqref="A1:E4"/>
    </sheetView>
  </sheetViews>
  <sheetFormatPr defaultColWidth="9" defaultRowHeight="13"/>
  <cols>
    <col min="1" max="1" width="54" style="16" bestFit="1" customWidth="1"/>
    <col min="2" max="5" width="12.5234375" style="16" customWidth="1"/>
    <col min="6" max="6" width="14.47265625" style="16" customWidth="1"/>
    <col min="7" max="7" width="12" style="7" customWidth="1"/>
    <col min="8" max="8" width="9" style="7"/>
    <col min="9" max="9" width="11" style="7" customWidth="1"/>
    <col min="10" max="10" width="9" style="7"/>
    <col min="11" max="11" width="11" style="7" customWidth="1"/>
    <col min="12" max="36" width="9" style="7"/>
    <col min="37" max="16384" width="9" style="16"/>
  </cols>
  <sheetData>
    <row ht="13.45" customHeight="1">
      <c s="67" t="s">
        <v>407</v>
      </c>
      <c s="6"/>
      <c s="6"/>
      <c s="6"/>
      <c s="6"/>
      <c s="7"/>
    </row>
    <row ht="13.45" customHeight="1">
      <c s="6"/>
      <c s="6"/>
      <c s="6"/>
      <c s="6"/>
      <c s="6"/>
      <c s="7" t="s">
        <v>313</v>
      </c>
      <c s="7" t="s">
        <v>373</v>
      </c>
      <c r="I2" s="7" t="s">
        <v>373</v>
      </c>
      <c r="K2" s="7" t="s">
        <v>373</v>
      </c>
      <c r="M2" s="7" t="s">
        <v>343</v>
      </c>
      <c r="O2" s="7" t="s">
        <v>343</v>
      </c>
      <c r="Q2" s="7" t="s">
        <v>343</v>
      </c>
      <c r="S2" s="7" t="s">
        <v>315</v>
      </c>
      <c r="U2" s="7" t="s">
        <v>315</v>
      </c>
      <c r="W2" s="7" t="s">
        <v>315</v>
      </c>
      <c r="Y2" s="7" t="s">
        <v>295</v>
      </c>
      <c r="AA2" s="7" t="s">
        <v>295</v>
      </c>
      <c r="AC2" s="7" t="s">
        <v>295</v>
      </c>
      <c r="AE2" s="7" t="s">
        <v>233</v>
      </c>
      <c r="AG2" s="7" t="s">
        <v>233</v>
      </c>
      <c r="AI2" s="7" t="s">
        <v>233</v>
      </c>
    </row>
    <row ht="13.45" customHeight="1">
      <c s="6"/>
      <c s="6"/>
      <c s="6"/>
      <c s="6"/>
      <c s="6"/>
      <c s="7" t="s">
        <v>372</v>
      </c>
      <c s="7" t="s">
        <v>211</v>
      </c>
      <c r="I3" s="7" t="s">
        <v>231</v>
      </c>
      <c r="K3" s="7" t="s">
        <v>210</v>
      </c>
      <c r="M3" s="7" t="s">
        <v>211</v>
      </c>
      <c r="O3" s="7" t="s">
        <v>231</v>
      </c>
      <c r="Q3" s="7" t="s">
        <v>210</v>
      </c>
      <c r="S3" s="7" t="s">
        <v>211</v>
      </c>
      <c r="U3" s="7" t="s">
        <v>231</v>
      </c>
      <c r="W3" s="7" t="s">
        <v>210</v>
      </c>
      <c r="Y3" s="7" t="s">
        <v>211</v>
      </c>
      <c r="AA3" s="7" t="s">
        <v>231</v>
      </c>
      <c r="AC3" s="7" t="s">
        <v>210</v>
      </c>
      <c r="AE3" s="7" t="s">
        <v>211</v>
      </c>
      <c r="AG3" s="7" t="s">
        <v>231</v>
      </c>
      <c r="AI3" s="7" t="s">
        <v>210</v>
      </c>
    </row>
    <row ht="13.45" customHeight="1">
      <c s="13"/>
      <c s="13"/>
      <c s="13"/>
      <c s="13"/>
      <c s="13"/>
      <c s="21" t="s">
        <v>262</v>
      </c>
      <c s="21" t="s">
        <v>375</v>
      </c>
      <c s="46"/>
      <c s="21" t="s">
        <v>375</v>
      </c>
      <c s="21"/>
      <c s="21" t="s">
        <v>375</v>
      </c>
      <c s="46"/>
      <c s="21" t="s">
        <v>375</v>
      </c>
      <c s="46"/>
      <c s="21" t="s">
        <v>375</v>
      </c>
      <c s="21"/>
      <c s="21" t="s">
        <v>375</v>
      </c>
      <c s="46"/>
      <c s="21" t="s">
        <v>375</v>
      </c>
      <c s="46"/>
      <c s="21" t="s">
        <v>375</v>
      </c>
      <c s="21"/>
      <c s="21" t="s">
        <v>375</v>
      </c>
      <c s="46"/>
      <c s="21" t="s">
        <v>375</v>
      </c>
      <c s="46"/>
      <c s="21" t="s">
        <v>375</v>
      </c>
      <c s="21"/>
      <c s="21" t="s">
        <v>375</v>
      </c>
      <c s="46"/>
      <c s="21" t="s">
        <v>375</v>
      </c>
      <c s="46"/>
      <c s="21" t="s">
        <v>375</v>
      </c>
      <c s="21"/>
      <c s="21" t="s">
        <v>375</v>
      </c>
      <c s="46"/>
    </row>
    <row ht="13.45" customHeight="1">
      <c s="38" t="s">
        <v>146</v>
      </c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  <c s="9" t="s">
        <v>61</v>
      </c>
      <c s="9" t="s">
        <v>208</v>
      </c>
    </row>
    <row ht="13.45" hidden="1" customHeight="1">
      <c s="195" t="s">
        <v>192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ht="13.45" hidden="1" customHeight="1">
      <c s="82" t="s">
        <v>109</v>
      </c>
      <c s="42">
        <f>_xlfn.IFERROR(AVERAGE('Raw Data 1'!$C:$C),"")</f>
        <v>4.4320450160771809</v>
      </c>
      <c s="42">
        <f>_xlfn.IFERROR(AVERAGE('Raw Data 2'!$C:$C),"")</f>
        <v>4.3979389830508504</v>
      </c>
      <c s="42" t="str">
        <f>_xlfn.IFERROR(AVERAGE('Raw Data 3'!$C:$C),"")</f>
        <v/>
      </c>
      <c s="42" t="str">
        <f>_xlfn.IFERROR(AVERAGE('Raw Data 4'!$C:$C),"")</f>
        <v/>
      </c>
    </row>
    <row ht="13.45" hidden="1" customHeight="1">
      <c s="82" t="s">
        <v>87</v>
      </c>
      <c s="42">
        <f>IF(MAX('Raw Data 1'!$C:$C)=0,"",MAX('Raw Data 1'!$C:$C))</f>
        <v>4.8109999999999999</v>
      </c>
      <c s="42">
        <f>IF(MAX('Raw Data 2'!$C:$C)=0,"",MAX('Raw Data 2'!$C:$C))</f>
        <v>4.7830000000000004</v>
      </c>
      <c s="42" t="str">
        <f>IF(MAX('Raw Data 3'!$C:$C)=0,"",MAX('Raw Data 3'!$C:$C))</f>
        <v/>
      </c>
      <c s="42" t="str">
        <f>IF(MAX('Raw Data 4'!$C:$C)=0,"",MAX('Raw Data 4'!C:$C))</f>
        <v/>
      </c>
      <c s="182"/>
    </row>
    <row ht="12.3" hidden="1">
      <c s="82" t="s">
        <v>274</v>
      </c>
      <c s="42">
        <f>IF(MAX('Raw Data 1'!$C:$C)=0,"",MIN('Raw Data 1'!$C:$C))</f>
        <v>3.6269999999999998</v>
      </c>
      <c s="42">
        <f>IF(MAX('Raw Data 2'!$C:$C)=0,"",MIN('Raw Data 2'!$C:$C))</f>
        <v>3.7829999999999999</v>
      </c>
      <c s="42" t="str">
        <f>IF(MAX('Raw Data 3'!$C:$C)=0,"",MIN('Raw Data 3'!$C:$C))</f>
        <v/>
      </c>
      <c s="42" t="str">
        <f>IF(MAX('Raw Data 4'!$C:$C)=0,"",MIN('Raw Data 4'!$C:$C))</f>
        <v/>
      </c>
    </row>
    <row ht="12.3" hidden="1">
      <c s="82" t="s">
        <v>7</v>
      </c>
      <c s="42">
        <f>_xlfn.IFERROR(_xlfn.STDEV.P('Raw Data 1'!$C:$C),"")</f>
        <v>0.18899871016228159</v>
      </c>
      <c s="42">
        <f>_xlfn.IFERROR(_xlfn.STDEV.P('Raw Data 2'!$C:$C),"")</f>
        <v>0.2075029662985437</v>
      </c>
      <c s="42" t="str">
        <f>_xlfn.IFERROR(_xlfn.STDEV.P('Raw Data 3'!$C:$C),"")</f>
        <v/>
      </c>
      <c s="42" t="str">
        <f>_xlfn.IFERROR(_xlfn.STDEV.P('Raw Data 4'!$C:$C),"")</f>
        <v/>
      </c>
    </row>
    <row ht="15" hidden="1" customHeight="1">
      <c s="40" t="s">
        <v>275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307</v>
      </c>
      <c s="3">
        <f>_xlfn.IFERROR(AVERAGE('Raw Data 1'!$D:$D),"")</f>
        <v>85.998289389067409</v>
      </c>
      <c s="3">
        <f>_xlfn.IFERROR(AVERAGE('Raw Data 2'!$D:$D),"")</f>
        <v>82.053274576271122</v>
      </c>
      <c s="3" t="str">
        <f>_xlfn.IFERROR(AVERAGE('Raw Data 3'!$D:$D),"")</f>
        <v/>
      </c>
      <c s="3" t="str">
        <f>_xlfn.IFERROR(AVERAGE('Raw Data 4'!$D:$D),"")</f>
        <v/>
      </c>
    </row>
    <row ht="12.3" hidden="1">
      <c s="44" t="s">
        <v>169</v>
      </c>
      <c s="3">
        <f>_xlfn.IFERROR(AVERAGE('Raw Data 1'!$E:$E),"")</f>
        <v>28.023003215434098</v>
      </c>
      <c s="3">
        <f>_xlfn.IFERROR(AVERAGE('Raw Data 2'!$E:$E),"")</f>
        <v>25.572552542372872</v>
      </c>
      <c s="3" t="str">
        <f>_xlfn.IFERROR(AVERAGE('Raw Data 3'!$E:$E),"")</f>
        <v/>
      </c>
      <c s="3" t="str">
        <f>_xlfn.IFERROR(AVERAGE('Raw Data 4'!$E:$E),"")</f>
        <v/>
      </c>
    </row>
    <row ht="15" hidden="1" customHeight="1">
      <c s="40" t="s">
        <v>147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414</v>
      </c>
      <c s="5">
        <f>IF(ISBLANK('VIDEO KPIs'!$C$19),"",'VIDEO KPIs'!C19)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  <c r="G15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4" t="s">
        <v>416</v>
      </c>
      <c s="37">
        <f>IF(ISBLANK('VIDEO KPIs'!$C$18),"",'VIDEO KPIs'!$C$18)</f>
        <v>0</v>
      </c>
      <c s="37">
        <f>IF(ISBLANK('VIDEO KPIs'!$D$18),"",'VIDEO KPIs'!$D$18)</f>
        <v>0</v>
      </c>
      <c s="37" t="str">
        <f>IF(ISBLANK('VIDEO KPIs'!$E$18),"",'VIDEO KPIs'!$E$18)</f>
        <v/>
      </c>
      <c s="37" t="str">
        <f>IF(ISBLANK('VIDEO KPIs'!$F$18),"",'VIDEO KPIs'!$F$18)</f>
        <v/>
      </c>
    </row>
    <row ht="12.3" hidden="1">
      <c s="189" t="s">
        <v>75</v>
      </c>
      <c s="49">
        <f>IF(ISBLANK('VIDEO KPIs'!$C$20),"",'VIDEO KPIs'!$C$20)</f>
        <v>0</v>
      </c>
      <c s="49">
        <f>IF(ISBLANK('VIDEO KPIs'!$D$20),"",'VIDEO KPIs'!$D$20)</f>
        <v>0</v>
      </c>
      <c s="49" t="str">
        <f>IF(ISBLANK('VIDEO KPIs'!$E$20),"",'VIDEO KPIs'!$E$20)</f>
        <v/>
      </c>
      <c s="49" t="str">
        <f>IF(ISBLANK('VIDEO KPIs'!$F$20),"",'VIDEO KPIs'!$F$20)</f>
        <v/>
      </c>
    </row>
    <row ht="12.3" hidden="1" s="181" customFormat="1">
      <c s="82" t="s">
        <v>259</v>
      </c>
      <c s="125">
        <v>0</v>
      </c>
      <c s="125">
        <v>0</v>
      </c>
      <c s="3"/>
      <c s="3"/>
      <c r="G18"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ht="12.3" hidden="1" s="16" customFormat="1">
      <c s="177" t="s">
        <v>340</v>
      </c>
      <c s="84">
        <v>5</v>
      </c>
      <c s="84">
        <v>5</v>
      </c>
      <c r="E19" s="42"/>
      <c r="G19"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</row>
    <row ht="15" hidden="1" customHeight="1">
      <c s="40" t="s">
        <v>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105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  <c r="G21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4" t="s">
        <v>389</v>
      </c>
      <c s="37">
        <f>IF(ISBLANK('VIDEO KPIs'!$C$15),"",'VIDEO KPIs'!$C$15)</f>
        <v>0.081000000000000003</v>
      </c>
      <c s="37">
        <f>IF(ISBLANK('VIDEO KPIs'!$D$15),"",'VIDEO KPIs'!$D$15)</f>
        <v>0</v>
      </c>
      <c s="37" t="str">
        <f>IF(ISBLANK('VIDEO KPIs'!$E$15),"",'VIDEO KPIs'!$E$15)</f>
        <v/>
      </c>
      <c s="37" t="str">
        <f>IF(ISBLANK('VIDEO KPIs'!$F$15),"",'VIDEO KPIs'!$F$15)</f>
        <v/>
      </c>
    </row>
    <row ht="12.3" hidden="1">
      <c s="44" t="s">
        <v>164</v>
      </c>
      <c s="3">
        <f>IF(ISBLANK('VIDEO KPIs'!$C$17),"",'VIDEO KPIs'!$C$17)</f>
        <v>5.0119999999999996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  <row ht="15" hidden="1" customHeight="1">
      <c s="40" t="s">
        <v>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27</v>
      </c>
      <c s="3">
        <f>IF(MAX('Raw Data 1'!$A:$A)=0,"",MAX('Raw Data 1'!$A:$A)-MIN('Raw Data 1'!$A:$A))</f>
        <v>62.015000000000001</v>
      </c>
      <c s="3">
        <f>IF(MAX('Raw Data 2'!$A:$A)=0,"",MAX('Raw Data 2'!$A:$A)-MIN('Raw Data 2'!$A:$A))</f>
        <v>58.874000000000002</v>
      </c>
      <c s="3" t="str">
        <f>IF(MAX('Raw Data 3'!$A:$A)=0,"",MAX('Raw Data 3'!$A:$A)-MIN('Raw Data 3'!$A:$A))</f>
        <v/>
      </c>
      <c s="3" t="str">
        <f>IF(MAX('Raw Data 4'!$A:$A)=0,"",MAX('Raw Data 4'!$A:$A)-MIN('Raw Data 4'!$A:$A))</f>
        <v/>
      </c>
    </row>
    <row ht="12.3" hidden="1">
      <c s="44" t="s">
        <v>386</v>
      </c>
      <c s="5">
        <f>IF(MAX('Raw Data 1'!$A:$A)=0,"",COUNT('Raw Data 1'!$B:$B))</f>
        <v>311</v>
      </c>
      <c s="5">
        <f>IF(MAX('Raw Data 2'!$A:$A)=0,"",COUNT('Raw Data 2'!$B:$B))</f>
        <v>295</v>
      </c>
      <c s="5" t="str">
        <f>IF(MAX('Raw Data 3'!$A:$A)=0,"",COUNT('Raw Data 3'!$B:$B))</f>
        <v/>
      </c>
      <c s="5" t="str">
        <f>IF(MAX('Raw Data 4'!$A:$A)=0,"",COUNT('Raw Data 4'!$B:$B))</f>
        <v/>
      </c>
      <c r="G26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4" t="s">
        <v>163</v>
      </c>
      <c s="3">
        <f t="shared" si="0" ref="B27:E27">_xlfn.IFERROR((B26/B25),"")</f>
        <v>5.0149157461904377</v>
      </c>
      <c s="3">
        <f t="shared" si="0"/>
        <v>5.0107008186975577</v>
      </c>
      <c s="3" t="str">
        <f t="shared" si="0"/>
        <v/>
      </c>
      <c s="3" t="str">
        <f t="shared" si="0"/>
        <v/>
      </c>
    </row>
    <row ht="12.3" hidden="1" s="178" customFormat="1">
      <c s="178" t="s">
        <v>399</v>
      </c>
      <c s="95">
        <f>_xlfn.IFERROR(IF(COUNTIF('Raw Data 1'!E:E,"&gt;=0")&gt;0, IF('Device Overview'!B36=TRUE, _xlfn.IFERROR(IF(B27="","",_xlfn.IFERROR(IF(B27&gt;1.5,_xlfn.COUNTIFS('Raw Data 1'!E:E, "&gt;0", 'Raw Data 1'!F:F, "=0", 'Raw Data 1'!G:G, "=0")/(B25-B23-B17),"N/A"),0)),""), "N/A"),""),"")</f>
        <v>4.6839640018946369</v>
      </c>
      <c s="95">
        <f>_xlfn.IFERROR(IF(COUNTIF('Raw Data 2'!E:E,"&gt;=0")&gt;0, IF('Device Overview'!C36=TRUE, _xlfn.IFERROR(IF(C27="","",_xlfn.IFERROR(IF(C27&gt;1.5,_xlfn.COUNTIFS('Raw Data 2'!E:E, "&gt;0", 'Raw Data 2'!F:F, "=0", 'Raw Data 2'!G:G, "=0")/(C25-C23-C17),"N/A"),0)),""), "N/A"),""),"")</f>
        <v>4.5690797295920103</v>
      </c>
      <c s="95" t="str">
        <f>_xlfn.IFERROR(IF(COUNTIF('Raw Data 3'!E:E,"&gt;=0")&gt;0,IF('Device Overview'!D36=TRUE, _xlfn.IFERROR(IF(D27="","",_xlfn.IFERROR(IF(D27&gt;1.5,_xlfn.COUNTIFS('Raw Data 3'!E:E, "&gt;0", 'Raw Data 3'!F:F, "=0", 'Raw Data 3'!G:G, "=0")/(D25-D23-D17),"N/A"),0)),""),"N/A"),""),"")</f>
        <v/>
      </c>
      <c s="95" t="str">
        <f>_xlfn.IFERROR(IF(COUNTIF('Raw Data 4'!E:E,"&gt;=0")&gt;0,IF('Device Overview'!E36=TRUE, _xlfn.IFERROR(IF(E27="","",_xlfn.IFERROR(IF(E27&gt;1.5,_xlfn.COUNTIFS('Raw Data 4'!E:E, "&gt;0", 'Raw Data 4'!F:F, "=0", 'Raw Data 4'!G:G, "=0")/(E25-E23-E17),"N/A"),0)),""), "N/A"),""),"")</f>
        <v/>
      </c>
      <c r="G28"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78" t="str">
        <f t="shared" si="1" ref="AK28:KD28">_xlfn.IFERROR(IF(AL27&gt;1.5,"Unique frames per second",""),"")</f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1"/>
        <v/>
      </c>
      <c s="178" t="str">
        <f t="shared" si="2" ref="KE28:TX28">_xlfn.IFERROR(IF(KF27&gt;1.5,"Unique frames per second",""),"")</f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2"/>
        <v/>
      </c>
      <c s="178" t="str">
        <f t="shared" si="3" ref="TY28:ADR28">_xlfn.IFERROR(IF(TZ27&gt;1.5,"Unique frames per second",""),"")</f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3"/>
        <v/>
      </c>
      <c s="178" t="str">
        <f t="shared" si="4" ref="ADS28:ANL28">_xlfn.IFERROR(IF(ADT27&gt;1.5,"Unique frames per second",""),"")</f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4"/>
        <v/>
      </c>
      <c s="178" t="str">
        <f t="shared" si="5" ref="ANM28:AXF28">_xlfn.IFERROR(IF(ANN27&gt;1.5,"Unique frames per second",""),"")</f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5"/>
        <v/>
      </c>
      <c s="178" t="str">
        <f t="shared" si="6" ref="AXG28:BGZ28">_xlfn.IFERROR(IF(AXH27&gt;1.5,"Unique frames per second",""),"")</f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6"/>
        <v/>
      </c>
      <c s="178" t="str">
        <f t="shared" si="7" ref="BHA28:BQT28">_xlfn.IFERROR(IF(BHB27&gt;1.5,"Unique frames per second",""),"")</f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7"/>
        <v/>
      </c>
      <c s="178" t="str">
        <f t="shared" si="8" ref="BQU28:CAN28">_xlfn.IFERROR(IF(BQV27&gt;1.5,"Unique frames per second",""),"")</f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8"/>
        <v/>
      </c>
      <c s="178" t="str">
        <f t="shared" si="9" ref="CAO28:CKH28">_xlfn.IFERROR(IF(CAP27&gt;1.5,"Unique frames per second",""),"")</f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9"/>
        <v/>
      </c>
      <c s="178" t="str">
        <f t="shared" si="10" ref="CKI28:CUB28">_xlfn.IFERROR(IF(CKJ27&gt;1.5,"Unique frames per second",""),"")</f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0"/>
        <v/>
      </c>
      <c s="178" t="str">
        <f t="shared" si="11" ref="CUC28:DDV28">_xlfn.IFERROR(IF(CUD27&gt;1.5,"Unique frames per second",""),"")</f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1"/>
        <v/>
      </c>
      <c s="178" t="str">
        <f t="shared" si="12" ref="DDW28:DNP28">_xlfn.IFERROR(IF(DDX27&gt;1.5,"Unique frames per second",""),"")</f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2"/>
        <v/>
      </c>
      <c s="178" t="str">
        <f t="shared" si="13" ref="DNQ28:DXJ28">_xlfn.IFERROR(IF(DNR27&gt;1.5,"Unique frames per second",""),"")</f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3"/>
        <v/>
      </c>
      <c s="178" t="str">
        <f t="shared" si="14" ref="DXK28:EHD28">_xlfn.IFERROR(IF(DXL27&gt;1.5,"Unique frames per second",""),"")</f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4"/>
        <v/>
      </c>
      <c s="178" t="str">
        <f t="shared" si="15" ref="EHE28:EQX28">_xlfn.IFERROR(IF(EHF27&gt;1.5,"Unique frames per second",""),"")</f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5"/>
        <v/>
      </c>
      <c s="178" t="str">
        <f t="shared" si="16" ref="EQY28:FAR28">_xlfn.IFERROR(IF(EQZ27&gt;1.5,"Unique frames per second",""),"")</f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6"/>
        <v/>
      </c>
      <c s="178" t="str">
        <f t="shared" si="17" ref="FAS28:FKL28">_xlfn.IFERROR(IF(FAT27&gt;1.5,"Unique frames per second",""),"")</f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7"/>
        <v/>
      </c>
      <c s="178" t="str">
        <f t="shared" si="18" ref="FKM28:FUF28">_xlfn.IFERROR(IF(FKN27&gt;1.5,"Unique frames per second",""),"")</f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8"/>
        <v/>
      </c>
      <c s="178" t="str">
        <f t="shared" si="19" ref="FUG28:GDZ28">_xlfn.IFERROR(IF(FUH27&gt;1.5,"Unique frames per second",""),"")</f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19"/>
        <v/>
      </c>
      <c s="178" t="str">
        <f t="shared" si="20" ref="GEA28:GNT28">_xlfn.IFERROR(IF(GEB27&gt;1.5,"Unique frames per second",""),"")</f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0"/>
        <v/>
      </c>
      <c s="178" t="str">
        <f t="shared" si="21" ref="GNU28:GXN28">_xlfn.IFERROR(IF(GNV27&gt;1.5,"Unique frames per second",""),"")</f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1"/>
        <v/>
      </c>
      <c s="178" t="str">
        <f t="shared" si="22" ref="GXO28:HHH28">_xlfn.IFERROR(IF(GXP27&gt;1.5,"Unique frames per second",""),"")</f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2"/>
        <v/>
      </c>
      <c s="178" t="str">
        <f t="shared" si="23" ref="HHI28:HRB28">_xlfn.IFERROR(IF(HHJ27&gt;1.5,"Unique frames per second",""),"")</f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3"/>
        <v/>
      </c>
      <c s="178" t="str">
        <f t="shared" si="24" ref="HRC28:IAV28">_xlfn.IFERROR(IF(HRD27&gt;1.5,"Unique frames per second",""),"")</f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4"/>
        <v/>
      </c>
      <c s="178" t="str">
        <f t="shared" si="25" ref="IAW28:IKP28">_xlfn.IFERROR(IF(IAX27&gt;1.5,"Unique frames per second",""),"")</f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5"/>
        <v/>
      </c>
      <c s="178" t="str">
        <f t="shared" si="26" ref="IKQ28:IUJ28">_xlfn.IFERROR(IF(IKR27&gt;1.5,"Unique frames per second",""),"")</f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6"/>
        <v/>
      </c>
      <c s="178" t="str">
        <f t="shared" si="27" ref="IUK28:JED28">_xlfn.IFERROR(IF(IUL27&gt;1.5,"Unique frames per second",""),"")</f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7"/>
        <v/>
      </c>
      <c s="178" t="str">
        <f t="shared" si="28" ref="JEE28:JNX28">_xlfn.IFERROR(IF(JEF27&gt;1.5,"Unique frames per second",""),"")</f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8"/>
        <v/>
      </c>
      <c s="178" t="str">
        <f t="shared" si="29" ref="JNY28:JXR28">_xlfn.IFERROR(IF(JNZ27&gt;1.5,"Unique frames per second",""),"")</f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29"/>
        <v/>
      </c>
      <c s="178" t="str">
        <f t="shared" si="30" ref="JXS28:KHL28">_xlfn.IFERROR(IF(JXT27&gt;1.5,"Unique frames per second",""),"")</f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0"/>
        <v/>
      </c>
      <c s="178" t="str">
        <f t="shared" si="31" ref="KHM28:KRF28">_xlfn.IFERROR(IF(KHN27&gt;1.5,"Unique frames per second",""),"")</f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1"/>
        <v/>
      </c>
      <c s="178" t="str">
        <f t="shared" si="32" ref="KRG28:LAZ28">_xlfn.IFERROR(IF(KRH27&gt;1.5,"Unique frames per second",""),"")</f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2"/>
        <v/>
      </c>
      <c s="178" t="str">
        <f t="shared" si="33" ref="LBA28:LKT28">_xlfn.IFERROR(IF(LBB27&gt;1.5,"Unique frames per second",""),"")</f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3"/>
        <v/>
      </c>
      <c s="178" t="str">
        <f t="shared" si="34" ref="LKU28:LUN28">_xlfn.IFERROR(IF(LKV27&gt;1.5,"Unique frames per second",""),"")</f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4"/>
        <v/>
      </c>
      <c s="178" t="str">
        <f t="shared" si="35" ref="LUO28:MEH28">_xlfn.IFERROR(IF(LUP27&gt;1.5,"Unique frames per second",""),"")</f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5"/>
        <v/>
      </c>
      <c s="178" t="str">
        <f t="shared" si="36" ref="MEI28:MOB28">_xlfn.IFERROR(IF(MEJ27&gt;1.5,"Unique frames per second",""),"")</f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6"/>
        <v/>
      </c>
      <c s="178" t="str">
        <f t="shared" si="37" ref="MOC28:MXV28">_xlfn.IFERROR(IF(MOD27&gt;1.5,"Unique frames per second",""),"")</f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7"/>
        <v/>
      </c>
      <c s="178" t="str">
        <f t="shared" si="38" ref="MXW28:NHP28">_xlfn.IFERROR(IF(MXX27&gt;1.5,"Unique frames per second",""),"")</f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8"/>
        <v/>
      </c>
      <c s="178" t="str">
        <f t="shared" si="39" ref="NHQ28:NRJ28">_xlfn.IFERROR(IF(NHR27&gt;1.5,"Unique frames per second",""),"")</f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39"/>
        <v/>
      </c>
      <c s="178" t="str">
        <f t="shared" si="40" ref="NRK28:OBD28">_xlfn.IFERROR(IF(NRL27&gt;1.5,"Unique frames per second",""),"")</f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0"/>
        <v/>
      </c>
      <c s="178" t="str">
        <f t="shared" si="41" ref="OBE28:OKX28">_xlfn.IFERROR(IF(OBF27&gt;1.5,"Unique frames per second",""),"")</f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1"/>
        <v/>
      </c>
      <c s="178" t="str">
        <f t="shared" si="42" ref="OKY28:OUR28">_xlfn.IFERROR(IF(OKZ27&gt;1.5,"Unique frames per second",""),"")</f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2"/>
        <v/>
      </c>
      <c s="178" t="str">
        <f t="shared" si="43" ref="OUS28:PEL28">_xlfn.IFERROR(IF(OUT27&gt;1.5,"Unique frames per second",""),"")</f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3"/>
        <v/>
      </c>
      <c s="178" t="str">
        <f t="shared" si="44" ref="PEM28:POF28">_xlfn.IFERROR(IF(PEN27&gt;1.5,"Unique frames per second",""),"")</f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4"/>
        <v/>
      </c>
      <c s="178" t="str">
        <f t="shared" si="45" ref="POG28:PXZ28">_xlfn.IFERROR(IF(POH27&gt;1.5,"Unique frames per second",""),"")</f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5"/>
        <v/>
      </c>
      <c s="178" t="str">
        <f t="shared" si="46" ref="PYA28:QHT28">_xlfn.IFERROR(IF(PYB27&gt;1.5,"Unique frames per second",""),"")</f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6"/>
        <v/>
      </c>
      <c s="178" t="str">
        <f t="shared" si="47" ref="QHU28:QRN28">_xlfn.IFERROR(IF(QHV27&gt;1.5,"Unique frames per second",""),"")</f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7"/>
        <v/>
      </c>
      <c s="178" t="str">
        <f t="shared" si="48" ref="QRO28:RBH28">_xlfn.IFERROR(IF(QRP27&gt;1.5,"Unique frames per second",""),"")</f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8"/>
        <v/>
      </c>
      <c s="178" t="str">
        <f t="shared" si="49" ref="RBI28:RLB28">_xlfn.IFERROR(IF(RBJ27&gt;1.5,"Unique frames per second",""),"")</f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49"/>
        <v/>
      </c>
      <c s="178" t="str">
        <f t="shared" si="50" ref="RLC28:RUV28">_xlfn.IFERROR(IF(RLD27&gt;1.5,"Unique frames per second",""),"")</f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0"/>
        <v/>
      </c>
      <c s="178" t="str">
        <f t="shared" si="51" ref="RUW28:SEP28">_xlfn.IFERROR(IF(RUX27&gt;1.5,"Unique frames per second",""),"")</f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1"/>
        <v/>
      </c>
      <c s="178" t="str">
        <f t="shared" si="52" ref="SEQ28:SOJ28">_xlfn.IFERROR(IF(SER27&gt;1.5,"Unique frames per second",""),"")</f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2"/>
        <v/>
      </c>
      <c s="178" t="str">
        <f t="shared" si="53" ref="SOK28:SYD28">_xlfn.IFERROR(IF(SOL27&gt;1.5,"Unique frames per second",""),"")</f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3"/>
        <v/>
      </c>
      <c s="178" t="str">
        <f t="shared" si="54" ref="SYE28:THX28">_xlfn.IFERROR(IF(SYF27&gt;1.5,"Unique frames per second",""),"")</f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4"/>
        <v/>
      </c>
      <c s="178" t="str">
        <f t="shared" si="55" ref="THY28:TRR28">_xlfn.IFERROR(IF(THZ27&gt;1.5,"Unique frames per second",""),"")</f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5"/>
        <v/>
      </c>
      <c s="178" t="str">
        <f t="shared" si="56" ref="TRS28:UBL28">_xlfn.IFERROR(IF(TRT27&gt;1.5,"Unique frames per second",""),"")</f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6"/>
        <v/>
      </c>
      <c s="178" t="str">
        <f t="shared" si="57" ref="UBM28:ULF28">_xlfn.IFERROR(IF(UBN27&gt;1.5,"Unique frames per second",""),"")</f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7"/>
        <v/>
      </c>
      <c s="178" t="str">
        <f t="shared" si="58" ref="ULG28:UUZ28">_xlfn.IFERROR(IF(ULH27&gt;1.5,"Unique frames per second",""),"")</f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8"/>
        <v/>
      </c>
      <c s="178" t="str">
        <f t="shared" si="59" ref="UVA28:VET28">_xlfn.IFERROR(IF(UVB27&gt;1.5,"Unique frames per second",""),"")</f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59"/>
        <v/>
      </c>
      <c s="178" t="str">
        <f t="shared" si="60" ref="VEU28:VON28">_xlfn.IFERROR(IF(VEV27&gt;1.5,"Unique frames per second",""),"")</f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0"/>
        <v/>
      </c>
      <c s="178" t="str">
        <f t="shared" si="61" ref="VOO28:VYH28">_xlfn.IFERROR(IF(VOP27&gt;1.5,"Unique frames per second",""),"")</f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1"/>
        <v/>
      </c>
      <c s="178" t="str">
        <f t="shared" si="62" ref="VYI28:WIB28">_xlfn.IFERROR(IF(VYJ27&gt;1.5,"Unique frames per second",""),"")</f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2"/>
        <v/>
      </c>
      <c s="178" t="str">
        <f t="shared" si="63" ref="WIC28:WRV28">_xlfn.IFERROR(IF(WID27&gt;1.5,"Unique frames per second",""),"")</f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3"/>
        <v/>
      </c>
      <c s="178" t="str">
        <f t="shared" si="64" ref="WRW28:XBP28">_xlfn.IFERROR(IF(WRX27&gt;1.5,"Unique frames per second",""),"")</f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4"/>
        <v/>
      </c>
      <c s="178" t="str">
        <f t="shared" si="65" ref="XBQ28:XFC28">_xlfn.IFERROR(IF(XBR27&gt;1.5,"Unique frames per second",""),"")</f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 t="shared" si="65"/>
        <v/>
      </c>
      <c s="178" t="str">
        <f>_xlfn.IFERROR(IF(#REF!&gt;1.5,"Unique frames per second",""),"")</f>
        <v/>
      </c>
    </row>
    <row ht="14.4" hidden="1">
      <c s="77" t="s">
        <v>10</v>
      </c>
      <c s="29"/>
      <c s="29"/>
      <c s="29"/>
      <c s="29"/>
    </row>
    <row ht="12.3" hidden="1">
      <c s="16" t="s">
        <v>180</v>
      </c>
      <c s="86">
        <f>IF(ISBLANK('VIDEO KPIs'!C27),"",'VIDEO KPIs'!C27)</f>
        <v>4.0750000000000002</v>
      </c>
      <c s="86">
        <f>IF(ISBLANK('VIDEO KPIs'!D27),"",'VIDEO KPIs'!D27)</f>
        <v>4.3979999999999997</v>
      </c>
      <c s="86" t="str">
        <f>IF(ISBLANK('VIDEO KPIs'!E27),"",'VIDEO KPIs'!E27)</f>
        <v/>
      </c>
      <c s="86" t="str">
        <f>IF(ISBLANK('VIDEO KPIs'!F27),"",'VIDEO KPIs'!F27)</f>
        <v/>
      </c>
    </row>
    <row ht="15" hidden="1" customHeight="1">
      <c s="40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228</v>
      </c>
      <c s="5" t="str">
        <f>IF(ISBLANK('VIDEO KPIs'!$C$29),"",'VIDEO KPIs'!$C$29)</f>
        <v/>
      </c>
      <c s="5" t="str">
        <f>IF(ISBLANK('VIDEO KPIs'!$D$29),"",'VIDEO KPIs'!$D$29)</f>
        <v/>
      </c>
      <c s="5" t="str">
        <f>IF(ISBLANK('VIDEO KPIs'!$E$29),"",'VIDEO KPIs'!$E$29)</f>
        <v/>
      </c>
      <c s="5" t="str">
        <f>IF(ISBLANK('VIDEO KPIs'!$F$29),"",'VIDEO KPIs'!$F$29)</f>
        <v/>
      </c>
    </row>
    <row ht="12.3" hidden="1">
      <c s="44" t="s">
        <v>11</v>
      </c>
      <c s="37" t="str">
        <f>IF(ISBLANK('VIDEO KPIs'!$C$28),"",'VIDEO KPIs'!$C$28)</f>
        <v/>
      </c>
      <c s="37" t="str">
        <f>IF(ISBLANK('VIDEO KPIs'!$D$28),"",'VIDEO KPIs'!$D$28)</f>
        <v/>
      </c>
      <c s="37" t="str">
        <f>IF(ISBLANK('VIDEO KPIs'!$E$28),"",'VIDEO KPIs'!$E$28)</f>
        <v/>
      </c>
      <c s="37" t="str">
        <f>IF(ISBLANK('VIDEO KPIs'!$F$28),"",'VIDEO KPIs'!$F$28)</f>
        <v/>
      </c>
    </row>
    <row ht="12.3" hidden="1">
      <c s="44" t="s">
        <v>91</v>
      </c>
      <c s="3" t="str">
        <f>IF(ISBLANK('VIDEO KPIs'!$C$30),"",'VIDEO KPIs'!$C$30)</f>
        <v/>
      </c>
      <c s="3" t="str">
        <f>IF(ISBLANK('VIDEO KPIs'!$D$30),"",'VIDEO KPIs'!$D$30)</f>
        <v/>
      </c>
      <c s="3" t="str">
        <f>IF(ISBLANK('VIDEO KPIs'!$E$30),"",'VIDEO KPIs'!$E$30)</f>
        <v/>
      </c>
      <c s="3" t="str">
        <f>IF(ISBLANK('VIDEO KPIs'!$F$30),"",'VIDEO KPIs'!$F$30)</f>
        <v/>
      </c>
    </row>
    <row ht="15" hidden="1" customHeight="1">
      <c s="40" t="s">
        <v>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288</v>
      </c>
      <c s="5" t="str">
        <f>IF(ISBLANK('VIDEO KPIs'!$C$31),"",'VIDEO KPIs'!$C$31)</f>
        <v/>
      </c>
      <c s="5" t="str">
        <f>IF(ISBLANK('VIDEO KPIs'!$D$31),"",'VIDEO KPIs'!$D$31)</f>
        <v/>
      </c>
      <c s="5" t="str">
        <f>IF(ISBLANK('VIDEO KPIs'!$E$31),"",'VIDEO KPIs'!$E$31)</f>
        <v/>
      </c>
      <c s="5" t="str">
        <f>IF(ISBLANK('VIDEO KPIs'!$F$31),"",'VIDEO KPIs'!$F$31)</f>
        <v/>
      </c>
    </row>
    <row ht="15" hidden="1" customHeight="1">
      <c s="40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82" t="s">
        <v>60</v>
      </c>
      <c s="84">
        <v>4.9009999999999998</v>
      </c>
      <c s="84">
        <v>4.8869999999999996</v>
      </c>
      <c r="E38" s="42"/>
    </row>
    <row ht="14.4" hidden="1">
      <c s="40" t="s">
        <v>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82" t="s">
        <v>16</v>
      </c>
      <c s="119" t="str">
        <f>IF(ISBLANK('VIDEO KPIs'!$C$33),"",'VIDEO KPIs'!$C$33)</f>
        <v/>
      </c>
      <c s="119" t="str">
        <f>IF(ISBLANK('VIDEO KPIs'!$D$33),"",'VIDEO KPIs'!$D$33)</f>
        <v/>
      </c>
      <c s="2" t="str">
        <f>IF(ISBLANK('VIDEO KPIs'!$E$33),"",'VIDEO KPIs'!$E$33)</f>
        <v/>
      </c>
      <c s="119" t="str">
        <f>IF(ISBLANK('VIDEO KPIs'!$F$33),"",'VIDEO KPIs'!$F$33)</f>
        <v/>
      </c>
    </row>
    <row ht="12.3" hidden="1">
      <c s="82" t="s">
        <v>183</v>
      </c>
      <c s="119" t="str">
        <f>IF(ISBLANK('VIDEO KPIs'!$C$34),"",'VIDEO KPIs'!$C$34)</f>
        <v/>
      </c>
      <c s="119" t="str">
        <f>IF(ISBLANK('VIDEO KPIs'!$D$34),"",'VIDEO KPIs'!$D$34)</f>
        <v/>
      </c>
      <c s="2" t="str">
        <f>IF(ISBLANK('VIDEO KPIs'!$E$34),"",'VIDEO KPIs'!$E$34)</f>
        <v/>
      </c>
      <c s="119" t="str">
        <f>IF(ISBLANK('VIDEO KPIs'!$F$34),"",'VIDEO KPIs'!$F$34)</f>
        <v/>
      </c>
    </row>
    <row ht="12.3" hidden="1">
      <c s="82" t="s">
        <v>184</v>
      </c>
      <c s="119" t="str">
        <f>IF(ISBLANK('VIDEO KPIs'!$C$35),"",'VIDEO KPIs'!$C$35)</f>
        <v/>
      </c>
      <c s="119" t="str">
        <f>IF(ISBLANK('VIDEO KPIs'!$D$35),"",'VIDEO KPIs'!$D$35)</f>
        <v/>
      </c>
      <c s="2" t="str">
        <f>IF(ISBLANK('VIDEO KPIs'!$E$35),"",'VIDEO KPIs'!$E$35)</f>
        <v/>
      </c>
      <c s="119" t="str">
        <f>IF(ISBLANK('VIDEO KPIs'!$F$35),"",'VIDEO KPIs'!$F$35)</f>
        <v/>
      </c>
    </row>
    <row ht="14.95">
      <c s="40" t="s">
        <v>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4.95">
      <c s="188" t="s">
        <v>341</v>
      </c>
      <c s="43">
        <f>IF(COUNT('UDP-Raw Data 1'!K:K)&gt;0,AVERAGE('UDP-Raw Data 1'!K:K),"")</f>
        <v>0.42666666666666703</v>
      </c>
      <c s="43">
        <f>IF(COUNT('UDP-Raw Data 2'!K:K)&gt;0,AVERAGE('UDP-Raw Data 2'!K:K),"")</f>
        <v>0.066666666666666693</v>
      </c>
      <c r="K44" s="7">
        <v>0.42666666666666669</v>
      </c>
      <c s="7">
        <v>0.066666666666666666</v>
      </c>
    </row>
    <row ht="14.95">
      <c s="188" t="s">
        <v>316</v>
      </c>
      <c s="43">
        <f>IF(COUNT('UDP-Raw Data 1'!U:U)&gt;0,AVERAGE('UDP-Raw Data 1'!U:U),"")</f>
        <v>0.12</v>
      </c>
      <c s="43">
        <f>IF(COUNT('UDP-Raw Data 2'!U:U)&gt;0,AVERAGE('UDP-Raw Data 2'!U:U),"")</f>
        <v>0.040000000000000001</v>
      </c>
      <c r="K45" s="7">
        <v>0.12</v>
      </c>
      <c s="7">
        <v>0.040000000000000001</v>
      </c>
    </row>
    <row ht="14.95">
      <c s="188" t="s">
        <v>404</v>
      </c>
      <c s="43">
        <f>IF(COUNT('UDP-Raw Data 1'!L:L)&gt;0,AVERAGE('UDP-Raw Data 1'!L:L),"")</f>
        <v>88.542000000000002</v>
      </c>
      <c s="43">
        <f>IF(COUNT('UDP-Raw Data 2'!L:L)&gt;0,AVERAGE('UDP-Raw Data 2'!L:L),"")</f>
        <v>8.6159999999999997</v>
      </c>
      <c r="K46" s="7">
        <v>88.542000000000002</v>
      </c>
      <c s="7">
        <v>8.6159999999999997</v>
      </c>
    </row>
    <row ht="14.95">
      <c s="188" t="s">
        <v>131</v>
      </c>
      <c s="43">
        <f>IF(COUNT('UDP-Raw Data 1'!M:M)&gt;0,AVERAGE('UDP-Raw Data 1'!M:M),"")</f>
        <v>33.886000000000003</v>
      </c>
      <c s="43">
        <f>IF(COUNT('UDP-Raw Data 2'!M:M)&gt;0,AVERAGE('UDP-Raw Data 2'!M:M),"")</f>
        <v>8.3460000000000001</v>
      </c>
      <c r="K47" s="7">
        <v>33.886000000000003</v>
      </c>
      <c s="7">
        <v>8.3460000000000001</v>
      </c>
    </row>
    <row ht="14.95">
      <c s="188" t="s">
        <v>65</v>
      </c>
      <c s="43">
        <f>IF(COUNT('UDP-Raw Data 1'!N:N)&gt;0,AVERAGE('UDP-Raw Data 1'!N:N),"")</f>
        <v>1.0349999999999999</v>
      </c>
      <c s="43">
        <f>IF(COUNT('UDP-Raw Data 2'!N:N)&gt;0,AVERAGE('UDP-Raw Data 2'!N:N),"")</f>
        <v>0.13100000000000001</v>
      </c>
      <c r="K48" s="7">
        <v>1.0349999999999999</v>
      </c>
      <c s="7">
        <v>0.13100000000000001</v>
      </c>
    </row>
    <row ht="14.95">
      <c s="152" t="s">
        <v>40</v>
      </c>
      <c s="43">
        <f>IF(COUNT('UDP-Raw Data 1'!O:O)&gt;0,AVERAGE('UDP-Raw Data 1'!O:O),"")</f>
        <v>0.87</v>
      </c>
      <c s="43">
        <f>IF(COUNT('UDP-Raw Data 2'!O:O)&gt;0,AVERAGE('UDP-Raw Data 2'!O:O),"")</f>
        <v>0.25600000000000001</v>
      </c>
      <c r="K49" s="7">
        <v>0.87</v>
      </c>
      <c s="7">
        <v>0.25600000000000001</v>
      </c>
    </row>
    <row ht="14.95">
      <c s="152" t="s">
        <v>438</v>
      </c>
      <c s="43">
        <f>IF(COUNT('UDP-Raw Data 1'!P:P)&gt;0,AVERAGE('UDP-Raw Data 1'!P:P),"")</f>
        <v>1</v>
      </c>
      <c s="43">
        <f>IF(COUNT('UDP-Raw Data 2'!P:P)&gt;0,AVERAGE('UDP-Raw Data 2'!P:P),"")</f>
        <v>1</v>
      </c>
      <c r="K50" s="7">
        <v>1</v>
      </c>
      <c s="7">
        <v>1</v>
      </c>
    </row>
    <row ht="14.95">
      <c s="152" t="s">
        <v>405</v>
      </c>
      <c s="43">
        <f>IF(COUNT('UDP-Raw Data 1'!Q:Q)&gt;0,AVERAGE('UDP-Raw Data 1'!Q:Q),"")</f>
        <v>1</v>
      </c>
      <c s="43">
        <f>IF(COUNT('UDP-Raw Data 2'!Q:Q)&gt;0,AVERAGE('UDP-Raw Data 2'!Q:Q),"")</f>
        <v>1</v>
      </c>
      <c r="F51" s="7"/>
      <c r="K51" s="7">
        <v>1</v>
      </c>
      <c s="7">
        <v>1</v>
      </c>
    </row>
    <row ht="12.3" hidden="1">
      <c s="16" t="s">
        <v>98</v>
      </c>
      <c s="153">
        <f>IF(COUNT('UDP-Raw Data 1'!F:F)&gt;0,COUNT('UDP-Raw Data 1'!F:F),"")</f>
        <v>1</v>
      </c>
      <c s="153">
        <f>IF(COUNT('UDP-Raw Data 2'!F:F)&gt;0,COUNT('UDP-Raw Data 2'!F:F),"")</f>
        <v>1</v>
      </c>
      <c r="F52" s="2"/>
      <c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52" t="s">
        <v>406</v>
      </c>
      <c s="153" t="str">
        <f>IF(COUNTIF('UDP-Raw Data 1'!F:F,"&gt;0")&gt;0,COUNTIF('UDP-Raw Data 1'!F:F,"&gt;0"),"")</f>
        <v/>
      </c>
      <c s="153" t="str">
        <f>IF(COUNTIF('UDP-Raw Data 2'!F:F,"&gt;0")&gt;0,COUNTIF('UDP-Raw Data 2'!F:F,"&gt;0"),"")</f>
        <v/>
      </c>
      <c r="F53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52" t="s">
        <v>43</v>
      </c>
      <c s="134" t="str">
        <f t="shared" si="66" ref="B54:C54">IF(B53&lt;&gt;"", IF(B52&lt;&gt;"",IF(B52&gt;0,B53/B52,""),""), "")</f>
        <v/>
      </c>
      <c s="134" t="str">
        <f t="shared" si="66"/>
        <v/>
      </c>
    </row>
    <row ht="14.95">
      <c s="40" t="s">
        <v>263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194" t="s">
        <v>41</v>
      </c>
      <c s="43">
        <v>3.0039021285091572</v>
      </c>
      <c s="43">
        <v>4.5162596691133148</v>
      </c>
      <c r="K56" s="7">
        <v>3.0039021285091572</v>
      </c>
      <c s="7">
        <v>4.5162596691133148</v>
      </c>
    </row>
    <row>
      <c s="194" t="s">
        <v>66</v>
      </c>
      <c s="43">
        <v>4.4109413901012005</v>
      </c>
      <c s="43">
        <v>4.6080601447088796</v>
      </c>
      <c r="K57" s="7">
        <v>4.4109413901012005</v>
      </c>
      <c s="7">
        <v>4.6080601447088796</v>
      </c>
    </row>
    <row>
      <c s="194" t="s">
        <v>18</v>
      </c>
      <c s="43">
        <v>3.6941257240352883</v>
      </c>
      <c s="43">
        <v>4.6399999999999997</v>
      </c>
      <c r="K58" s="7">
        <v>3.6941257240352883</v>
      </c>
      <c s="7">
        <v>4.6399999999999997</v>
      </c>
    </row>
    <row>
      <c s="194" t="s">
        <v>192</v>
      </c>
      <c s="42">
        <f>_xlfn.IFERROR(AVERAGE('Raw Data 1'!$C:$C),"")</f>
        <v>4.4320450160771809</v>
      </c>
      <c s="42">
        <f>_xlfn.IFERROR(AVERAGE('Raw Data 2'!$C:$C),"")</f>
        <v>4.3979389830508504</v>
      </c>
      <c s="42" t="str">
        <f>_xlfn.IFERROR(AVERAGE('Raw Data 3'!$C:$C),"")</f>
        <v/>
      </c>
      <c s="42" t="str">
        <f>_xlfn.IFERROR(AVERAGE('Raw Data 4'!$C:$C),"")</f>
        <v/>
      </c>
    </row>
    <row ht="14.95">
      <c s="40" t="s">
        <v>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" t="s">
        <v>317</v>
      </c>
      <c s="56">
        <v>1</v>
      </c>
      <c s="160">
        <v>1</v>
      </c>
      <c r="G61" s="10"/>
      <c s="10"/>
      <c s="10"/>
      <c s="10"/>
      <c s="10">
        <v>1</v>
      </c>
      <c s="10">
        <v>1</v>
      </c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s="2" customFormat="1">
      <c s="2" t="s">
        <v>377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="2" customFormat="1">
      <c s="2" t="s">
        <v>344</v>
      </c>
      <c s="4"/>
    </row>
    <row>
      <c s="16" t="s">
        <v>213</v>
      </c>
      <c s="4">
        <v>1</v>
      </c>
      <c s="4">
        <v>1</v>
      </c>
      <c r="G64"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</sheetData>
  <mergeCells count="14">
    <mergeCell ref="A1:E4"/>
    <mergeCell ref="A6:T6"/>
    <mergeCell ref="A11:AJ11"/>
    <mergeCell ref="A14:AJ14"/>
    <mergeCell ref="A20:AJ20"/>
    <mergeCell ref="A24:AJ24"/>
    <mergeCell ref="A29:E29"/>
    <mergeCell ref="A31:AJ31"/>
    <mergeCell ref="A35:AJ35"/>
    <mergeCell ref="A37:AJ37"/>
    <mergeCell ref="A39:AJ39"/>
    <mergeCell ref="A43:AJ43"/>
    <mergeCell ref="A55:AJ55"/>
    <mergeCell ref="A60:AJ60"/>
  </mergeCells>
  <pageMargins left="0.7" right="0.7" top="0.75" bottom="0.75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3"/>
  <sheetViews>
    <sheetView workbookViewId="0">
      <selection activeCell="A6" sqref="A6:E6"/>
    </sheetView>
  </sheetViews>
  <sheetFormatPr defaultColWidth="9" defaultRowHeight="13"/>
  <cols>
    <col min="1" max="1" width="35.5234375" style="16" customWidth="1"/>
    <col min="2" max="5" width="12.5234375" style="16" customWidth="1"/>
    <col min="6" max="6" width="9" style="16"/>
    <col min="7" max="7" width="8.5234375" style="16" bestFit="1" customWidth="1"/>
    <col min="8" max="8" width="23" style="16" bestFit="1" customWidth="1"/>
    <col min="9" max="9" width="76.26171875" style="16" customWidth="1"/>
    <col min="10" max="16384" width="9" style="16"/>
  </cols>
  <sheetData>
    <row ht="13.45" customHeight="1">
      <c s="67" t="s">
        <v>252</v>
      </c>
      <c s="6"/>
      <c s="6"/>
      <c s="6"/>
      <c s="6"/>
      <c r="G1" s="210" t="s">
        <v>333</v>
      </c>
      <c s="169"/>
      <c s="180"/>
    </row>
    <row ht="13.45" customHeight="1">
      <c s="6"/>
      <c s="6"/>
      <c s="6"/>
      <c s="6"/>
      <c s="6"/>
      <c r="G2" s="39" t="s">
        <v>170</v>
      </c>
      <c s="39" t="s">
        <v>269</v>
      </c>
      <c s="39" t="s">
        <v>425</v>
      </c>
      <c s="31"/>
      <c s="31"/>
    </row>
    <row ht="13.45" customHeight="1">
      <c s="6"/>
      <c s="6"/>
      <c s="6"/>
      <c s="6"/>
      <c s="6"/>
      <c r="G3" s="75">
        <v>5</v>
      </c>
      <c s="17" t="s">
        <v>426</v>
      </c>
      <c s="45"/>
    </row>
    <row ht="13.45" customHeight="1">
      <c s="13"/>
      <c s="13"/>
      <c s="13"/>
      <c s="13"/>
      <c s="13"/>
      <c r="G4" s="14"/>
      <c s="14"/>
      <c s="54"/>
    </row>
    <row ht="13.45" customHeight="1">
      <c s="38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4"/>
      <c s="14"/>
      <c s="54"/>
    </row>
    <row ht="13.45" customHeight="1">
      <c s="206" t="s">
        <v>381</v>
      </c>
      <c s="87"/>
      <c s="87"/>
      <c s="87"/>
      <c s="87"/>
      <c r="G6" s="14"/>
      <c s="14"/>
      <c s="54"/>
    </row>
    <row ht="13.45" customHeight="1">
      <c s="44" t="s">
        <v>109</v>
      </c>
      <c s="3">
        <f>_xlfn.IFERROR(AVERAGE('Raw Data 1'!$C:$C),"")</f>
        <v>4.4320450160771809</v>
      </c>
      <c s="3">
        <f>_xlfn.IFERROR(AVERAGE('Raw Data 2'!$C:$C),"")</f>
        <v>4.3979389830508504</v>
      </c>
      <c s="3" t="str">
        <f>_xlfn.IFERROR(AVERAGE('Raw Data 3'!$C:$C),"")</f>
        <v/>
      </c>
      <c s="3" t="str">
        <f>_xlfn.IFERROR(AVERAGE('Raw Data 4'!$C:$C),"")</f>
        <v/>
      </c>
      <c r="G7" s="14"/>
      <c s="14"/>
      <c s="54"/>
    </row>
    <row ht="13.45" customHeight="1">
      <c s="44" t="s">
        <v>87</v>
      </c>
      <c s="3">
        <f>IF(MAX('Raw Data 1'!$C:$C)=0,"",MAX('Raw Data 1'!$C:$C))</f>
        <v>4.8109999999999999</v>
      </c>
      <c s="3">
        <f>IF(MAX('Raw Data 2'!$C:$C)=0,"",MAX('Raw Data 2'!$C:$C))</f>
        <v>4.7830000000000004</v>
      </c>
      <c s="3" t="str">
        <f>IF(MAX('Raw Data 3'!$C:$C)=0,"",MAX('Raw Data 3'!$C:$C))</f>
        <v/>
      </c>
      <c s="3" t="str">
        <f>IF(MAX('Raw Data 4'!$C:$C)=0,"",MAX('Raw Data 4'!$C:$C))</f>
        <v/>
      </c>
      <c r="G8" s="14"/>
      <c s="14"/>
      <c s="54"/>
    </row>
    <row ht="13.45" customHeight="1">
      <c s="44" t="s">
        <v>274</v>
      </c>
      <c s="3">
        <f>IF(MAX('Raw Data 1'!$C:$C)=0,"",MIN('Raw Data 1'!$C:$C))</f>
        <v>3.6269999999999998</v>
      </c>
      <c s="3">
        <f>IF(MAX('Raw Data 2'!$C:$C)=0,"",MIN('Raw Data 2'!$C:$C))</f>
        <v>3.7829999999999999</v>
      </c>
      <c s="3" t="str">
        <f>IF(MAX('Raw Data 3'!$C:$C)=0,"",MIN('Raw Data 3'!$C:$C))</f>
        <v/>
      </c>
      <c s="3" t="str">
        <f>IF(MAX('Raw Data 4'!$C:$C)=0,"",MIN('Raw Data 4'!$C:$C))</f>
        <v/>
      </c>
      <c r="G9" s="14"/>
      <c s="14"/>
      <c s="54"/>
    </row>
    <row ht="13.45" customHeight="1">
      <c s="44" t="s">
        <v>7</v>
      </c>
      <c s="3">
        <f>_xlfn.IFERROR(_xlfn.STDEV.P('Raw Data 1'!$C:$C),"")</f>
        <v>0.18899871016228159</v>
      </c>
      <c s="3">
        <f>_xlfn.IFERROR(_xlfn.STDEV.P('Raw Data 2'!$C:$C),"")</f>
        <v>0.2075029662985437</v>
      </c>
      <c s="3" t="str">
        <f>_xlfn.IFERROR(_xlfn.STDEV.P('Raw Data 3'!$C:$C),"")</f>
        <v/>
      </c>
      <c s="3" t="str">
        <f>_xlfn.IFERROR(_xlfn.STDEV.P('Raw Data 4'!$C:$C),"")</f>
        <v/>
      </c>
      <c r="G10" s="14"/>
      <c s="14"/>
      <c s="54"/>
    </row>
    <row ht="13.45" customHeight="1">
      <c r="G11" s="14"/>
      <c s="14"/>
      <c s="54"/>
    </row>
    <row ht="13.45" customHeight="1">
      <c r="G12" s="14"/>
      <c s="14"/>
      <c s="54"/>
    </row>
    <row ht="13.45" customHeight="1">
      <c r="G13" s="14"/>
      <c s="14"/>
      <c s="54"/>
    </row>
    <row ht="13.45" customHeight="1">
      <c r="G14" s="14"/>
      <c s="14"/>
      <c s="54"/>
    </row>
    <row ht="13.45" customHeight="1">
      <c r="G15" s="14"/>
      <c s="14"/>
      <c s="54"/>
    </row>
    <row ht="13.45" customHeight="1">
      <c r="G16" s="14"/>
      <c s="14"/>
      <c s="54"/>
    </row>
    <row ht="13.45" customHeight="1">
      <c r="G17" s="14"/>
      <c s="14"/>
      <c s="54"/>
    </row>
    <row ht="13.45" customHeight="1">
      <c r="G18" s="14"/>
      <c s="14"/>
      <c s="54"/>
    </row>
    <row ht="13.45" customHeight="1">
      <c r="G19" s="14"/>
      <c s="14"/>
      <c s="54"/>
    </row>
    <row>
      <c r="G20" s="15"/>
      <c s="15"/>
      <c s="53"/>
    </row>
    <row>
      <c r="G21" s="75">
        <v>4</v>
      </c>
      <c s="17" t="s">
        <v>253</v>
      </c>
      <c s="45"/>
    </row>
    <row>
      <c r="G22" s="14"/>
      <c s="14"/>
      <c s="54"/>
    </row>
    <row>
      <c r="G23" s="14"/>
      <c s="14"/>
      <c s="54"/>
    </row>
    <row>
      <c r="G24" s="14"/>
      <c s="14"/>
      <c s="54"/>
    </row>
    <row>
      <c r="G25" s="14"/>
      <c s="14"/>
      <c s="54"/>
    </row>
    <row>
      <c r="G26" s="14"/>
      <c s="14"/>
      <c s="54"/>
    </row>
    <row>
      <c r="G27" s="14"/>
      <c s="14"/>
      <c s="54"/>
    </row>
    <row>
      <c r="G28" s="14"/>
      <c s="14"/>
      <c s="54"/>
    </row>
    <row>
      <c r="G29" s="14"/>
      <c s="14"/>
      <c s="54"/>
    </row>
    <row>
      <c r="G30" s="14"/>
      <c s="14"/>
      <c s="54"/>
    </row>
    <row>
      <c r="G31" s="14"/>
      <c s="14"/>
      <c s="54"/>
    </row>
    <row>
      <c r="G32" s="14"/>
      <c s="14"/>
      <c s="54"/>
    </row>
    <row>
      <c r="G33" s="14"/>
      <c s="14"/>
      <c s="54"/>
    </row>
    <row>
      <c r="G34" s="14"/>
      <c s="14"/>
      <c s="54"/>
    </row>
    <row>
      <c r="G35" s="14"/>
      <c s="14"/>
      <c s="54"/>
    </row>
    <row>
      <c r="G36" s="14"/>
      <c s="14"/>
      <c s="54"/>
    </row>
    <row>
      <c r="G37" s="14"/>
      <c s="14"/>
      <c s="54"/>
    </row>
    <row>
      <c r="G38" s="15"/>
      <c s="15"/>
      <c s="53"/>
    </row>
    <row>
      <c r="G39" s="75">
        <v>3</v>
      </c>
      <c s="17" t="s">
        <v>276</v>
      </c>
      <c s="45"/>
    </row>
    <row>
      <c r="G40" s="14"/>
      <c s="14"/>
      <c s="54"/>
    </row>
    <row>
      <c r="G41" s="14"/>
      <c s="14"/>
      <c s="54"/>
    </row>
    <row>
      <c r="G42" s="14"/>
      <c s="14"/>
      <c s="54"/>
    </row>
    <row>
      <c r="G43" s="14"/>
      <c s="14"/>
      <c s="54"/>
    </row>
    <row>
      <c r="G44" s="14"/>
      <c s="14"/>
      <c s="54"/>
    </row>
    <row>
      <c r="G45" s="14"/>
      <c s="14"/>
      <c s="54"/>
    </row>
    <row>
      <c r="G46" s="14"/>
      <c s="14"/>
      <c s="54"/>
    </row>
    <row>
      <c r="G47" s="14"/>
      <c s="14"/>
      <c s="54"/>
    </row>
    <row>
      <c r="G48" s="14"/>
      <c s="14"/>
      <c s="54"/>
    </row>
    <row>
      <c r="G49" s="14"/>
      <c s="14"/>
      <c s="54"/>
    </row>
    <row>
      <c r="G50" s="14"/>
      <c s="14"/>
      <c s="54"/>
    </row>
    <row>
      <c r="G51" s="14"/>
      <c s="14"/>
      <c s="54"/>
    </row>
    <row>
      <c r="G52" s="14"/>
      <c s="14"/>
      <c s="54"/>
    </row>
    <row>
      <c r="G53" s="14"/>
      <c s="14"/>
      <c s="54"/>
    </row>
    <row>
      <c r="G54" s="14"/>
      <c s="14"/>
      <c s="54"/>
    </row>
    <row>
      <c r="G55" s="14"/>
      <c s="14"/>
      <c s="54"/>
    </row>
    <row>
      <c r="G56" s="15"/>
      <c s="15"/>
      <c s="53"/>
    </row>
    <row ht="13.45" customHeight="1">
      <c r="G57" s="75">
        <v>2</v>
      </c>
      <c s="17" t="s">
        <v>224</v>
      </c>
      <c s="45"/>
    </row>
    <row ht="13.45" customHeight="1">
      <c r="G58" s="14"/>
      <c s="14"/>
      <c s="54"/>
    </row>
    <row ht="13.45" customHeight="1">
      <c r="G59" s="14"/>
      <c s="14"/>
      <c s="54"/>
    </row>
    <row ht="13.45" customHeight="1">
      <c r="G60" s="14"/>
      <c s="14"/>
      <c s="54"/>
    </row>
    <row ht="13.45" customHeight="1">
      <c r="G61" s="14"/>
      <c s="14"/>
      <c s="54"/>
    </row>
    <row ht="13.45" customHeight="1">
      <c r="G62" s="14"/>
      <c s="14"/>
      <c s="54"/>
    </row>
    <row>
      <c r="G63" s="14"/>
      <c s="14"/>
      <c s="54"/>
    </row>
    <row>
      <c r="G64" s="14"/>
      <c s="14"/>
      <c s="54"/>
    </row>
    <row>
      <c r="G65" s="14"/>
      <c s="14"/>
      <c s="54"/>
    </row>
    <row>
      <c r="G66" s="14"/>
      <c s="14"/>
      <c s="54"/>
    </row>
    <row>
      <c r="G67" s="14"/>
      <c s="14"/>
      <c s="54"/>
    </row>
    <row>
      <c r="G68" s="14"/>
      <c s="14"/>
      <c s="54"/>
    </row>
    <row>
      <c r="G69" s="14"/>
      <c s="14"/>
      <c s="54"/>
    </row>
    <row>
      <c r="G70" s="14"/>
      <c s="14"/>
      <c s="54"/>
    </row>
    <row>
      <c r="G71" s="14"/>
      <c s="14"/>
      <c s="54"/>
    </row>
    <row>
      <c r="G72" s="14"/>
      <c s="14"/>
      <c s="54"/>
    </row>
    <row>
      <c r="G73" s="14"/>
      <c s="14"/>
      <c s="54"/>
    </row>
    <row>
      <c r="G74" s="15"/>
      <c s="15"/>
      <c s="53"/>
    </row>
    <row>
      <c r="G75" s="75">
        <v>1</v>
      </c>
      <c s="17" t="s">
        <v>392</v>
      </c>
      <c s="45"/>
    </row>
    <row>
      <c r="G76" s="94"/>
      <c s="94"/>
      <c s="94"/>
    </row>
    <row>
      <c r="G77" s="94"/>
      <c s="94"/>
      <c s="94"/>
    </row>
    <row>
      <c r="G78" s="94"/>
      <c s="94"/>
      <c s="94"/>
    </row>
    <row>
      <c r="G79" s="94"/>
      <c s="94"/>
      <c s="94"/>
    </row>
    <row>
      <c r="G80" s="94"/>
      <c s="94"/>
      <c s="94"/>
    </row>
    <row>
      <c r="G81" s="94"/>
      <c s="94"/>
      <c s="94"/>
    </row>
    <row>
      <c r="G82" s="94"/>
      <c s="94"/>
      <c s="94"/>
    </row>
    <row>
      <c r="G83" s="94"/>
      <c s="94"/>
      <c s="94"/>
    </row>
    <row>
      <c r="G84" s="94"/>
      <c s="94"/>
      <c s="94"/>
    </row>
    <row>
      <c r="G85" s="94"/>
      <c s="94"/>
      <c s="94"/>
    </row>
    <row>
      <c r="G86" s="94"/>
      <c s="94"/>
      <c s="94"/>
    </row>
    <row>
      <c r="G87" s="94"/>
      <c s="94"/>
      <c s="94"/>
    </row>
    <row>
      <c r="G88" s="94"/>
      <c s="94"/>
      <c s="94"/>
    </row>
    <row>
      <c r="G89" s="94"/>
      <c s="94"/>
      <c s="94"/>
    </row>
    <row>
      <c r="G90" s="94"/>
      <c s="94"/>
      <c s="94"/>
    </row>
    <row>
      <c r="G91" s="94"/>
      <c s="94"/>
      <c s="94"/>
    </row>
    <row>
      <c r="G92" s="100"/>
      <c s="100"/>
      <c s="100"/>
    </row>
    <row ht="14.95">
      <c r="H93"/>
    </row>
  </sheetData>
  <mergeCells count="18">
    <mergeCell ref="G1:I1"/>
    <mergeCell ref="A1:E4"/>
    <mergeCell ref="G3:G20"/>
    <mergeCell ref="H3:H20"/>
    <mergeCell ref="I3:I20"/>
    <mergeCell ref="A6:E6"/>
    <mergeCell ref="G21:G38"/>
    <mergeCell ref="H21:H38"/>
    <mergeCell ref="I21:I38"/>
    <mergeCell ref="G39:G56"/>
    <mergeCell ref="H39:H56"/>
    <mergeCell ref="I39:I56"/>
    <mergeCell ref="G57:G74"/>
    <mergeCell ref="H57:H74"/>
    <mergeCell ref="I57:I74"/>
    <mergeCell ref="G75:G92"/>
    <mergeCell ref="H75:H92"/>
    <mergeCell ref="I75:I92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32"/>
  <sheetViews>
    <sheetView workbookViewId="0">
      <selection activeCell="A6" sqref="A6:E6"/>
    </sheetView>
  </sheetViews>
  <sheetFormatPr defaultRowHeight="14.95"/>
  <cols>
    <col min="1" max="1" width="35.5234375" customWidth="1"/>
    <col min="2" max="5" width="12.5234375" customWidth="1"/>
    <col min="7" max="7" width="8.5234375" bestFit="1" customWidth="1"/>
    <col min="8" max="8" width="23" bestFit="1" customWidth="1"/>
    <col min="9" max="9" width="15.26171875" style="204" bestFit="1" customWidth="1"/>
    <col min="10" max="10" width="25.5234375" customWidth="1"/>
    <col min="13" max="13" width="8.5234375" bestFit="1" customWidth="1"/>
    <col min="14" max="15" width="23" bestFit="1" customWidth="1"/>
    <col min="16" max="16" width="41.47265625" bestFit="1" customWidth="1"/>
  </cols>
  <sheetData>
    <row ht="13.45" customHeight="1">
      <c s="67" t="s">
        <v>393</v>
      </c>
      <c s="6"/>
      <c s="6"/>
      <c s="6"/>
      <c s="6"/>
      <c r="G1" s="154" t="s">
        <v>394</v>
      </c>
      <c s="61"/>
      <c s="61"/>
      <c s="61"/>
      <c r="M1" s="154" t="s">
        <v>117</v>
      </c>
      <c s="61"/>
      <c s="61"/>
      <c s="61"/>
    </row>
    <row ht="13.45" customHeight="1">
      <c s="6"/>
      <c s="6"/>
      <c s="6"/>
      <c s="6"/>
      <c s="6"/>
      <c r="G2" s="39" t="s">
        <v>201</v>
      </c>
      <c s="39" t="s">
        <v>269</v>
      </c>
      <c s="39" t="s">
        <v>277</v>
      </c>
      <c s="39" t="s">
        <v>425</v>
      </c>
      <c s="112"/>
      <c r="M2" s="39" t="s">
        <v>118</v>
      </c>
      <c s="39" t="s">
        <v>269</v>
      </c>
      <c s="39" t="s">
        <v>202</v>
      </c>
      <c s="39" t="s">
        <v>226</v>
      </c>
    </row>
    <row ht="13.45" customHeight="1">
      <c s="6"/>
      <c s="6"/>
      <c s="6"/>
      <c s="6"/>
      <c s="6"/>
      <c r="G3" s="17" t="s">
        <v>140</v>
      </c>
      <c s="17" t="s">
        <v>278</v>
      </c>
      <c s="41">
        <v>8.4600000000000009</v>
      </c>
      <c s="45"/>
      <c r="M3" s="17" t="s">
        <v>140</v>
      </c>
      <c s="17" t="s">
        <v>278</v>
      </c>
      <c s="41">
        <v>4.8700000000000001</v>
      </c>
      <c s="72" t="s">
        <v>395</v>
      </c>
    </row>
    <row ht="13.45" customHeight="1">
      <c s="13"/>
      <c s="13"/>
      <c s="13"/>
      <c s="13"/>
      <c s="13"/>
      <c r="G4" s="14"/>
      <c s="14"/>
      <c s="73"/>
      <c s="54"/>
      <c r="M4" s="14"/>
      <c s="14"/>
      <c s="68"/>
      <c s="69"/>
    </row>
    <row>
      <c s="38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4"/>
      <c s="14"/>
      <c s="73"/>
      <c s="54"/>
      <c r="M5" s="14"/>
      <c s="14"/>
      <c s="68"/>
      <c s="69"/>
    </row>
    <row>
      <c s="77" t="s">
        <v>275</v>
      </c>
      <c s="29"/>
      <c s="29"/>
      <c s="29"/>
      <c s="29"/>
      <c r="G6" s="14"/>
      <c s="14"/>
      <c s="73"/>
      <c s="54"/>
      <c r="M6" s="14"/>
      <c s="14"/>
      <c s="68"/>
      <c s="69"/>
    </row>
    <row>
      <c s="44" t="s">
        <v>307</v>
      </c>
      <c s="3">
        <f>_xlfn.IFERROR(AVERAGE('Raw Data 1'!$D:$D),"")</f>
        <v>85.998289389067409</v>
      </c>
      <c s="3">
        <f>_xlfn.IFERROR(AVERAGE('Raw Data 2'!$D:$D),"")</f>
        <v>82.053274576271122</v>
      </c>
      <c s="3" t="str">
        <f>_xlfn.IFERROR(AVERAGE('Raw Data 3'!$D:$D),"")</f>
        <v/>
      </c>
      <c s="3" t="str">
        <f>_xlfn.IFERROR(AVERAGE('Raw Data 4'!$D:$D),"")</f>
        <v/>
      </c>
      <c r="G7" s="14"/>
      <c s="14"/>
      <c s="73"/>
      <c s="54"/>
      <c r="M7" s="14"/>
      <c s="14"/>
      <c s="68"/>
      <c s="69"/>
    </row>
    <row>
      <c s="44" t="s">
        <v>169</v>
      </c>
      <c s="3">
        <f>_xlfn.IFERROR(AVERAGE('Raw Data 1'!$E:$E),"")</f>
        <v>28.023003215434098</v>
      </c>
      <c s="3">
        <f>_xlfn.IFERROR(AVERAGE('Raw Data 2'!$E:$E),"")</f>
        <v>25.572552542372872</v>
      </c>
      <c s="3" t="str">
        <f>_xlfn.IFERROR(AVERAGE('Raw Data 3'!$E:$E),"")</f>
        <v/>
      </c>
      <c s="3" t="str">
        <f>_xlfn.IFERROR(AVERAGE('Raw Data 4'!$E:$E),"")</f>
        <v/>
      </c>
      <c r="G8" s="15"/>
      <c s="15"/>
      <c s="74"/>
      <c s="53"/>
      <c r="M8" s="15"/>
      <c s="15"/>
      <c s="71"/>
      <c s="69"/>
      <c s="199"/>
    </row>
    <row>
      <c r="G9" s="17" t="s">
        <v>171</v>
      </c>
      <c s="17" t="s">
        <v>308</v>
      </c>
      <c s="41">
        <v>19.41</v>
      </c>
      <c s="45"/>
      <c r="M9" s="17" t="s">
        <v>171</v>
      </c>
      <c s="17" t="s">
        <v>308</v>
      </c>
      <c s="41">
        <v>20.579999999999998</v>
      </c>
      <c s="72" t="s">
        <v>395</v>
      </c>
    </row>
    <row>
      <c r="G10" s="14"/>
      <c s="14"/>
      <c s="73"/>
      <c s="54"/>
      <c r="M10" s="14"/>
      <c s="14"/>
      <c s="68"/>
      <c s="69"/>
    </row>
    <row>
      <c r="G11" s="14"/>
      <c s="14"/>
      <c s="73"/>
      <c s="54"/>
      <c r="M11" s="14"/>
      <c s="14"/>
      <c s="68"/>
      <c s="69"/>
    </row>
    <row>
      <c r="G12" s="14"/>
      <c s="14"/>
      <c s="73"/>
      <c s="54"/>
      <c r="M12" s="14"/>
      <c s="14"/>
      <c s="68"/>
      <c s="69"/>
    </row>
    <row>
      <c r="G13" s="14"/>
      <c s="14"/>
      <c s="73"/>
      <c s="54"/>
      <c r="M13" s="14"/>
      <c s="14"/>
      <c s="68"/>
      <c s="69"/>
    </row>
    <row>
      <c r="G14" s="15"/>
      <c s="15"/>
      <c s="74"/>
      <c s="53"/>
      <c r="M14" s="15"/>
      <c s="15"/>
      <c s="71"/>
      <c s="69"/>
    </row>
    <row>
      <c r="G15" s="17" t="s">
        <v>279</v>
      </c>
      <c s="17" t="s">
        <v>88</v>
      </c>
      <c s="41">
        <v>35.039999999999999</v>
      </c>
      <c s="45"/>
      <c r="M15" s="17" t="s">
        <v>279</v>
      </c>
      <c s="17" t="s">
        <v>88</v>
      </c>
      <c s="41">
        <v>31.559999999999999</v>
      </c>
      <c s="72" t="s">
        <v>395</v>
      </c>
    </row>
    <row>
      <c r="G16" s="14"/>
      <c s="14"/>
      <c s="73"/>
      <c s="54"/>
      <c r="M16" s="14"/>
      <c s="14"/>
      <c s="68"/>
      <c s="69"/>
    </row>
    <row>
      <c r="G17" s="14"/>
      <c s="14"/>
      <c s="73"/>
      <c s="54"/>
      <c r="M17" s="14"/>
      <c s="14"/>
      <c s="68"/>
      <c s="69"/>
    </row>
    <row>
      <c r="G18" s="14"/>
      <c s="14"/>
      <c s="73"/>
      <c s="54"/>
      <c r="M18" s="14"/>
      <c s="14"/>
      <c s="68"/>
      <c s="69"/>
    </row>
    <row>
      <c r="G19" s="14"/>
      <c s="14"/>
      <c s="73"/>
      <c s="54"/>
      <c r="M19" s="14"/>
      <c s="14"/>
      <c s="68"/>
      <c s="69"/>
    </row>
    <row>
      <c r="G20" s="15"/>
      <c s="15"/>
      <c s="74"/>
      <c s="53"/>
      <c r="M20" s="15"/>
      <c s="15"/>
      <c s="71"/>
      <c s="69"/>
    </row>
    <row>
      <c r="G21" s="17" t="s">
        <v>203</v>
      </c>
      <c s="17" t="s">
        <v>172</v>
      </c>
      <c s="41">
        <v>50.100000000000001</v>
      </c>
      <c s="45"/>
      <c r="M21" s="17" t="s">
        <v>203</v>
      </c>
      <c s="17" t="s">
        <v>172</v>
      </c>
      <c s="41">
        <v>47.210000000000001</v>
      </c>
      <c s="72" t="s">
        <v>395</v>
      </c>
    </row>
    <row>
      <c r="G22" s="14"/>
      <c s="14"/>
      <c s="73"/>
      <c s="54"/>
      <c r="M22" s="14"/>
      <c s="14"/>
      <c s="68"/>
      <c s="69"/>
    </row>
    <row>
      <c r="G23" s="14"/>
      <c s="14"/>
      <c s="73"/>
      <c s="54"/>
      <c r="M23" s="14"/>
      <c s="14"/>
      <c s="68"/>
      <c s="69"/>
    </row>
    <row>
      <c r="G24" s="14"/>
      <c s="14"/>
      <c s="73"/>
      <c s="54"/>
      <c r="M24" s="14"/>
      <c s="14"/>
      <c s="68"/>
      <c s="69"/>
    </row>
    <row>
      <c r="G25" s="14"/>
      <c s="14"/>
      <c s="73"/>
      <c s="54"/>
      <c r="M25" s="14"/>
      <c s="14"/>
      <c s="68"/>
      <c s="69"/>
    </row>
    <row>
      <c r="G26" s="15"/>
      <c s="15"/>
      <c s="74"/>
      <c s="53"/>
      <c r="M26" s="15"/>
      <c s="15"/>
      <c s="71"/>
      <c s="69"/>
    </row>
    <row>
      <c r="G27" s="17" t="s">
        <v>166</v>
      </c>
      <c s="17" t="s">
        <v>280</v>
      </c>
      <c s="41">
        <v>69.689999999999998</v>
      </c>
      <c s="45"/>
      <c r="M27" s="17" t="s">
        <v>166</v>
      </c>
      <c s="17" t="s">
        <v>280</v>
      </c>
      <c s="41">
        <v>68.010000000000005</v>
      </c>
      <c s="72" t="s">
        <v>395</v>
      </c>
    </row>
    <row>
      <c r="G28" s="14"/>
      <c s="14"/>
      <c s="73"/>
      <c s="94"/>
      <c r="M28" s="14"/>
      <c s="14"/>
      <c s="68"/>
      <c s="69"/>
    </row>
    <row>
      <c r="G29" s="14"/>
      <c s="14"/>
      <c s="73"/>
      <c s="94"/>
      <c r="M29" s="14"/>
      <c s="14"/>
      <c s="68"/>
      <c s="69"/>
    </row>
    <row>
      <c r="G30" s="14"/>
      <c s="14"/>
      <c s="73"/>
      <c s="94"/>
      <c r="M30" s="14"/>
      <c s="14"/>
      <c s="68"/>
      <c s="69"/>
    </row>
    <row>
      <c r="G31" s="14"/>
      <c s="14"/>
      <c s="73"/>
      <c s="94"/>
      <c r="M31" s="14"/>
      <c s="14"/>
      <c s="68"/>
      <c s="69"/>
    </row>
    <row>
      <c r="G32" s="15"/>
      <c s="15"/>
      <c s="74"/>
      <c s="100"/>
      <c r="M32" s="15"/>
      <c s="15"/>
      <c s="71"/>
      <c s="69"/>
    </row>
  </sheetData>
  <mergeCells count="44">
    <mergeCell ref="G1:J1"/>
    <mergeCell ref="M1:P1"/>
    <mergeCell ref="A1:E4"/>
    <mergeCell ref="G3:G8"/>
    <mergeCell ref="H3:H8"/>
    <mergeCell ref="I3:I8"/>
    <mergeCell ref="J3:J8"/>
    <mergeCell ref="M3:M8"/>
    <mergeCell ref="N3:N8"/>
    <mergeCell ref="O3:O8"/>
    <mergeCell ref="P3:P8"/>
    <mergeCell ref="A6:E6"/>
    <mergeCell ref="G9:G14"/>
    <mergeCell ref="H9:H14"/>
    <mergeCell ref="I9:I14"/>
    <mergeCell ref="J9:J14"/>
    <mergeCell ref="M9:M14"/>
    <mergeCell ref="N9:N14"/>
    <mergeCell ref="O9:O14"/>
    <mergeCell ref="P9:P14"/>
    <mergeCell ref="G15:G20"/>
    <mergeCell ref="H15:H20"/>
    <mergeCell ref="I15:I20"/>
    <mergeCell ref="J15:J20"/>
    <mergeCell ref="M15:M20"/>
    <mergeCell ref="N15:N20"/>
    <mergeCell ref="O15:O20"/>
    <mergeCell ref="P15:P20"/>
    <mergeCell ref="G21:G26"/>
    <mergeCell ref="H21:H26"/>
    <mergeCell ref="I21:I26"/>
    <mergeCell ref="J21:J26"/>
    <mergeCell ref="M21:M26"/>
    <mergeCell ref="N21:N26"/>
    <mergeCell ref="O21:O26"/>
    <mergeCell ref="P21:P26"/>
    <mergeCell ref="G27:G32"/>
    <mergeCell ref="H27:H32"/>
    <mergeCell ref="I27:I32"/>
    <mergeCell ref="J27:J32"/>
    <mergeCell ref="M27:M32"/>
    <mergeCell ref="N27:N32"/>
    <mergeCell ref="O27:O32"/>
    <mergeCell ref="P27:P32"/>
  </mergeCells>
  <hyperlinks>
    <hyperlink ref="P3:P8" r:id="rId1" display="Click for sample"/>
    <hyperlink ref="P9:P14" r:id="rId2" display="Click for sample"/>
    <hyperlink ref="P15:P20" r:id="rId3" display="Click for sample"/>
    <hyperlink ref="P21:P26" r:id="rId4" display="Click for sample"/>
    <hyperlink ref="P27:P32" r:id="rId5" display="Click for sample"/>
  </hyperlinks>
  <pageMargins left="0.7" right="0.7" top="0.75" bottom="0.75" header="0.3" footer="0.3"/>
  <pageSetup orientation="portrait"/>
  <drawing r:id="rId6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8"/>
  <sheetViews>
    <sheetView workbookViewId="0">
      <selection activeCell="A1" sqref="A1:E4"/>
    </sheetView>
  </sheetViews>
  <sheetFormatPr defaultRowHeight="14.95"/>
  <cols>
    <col min="1" max="1" width="35.5234375" customWidth="1"/>
    <col min="2" max="5" width="12.5234375" customWidth="1"/>
    <col min="6" max="6" width="3.26171875" customWidth="1"/>
  </cols>
  <sheetData>
    <row>
      <c s="67" t="s">
        <v>176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3"/>
      <c s="13"/>
      <c s="13"/>
      <c s="13"/>
      <c s="13"/>
    </row>
    <row r="6">
      <c r="H6" s="186"/>
    </row>
    <row r="8">
      <c r="H8" s="25"/>
    </row>
  </sheetData>
  <mergeCells count="1">
    <mergeCell ref="A1:E4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4.4"/>
  <cols>
    <col min="1" max="1" width="7.52734375" style="25" bestFit="1" customWidth="1"/>
    <col min="2" max="2" width="8.16796875" style="55" bestFit="1" customWidth="1"/>
    <col min="3" max="3" width="11.84375" bestFit="1" customWidth="1"/>
    <col min="4" max="4" width="9.39453125" bestFit="1" customWidth="1"/>
    <col min="5" max="5" width="8.0546875" bestFit="1" customWidth="1"/>
  </cols>
  <sheetData>
    <row>
      <c s="25" t="s">
        <v>0</v>
      </c>
      <c s="55" t="s">
        <v>238</v>
      </c>
      <c t="s">
        <v>103</v>
      </c>
      <c t="s">
        <v>352</v>
      </c>
      <c t="s">
        <v>24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topLeftCell="A2" workbookViewId="0">
      <selection activeCell="A6" sqref="A6:E6"/>
    </sheetView>
  </sheetViews>
  <sheetFormatPr defaultColWidth="9" defaultRowHeight="13"/>
  <cols>
    <col min="1" max="1" width="35.5234375" style="16" customWidth="1"/>
    <col min="2" max="5" width="12.5234375" style="16" customWidth="1"/>
    <col min="6" max="7" width="9" style="16"/>
    <col min="8" max="8" width="12.26171875" style="16" bestFit="1" customWidth="1"/>
    <col min="9" max="16384" width="9" style="16"/>
  </cols>
  <sheetData>
    <row ht="13.45" customHeight="1">
      <c s="67" t="s">
        <v>309</v>
      </c>
      <c s="6"/>
      <c s="6"/>
      <c s="6"/>
      <c s="6"/>
    </row>
    <row ht="13.45" customHeight="1">
      <c s="6"/>
      <c s="6"/>
      <c s="6"/>
      <c s="6"/>
      <c s="6"/>
      <c r="I2" s="31"/>
      <c s="31"/>
      <c s="31"/>
      <c s="31"/>
    </row>
    <row ht="13.45" customHeight="1">
      <c s="6"/>
      <c s="6"/>
      <c s="6"/>
      <c s="6"/>
      <c s="6"/>
    </row>
    <row ht="13.45" customHeight="1">
      <c s="13"/>
      <c s="13"/>
      <c s="13"/>
      <c s="13"/>
      <c s="13"/>
    </row>
    <row ht="13.45" customHeight="1">
      <c s="38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</row>
    <row ht="13.45" customHeight="1">
      <c s="77" t="s">
        <v>147</v>
      </c>
      <c s="29"/>
      <c s="29"/>
      <c s="29"/>
      <c s="29"/>
    </row>
    <row ht="13.45" customHeight="1">
      <c s="44" t="s">
        <v>414</v>
      </c>
      <c s="5">
        <f>IF(ISBLANK('VIDEO KPIs'!$C$19),"",'VIDEO KPIs'!$C$19)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</row>
    <row ht="13.45" customHeight="1">
      <c s="44" t="s">
        <v>416</v>
      </c>
      <c s="50">
        <f>IF(ISBLANK('VIDEO KPIs'!$C$18),"",'VIDEO KPIs'!$C$18)</f>
        <v>0</v>
      </c>
      <c s="50">
        <f>IF(ISBLANK('VIDEO KPIs'!$D$18),"",'VIDEO KPIs'!$D$18)</f>
        <v>0</v>
      </c>
      <c s="50" t="str">
        <f>IF(ISBLANK('VIDEO KPIs'!$E$18),"",'VIDEO KPIs'!$E$18)</f>
        <v/>
      </c>
      <c s="50" t="str">
        <f>IF(ISBLANK('VIDEO KPIs'!$F$18),"",'VIDEO KPIs'!$F$18)</f>
        <v/>
      </c>
    </row>
    <row ht="13.45" customHeight="1">
      <c s="44" t="s">
        <v>75</v>
      </c>
      <c s="3">
        <f>IF(ISBLANK('VIDEO KPIs'!$C$20),"",'VIDEO KPIs'!$C$20)</f>
        <v>0</v>
      </c>
      <c s="3">
        <f>IF(ISBLANK('VIDEO KPIs'!$D$20),"",'VIDEO KPIs'!$D$20)</f>
        <v>0</v>
      </c>
      <c s="3" t="str">
        <f>IF(ISBLANK('VIDEO KPIs'!$E$20),"",'VIDEO KPIs'!$E$20)</f>
        <v/>
      </c>
      <c s="3" t="str">
        <f>IF(ISBLANK('VIDEO KPIs'!$F$20),"",'VIDEO KPIs'!$F$20)</f>
        <v/>
      </c>
    </row>
    <row ht="14.95">
      <c s="77" t="s">
        <v>115</v>
      </c>
      <c s="29"/>
      <c s="29"/>
      <c s="29"/>
      <c s="29"/>
    </row>
    <row>
      <c s="44" t="s">
        <v>105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</row>
    <row>
      <c s="44" t="s">
        <v>389</v>
      </c>
      <c s="50">
        <f>IF(ISBLANK('VIDEO KPIs'!$C$15),"",'VIDEO KPIs'!$C$15)</f>
        <v>0.081000000000000003</v>
      </c>
      <c s="50">
        <f>IF(ISBLANK('VIDEO KPIs'!$D$15),"",'VIDEO KPIs'!$D$15)</f>
        <v>0</v>
      </c>
      <c s="50" t="str">
        <f>IF(ISBLANK('VIDEO KPIs'!$E$15),"",'VIDEO KPIs'!$E$15)</f>
        <v/>
      </c>
      <c s="50" t="str">
        <f>IF(ISBLANK('VIDEO KPIs'!$F$15),"",'VIDEO KPIs'!$F$15)</f>
        <v/>
      </c>
    </row>
    <row>
      <c s="44" t="s">
        <v>164</v>
      </c>
      <c s="3">
        <f>IF(ISBLANK('VIDEO KPIs'!$C$17),"",'VIDEO KPIs'!$C$17)</f>
        <v>5.0119999999999996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</sheetData>
  <mergeCells count="3">
    <mergeCell ref="A1:E4"/>
    <mergeCell ref="A6:E6"/>
    <mergeCell ref="A10:E10"/>
  </mergeCells>
  <pageMargins left="0.7" right="0.7" top="0.75" bottom="0.75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5"/>
  <sheetViews>
    <sheetView workbookViewId="0">
      <selection activeCell="A3" sqref="A3"/>
    </sheetView>
  </sheetViews>
  <sheetFormatPr defaultRowHeight="14.4"/>
  <cols>
    <col min="1" max="1" width="57.26171875" style="55" customWidth="1"/>
    <col min="2" max="2" width="14.5234375" style="59" customWidth="1"/>
    <col min="3" max="3" width="10" style="59" customWidth="1"/>
    <col min="4" max="4" width="58.26171875" style="55" customWidth="1"/>
    <col min="5" max="5" width="14.5234375" style="59" bestFit="1" customWidth="1"/>
    <col min="6" max="6" width="10" style="59" bestFit="1" customWidth="1"/>
    <col min="7" max="7" width="55" style="55" customWidth="1"/>
    <col min="8" max="8" width="14.5234375" style="59" bestFit="1" customWidth="1"/>
    <col min="9" max="9" width="10" style="59" bestFit="1" customWidth="1"/>
    <col min="10" max="10" width="53.26171875" style="55" customWidth="1"/>
    <col min="11" max="11" width="14.5234375" style="59" bestFit="1" customWidth="1"/>
    <col min="12" max="12" width="10" style="59" bestFit="1" customWidth="1"/>
  </cols>
  <sheetData>
    <row>
      <c s="33" t="s">
        <v>207</v>
      </c>
      <c s="33"/>
      <c s="33"/>
      <c s="33" t="s">
        <v>312</v>
      </c>
      <c s="33"/>
      <c s="33"/>
      <c s="33" t="s">
        <v>435</v>
      </c>
      <c s="33"/>
      <c s="33"/>
      <c s="33" t="s">
        <v>97</v>
      </c>
      <c s="33"/>
      <c s="33"/>
    </row>
    <row>
      <c s="55" t="s">
        <v>96</v>
      </c>
      <c s="59" t="s">
        <v>340</v>
      </c>
      <c s="59" t="s">
        <v>436</v>
      </c>
      <c s="55" t="s">
        <v>96</v>
      </c>
      <c s="59" t="s">
        <v>340</v>
      </c>
      <c s="59" t="s">
        <v>436</v>
      </c>
      <c s="55" t="s">
        <v>96</v>
      </c>
      <c s="59" t="s">
        <v>340</v>
      </c>
      <c s="59" t="s">
        <v>436</v>
      </c>
      <c s="55" t="s">
        <v>96</v>
      </c>
      <c s="59" t="s">
        <v>340</v>
      </c>
      <c s="59" t="s">
        <v>436</v>
      </c>
    </row>
    <row>
      <c s="55" t="s">
        <v>353</v>
      </c>
      <c s="59">
        <v>5</v>
      </c>
      <c s="59">
        <v>4.8920195031112845</v>
      </c>
      <c s="55" t="s">
        <v>353</v>
      </c>
      <c s="59">
        <v>5</v>
      </c>
      <c s="59">
        <v>4.8929303645989428</v>
      </c>
    </row>
    <row>
      <c s="55" t="s">
        <v>239</v>
      </c>
      <c s="59">
        <v>5</v>
      </c>
      <c s="59">
        <v>4.8893554891654247</v>
      </c>
      <c s="55" t="s">
        <v>239</v>
      </c>
      <c s="59">
        <v>5</v>
      </c>
      <c s="59">
        <v>4.8808599764543983</v>
      </c>
    </row>
    <row>
      <c s="55" t="s">
        <v>354</v>
      </c>
      <c s="59">
        <v>5</v>
      </c>
      <c s="59">
        <v>4.9007043359132494</v>
      </c>
      <c s="55" t="s">
        <v>354</v>
      </c>
      <c s="59">
        <v>5</v>
      </c>
      <c s="59">
        <v>4.8869867233213951</v>
      </c>
    </row>
    <row>
      <c s="55" t="s">
        <v>129</v>
      </c>
      <c s="59">
        <v>5</v>
      </c>
      <c s="59">
        <v>4.9007043359132512</v>
      </c>
      <c s="55" t="s">
        <v>129</v>
      </c>
      <c s="59">
        <v>5</v>
      </c>
      <c s="59">
        <v>4.8869867233213951</v>
      </c>
    </row>
    <row>
      <c s="55" t="s">
        <v>240</v>
      </c>
      <c s="59">
        <v>5</v>
      </c>
      <c s="59">
        <v>4.9007043359132494</v>
      </c>
      <c s="55" t="s">
        <v>240</v>
      </c>
      <c s="59">
        <v>5</v>
      </c>
      <c s="59">
        <v>4.8869867233213942</v>
      </c>
    </row>
    <row>
      <c s="55" t="s">
        <v>25</v>
      </c>
      <c s="59">
        <v>5</v>
      </c>
      <c s="59">
        <v>4.9007043359132494</v>
      </c>
      <c s="55" t="s">
        <v>25</v>
      </c>
      <c s="59">
        <v>5</v>
      </c>
      <c s="59">
        <v>4.8869867233213959</v>
      </c>
    </row>
    <row>
      <c s="55" t="s">
        <v>136</v>
      </c>
      <c s="59">
        <v>5</v>
      </c>
      <c s="59">
        <v>4.9007043359132512</v>
      </c>
      <c s="55" t="s">
        <v>136</v>
      </c>
      <c s="59">
        <v>5</v>
      </c>
      <c s="59">
        <v>4.8869867233213968</v>
      </c>
    </row>
    <row>
      <c s="55" t="s">
        <v>355</v>
      </c>
      <c s="59">
        <v>5</v>
      </c>
      <c s="59">
        <v>4.9007043359132476</v>
      </c>
      <c s="55" t="s">
        <v>355</v>
      </c>
      <c s="59">
        <v>5</v>
      </c>
      <c s="59">
        <v>4.8869867233213968</v>
      </c>
    </row>
    <row>
      <c s="55" t="s">
        <v>36</v>
      </c>
      <c s="59">
        <v>5</v>
      </c>
      <c s="59">
        <v>4.9007043359132467</v>
      </c>
      <c s="55" t="s">
        <v>36</v>
      </c>
      <c s="59">
        <v>5</v>
      </c>
      <c s="59">
        <v>4.8869867233213968</v>
      </c>
    </row>
    <row>
      <c s="55" t="s">
        <v>241</v>
      </c>
      <c s="59">
        <v>5</v>
      </c>
      <c s="59">
        <v>4.9007043359132512</v>
      </c>
      <c s="55" t="s">
        <v>241</v>
      </c>
      <c s="59">
        <v>5</v>
      </c>
      <c s="59">
        <v>4.8869867233213968</v>
      </c>
    </row>
    <row>
      <c s="55" t="s">
        <v>385</v>
      </c>
      <c s="59">
        <v>5</v>
      </c>
      <c s="59">
        <v>4.9007043359132512</v>
      </c>
      <c s="55" t="s">
        <v>385</v>
      </c>
      <c s="59">
        <v>5</v>
      </c>
      <c s="59">
        <v>4.8869867233213968</v>
      </c>
    </row>
    <row>
      <c s="55" t="s">
        <v>137</v>
      </c>
      <c s="59">
        <v>5</v>
      </c>
      <c s="59">
        <v>4.9007043359132512</v>
      </c>
      <c s="55" t="s">
        <v>137</v>
      </c>
      <c s="59">
        <v>5</v>
      </c>
      <c s="59">
        <v>4.8869867233213968</v>
      </c>
    </row>
    <row>
      <c s="55" t="s">
        <v>266</v>
      </c>
      <c s="59">
        <v>5</v>
      </c>
      <c s="59">
        <v>4.9007043359132467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2" sqref="A2"/>
    </sheetView>
  </sheetViews>
  <sheetFormatPr defaultRowHeight="14.4"/>
  <cols>
    <col min="1" max="1" width="13" style="25" bestFit="1" customWidth="1"/>
    <col min="2" max="2" width="10" style="25" customWidth="1"/>
    <col min="3" max="3" width="12.5234375" customWidth="1"/>
    <col min="5" max="5" width="31" style="59" bestFit="1" customWidth="1"/>
    <col min="6" max="6" width="35.5234375" style="59" bestFit="1" customWidth="1"/>
    <col min="7" max="7" width="17.5234375" style="59" customWidth="1"/>
    <col min="8" max="8" width="13" style="25" bestFit="1" customWidth="1"/>
    <col min="9" max="9" width="10" style="25" customWidth="1"/>
    <col min="10" max="10" width="12.5234375" customWidth="1"/>
    <col min="12" max="12" width="31" style="59" bestFit="1" customWidth="1"/>
    <col min="13" max="13" width="35.5234375" style="59" bestFit="1" customWidth="1"/>
    <col min="14" max="14" width="14.47265625" style="59" bestFit="1" customWidth="1"/>
  </cols>
  <sheetData>
    <row>
      <c r="E1" s="88" t="s">
        <v>207</v>
      </c>
      <c s="88"/>
      <c s="155"/>
      <c r="L1" s="88" t="s">
        <v>312</v>
      </c>
      <c s="88"/>
      <c s="155"/>
    </row>
    <row>
      <c s="25" t="s">
        <v>42</v>
      </c>
      <c s="25" t="s">
        <v>374</v>
      </c>
      <c t="s">
        <v>372</v>
      </c>
      <c t="s">
        <v>232</v>
      </c>
      <c s="59" t="s">
        <v>66</v>
      </c>
      <c s="59" t="s">
        <v>18</v>
      </c>
      <c s="59" t="s">
        <v>41</v>
      </c>
      <c s="25" t="s">
        <v>42</v>
      </c>
      <c s="25" t="s">
        <v>374</v>
      </c>
      <c t="s">
        <v>372</v>
      </c>
      <c t="s">
        <v>232</v>
      </c>
      <c s="59" t="s">
        <v>66</v>
      </c>
      <c s="59" t="s">
        <v>18</v>
      </c>
      <c s="59" t="s">
        <v>41</v>
      </c>
    </row>
    <row>
      <c s="25">
        <v>1</v>
      </c>
      <c s="25">
        <v>0</v>
      </c>
      <c t="s">
        <v>210</v>
      </c>
      <c>
        <v>10</v>
      </c>
      <c s="59">
        <v>4.4109413901012005</v>
      </c>
      <c s="59">
        <v>3.6941257240352883</v>
      </c>
      <c s="59">
        <v>3.0039021285091572</v>
      </c>
      <c s="25">
        <v>1</v>
      </c>
      <c s="25">
        <v>0</v>
      </c>
      <c t="s">
        <v>210</v>
      </c>
      <c>
        <v>10</v>
      </c>
      <c s="59">
        <v>4.6080601447088796</v>
      </c>
      <c s="59">
        <v>4.6399999999999997</v>
      </c>
      <c s="59">
        <v>4.5162596691133148</v>
      </c>
    </row>
  </sheetData>
  <mergeCells count="2">
    <mergeCell ref="E1:F1"/>
    <mergeCell ref="L1:M1"/>
  </mergeCells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314</v>
      </c>
      <c t="s">
        <v>99</v>
      </c>
      <c s="25" t="s">
        <v>261</v>
      </c>
      <c s="25" t="s">
        <v>186</v>
      </c>
      <c t="s">
        <v>212</v>
      </c>
      <c s="25" t="s">
        <v>157</v>
      </c>
      <c s="51" t="s">
        <v>64</v>
      </c>
      <c s="51" t="s">
        <v>294</v>
      </c>
      <c s="51" t="s">
        <v>371</v>
      </c>
      <c t="s">
        <v>437</v>
      </c>
      <c s="51" t="s">
        <v>341</v>
      </c>
      <c s="91" t="s">
        <v>404</v>
      </c>
      <c s="91" t="s">
        <v>342</v>
      </c>
      <c t="s">
        <v>65</v>
      </c>
      <c t="s">
        <v>40</v>
      </c>
      <c t="s">
        <v>438</v>
      </c>
      <c t="s">
        <v>405</v>
      </c>
      <c t="s">
        <v>156</v>
      </c>
      <c t="s">
        <v>17</v>
      </c>
      <c t="s">
        <v>187</v>
      </c>
      <c t="s">
        <v>316</v>
      </c>
      <c s="6" t="s">
        <v>408</v>
      </c>
      <c s="6" t="s">
        <v>296</v>
      </c>
      <c s="6" t="s">
        <v>409</v>
      </c>
      <c s="6" t="s">
        <v>376</v>
      </c>
    </row>
    <row>
      <c t="s">
        <v>46</v>
      </c>
      <c t="s">
        <v>161</v>
      </c>
      <c s="25">
        <v>0</v>
      </c>
      <c s="25">
        <v>1</v>
      </c>
      <c t="s">
        <v>210</v>
      </c>
      <c s="25">
        <v>0</v>
      </c>
      <c t="s">
        <v>321</v>
      </c>
      <c t="s">
        <v>47</v>
      </c>
      <c t="s">
        <v>264</v>
      </c>
      <c s="55">
        <v>11</v>
      </c>
      <c>
        <v>0.42666666666666703</v>
      </c>
      <c>
        <v>88.542000000000002</v>
      </c>
      <c>
        <v>33.886000000000003</v>
      </c>
      <c>
        <v>1.0349999999999999</v>
      </c>
      <c>
        <v>0.87</v>
      </c>
      <c>
        <v>1</v>
      </c>
      <c>
        <v>1</v>
      </c>
      <c t="s">
        <v>134</v>
      </c>
      <c t="s">
        <v>177</v>
      </c>
      <c t="s">
        <v>71</v>
      </c>
      <c>
        <v>0.12</v>
      </c>
      <c>
        <v>0.443719487156089</v>
      </c>
      <c s="25">
        <v>87279</v>
      </c>
      <c s="25">
        <v>73136277</v>
      </c>
      <c t="s">
        <v>135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314</v>
      </c>
      <c t="s">
        <v>99</v>
      </c>
      <c s="25" t="s">
        <v>261</v>
      </c>
      <c s="25" t="s">
        <v>186</v>
      </c>
      <c t="s">
        <v>212</v>
      </c>
      <c s="25" t="s">
        <v>157</v>
      </c>
      <c s="51" t="s">
        <v>64</v>
      </c>
      <c s="51" t="s">
        <v>294</v>
      </c>
      <c s="51" t="s">
        <v>371</v>
      </c>
      <c t="s">
        <v>437</v>
      </c>
      <c s="51" t="s">
        <v>341</v>
      </c>
      <c s="91" t="s">
        <v>404</v>
      </c>
      <c s="91" t="s">
        <v>342</v>
      </c>
      <c t="s">
        <v>65</v>
      </c>
      <c t="s">
        <v>40</v>
      </c>
      <c t="s">
        <v>438</v>
      </c>
      <c t="s">
        <v>405</v>
      </c>
      <c t="s">
        <v>156</v>
      </c>
      <c t="s">
        <v>17</v>
      </c>
      <c t="s">
        <v>187</v>
      </c>
      <c t="s">
        <v>316</v>
      </c>
      <c s="6" t="s">
        <v>408</v>
      </c>
      <c s="6" t="s">
        <v>296</v>
      </c>
      <c s="6" t="s">
        <v>409</v>
      </c>
      <c s="6" t="s">
        <v>376</v>
      </c>
    </row>
    <row>
      <c t="s">
        <v>46</v>
      </c>
      <c t="s">
        <v>258</v>
      </c>
      <c s="25">
        <v>0</v>
      </c>
      <c s="25">
        <v>1</v>
      </c>
      <c t="s">
        <v>210</v>
      </c>
      <c s="25">
        <v>0</v>
      </c>
      <c t="s">
        <v>13</v>
      </c>
      <c t="s">
        <v>72</v>
      </c>
      <c t="s">
        <v>264</v>
      </c>
      <c s="55">
        <v>11</v>
      </c>
      <c>
        <v>0.066666666666666693</v>
      </c>
      <c>
        <v>8.6159999999999997</v>
      </c>
      <c>
        <v>8.3460000000000001</v>
      </c>
      <c>
        <v>0.13100000000000001</v>
      </c>
      <c>
        <v>0.25600000000000001</v>
      </c>
      <c>
        <v>1</v>
      </c>
      <c>
        <v>1</v>
      </c>
      <c t="s">
        <v>440</v>
      </c>
      <c t="s">
        <v>153</v>
      </c>
      <c t="s">
        <v>71</v>
      </c>
      <c>
        <v>0.040000000000000001</v>
      </c>
      <c>
        <v>0.10405596882748799</v>
      </c>
      <c s="25">
        <v>90242</v>
      </c>
      <c s="25">
        <v>75629353</v>
      </c>
      <c t="s">
        <v>135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42</v>
      </c>
      <c s="25" t="s">
        <v>374</v>
      </c>
      <c t="s">
        <v>69</v>
      </c>
      <c s="25" t="s">
        <v>157</v>
      </c>
      <c t="s">
        <v>101</v>
      </c>
      <c t="s">
        <v>158</v>
      </c>
      <c t="s">
        <v>234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42</v>
      </c>
      <c s="25" t="s">
        <v>374</v>
      </c>
      <c t="s">
        <v>69</v>
      </c>
      <c s="25" t="s">
        <v>157</v>
      </c>
      <c t="s">
        <v>101</v>
      </c>
      <c t="s">
        <v>158</v>
      </c>
      <c t="s">
        <v>234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T257"/>
  <sheetViews>
    <sheetView workbookViewId="0">
      <selection activeCell="R25" sqref="R25"/>
    </sheetView>
  </sheetViews>
  <sheetFormatPr defaultRowHeight="14.4"/>
  <cols>
    <col min="1" max="1" width="10.47265625" customWidth="1"/>
    <col min="2" max="4" width="8" customWidth="1"/>
    <col min="5" max="5" width="8.26171875" customWidth="1"/>
    <col min="9" max="12" width="8.26171875" customWidth="1"/>
    <col min="16" max="16" width="8.26171875" customWidth="1"/>
    <col min="17" max="19" width="8" customWidth="1"/>
    <col min="23" max="23" width="10.47265625" customWidth="1"/>
    <col min="24" max="25" width="11" customWidth="1"/>
    <col min="26" max="26" width="10" customWidth="1"/>
    <col min="27" max="27" width="11" customWidth="1"/>
    <col min="28" max="28" width="10" customWidth="1"/>
    <col min="30" max="30" width="10.5234375" customWidth="1"/>
    <col min="31" max="31" width="10.26171875" customWidth="1"/>
  </cols>
  <sheetData>
    <row>
      <c s="24" t="s">
        <v>357</v>
      </c>
      <c s="24" t="s">
        <v>243</v>
      </c>
      <c s="24" t="s">
        <v>358</v>
      </c>
      <c s="24" t="s">
        <v>48</v>
      </c>
      <c s="24" t="s">
        <v>165</v>
      </c>
      <c s="24" t="s">
        <v>415</v>
      </c>
      <c r="H1" s="24" t="s">
        <v>357</v>
      </c>
      <c s="24" t="s">
        <v>243</v>
      </c>
      <c s="24" t="s">
        <v>358</v>
      </c>
      <c s="24" t="s">
        <v>48</v>
      </c>
      <c s="24" t="s">
        <v>165</v>
      </c>
      <c s="24" t="s">
        <v>190</v>
      </c>
      <c r="O1" s="24" t="s">
        <v>357</v>
      </c>
      <c s="24" t="s">
        <v>243</v>
      </c>
      <c s="24" t="s">
        <v>358</v>
      </c>
      <c s="24" t="s">
        <v>48</v>
      </c>
      <c s="24" t="s">
        <v>165</v>
      </c>
      <c s="24" t="s">
        <v>28</v>
      </c>
    </row>
    <row>
      <c s="24">
        <v>0.10000000000000001</v>
      </c>
      <c s="24">
        <f t="array" ref="B2:B51">FREQUENCY('Raw Data 1'!C:C,'Bin Data'!F2:F51)</f>
        <v>0</v>
      </c>
      <c s="24">
        <f t="array" ref="C2:C51">FREQUENCY('Raw Data 2'!C:C,'Bin Data'!F2:F51)</f>
        <v>0</v>
      </c>
      <c s="24">
        <f t="array" ref="D2:D51">FREQUENCY('Raw Data 3'!C:C,'Bin Data'!F2:F51)</f>
        <v>0</v>
      </c>
      <c s="24">
        <f t="array" ref="E2:E51">FREQUENCY('Raw Data 4'!C:C,'Bin Data'!F2:F51)</f>
        <v>0</v>
      </c>
      <c s="24">
        <v>0.10000000000000001</v>
      </c>
      <c r="H2" s="90">
        <v>1</v>
      </c>
      <c s="24">
        <f t="array" ref="I2:I121">FREQUENCY('Raw Data 1'!D:D,'Bin Data'!M2:M121)</f>
        <v>0</v>
      </c>
      <c s="24">
        <f t="array" ref="J2:J121">FREQUENCY('Raw Data 2'!D:D,'Bin Data'!M2:M121)</f>
        <v>0</v>
      </c>
      <c s="24">
        <f t="array" ref="K2:K121">FREQUENCY('Raw Data 3'!D:D,'Bin Data'!M2:M121)</f>
        <v>0</v>
      </c>
      <c s="24">
        <f t="array" ref="L2:L121">FREQUENCY('Raw Data 4'!D:D,'Bin Data'!M2:M121)</f>
        <v>0</v>
      </c>
      <c s="90">
        <v>1</v>
      </c>
      <c r="O2" s="90">
        <v>1</v>
      </c>
      <c s="24">
        <f t="array" ref="P2:P121">FREQUENCY('Raw Data 1'!E:E,'Bin Data'!T2:T121)</f>
        <v>44</v>
      </c>
      <c s="24">
        <f t="array" ref="Q2:Q121">FREQUENCY('Raw Data 2'!E:E,'Bin Data'!T2:T121)</f>
        <v>27</v>
      </c>
      <c s="24">
        <f t="array" ref="R2:R121">FREQUENCY('Raw Data 3'!E:E,'Bin Data'!T2:T121)</f>
        <v>0</v>
      </c>
      <c s="24">
        <f t="array" ref="S2:S121">FREQUENCY('Raw Data 4'!E:E,'Bin Data'!T2:T121)</f>
        <v>0</v>
      </c>
      <c s="90">
        <v>1</v>
      </c>
    </row>
    <row>
      <c s="24">
        <v>0.20000000000000001</v>
      </c>
      <c s="24">
        <v>0</v>
      </c>
      <c s="24">
        <v>0</v>
      </c>
      <c s="24">
        <v>0</v>
      </c>
      <c s="24">
        <v>0</v>
      </c>
      <c s="24">
        <v>0.20000000000000001</v>
      </c>
      <c r="H3" s="90">
        <v>2</v>
      </c>
      <c s="24">
        <v>0</v>
      </c>
      <c s="24">
        <v>0</v>
      </c>
      <c s="24">
        <v>0</v>
      </c>
      <c s="24">
        <v>0</v>
      </c>
      <c s="90">
        <v>2</v>
      </c>
      <c r="O3" s="90">
        <v>2</v>
      </c>
      <c s="24">
        <v>0</v>
      </c>
      <c s="24">
        <v>0</v>
      </c>
      <c s="24">
        <v>0</v>
      </c>
      <c s="24">
        <v>0</v>
      </c>
      <c s="90">
        <v>2</v>
      </c>
    </row>
    <row>
      <c s="24">
        <v>0.29999999999999999</v>
      </c>
      <c s="24">
        <v>0</v>
      </c>
      <c s="24">
        <v>0</v>
      </c>
      <c s="24">
        <v>0</v>
      </c>
      <c s="24">
        <v>0</v>
      </c>
      <c s="24">
        <v>0.29999999999999999</v>
      </c>
      <c r="H4" s="90">
        <v>3</v>
      </c>
      <c s="24">
        <v>0</v>
      </c>
      <c s="24">
        <v>0</v>
      </c>
      <c s="24">
        <v>0</v>
      </c>
      <c s="24">
        <v>0</v>
      </c>
      <c s="90">
        <v>3</v>
      </c>
      <c r="O4" s="90">
        <v>3</v>
      </c>
      <c s="24">
        <v>0</v>
      </c>
      <c s="24">
        <v>0</v>
      </c>
      <c s="24">
        <v>0</v>
      </c>
      <c s="24">
        <v>0</v>
      </c>
      <c s="90">
        <v>3</v>
      </c>
    </row>
    <row>
      <c s="24">
        <v>0.40000000000000002</v>
      </c>
      <c s="24">
        <v>0</v>
      </c>
      <c s="24">
        <v>0</v>
      </c>
      <c s="24">
        <v>0</v>
      </c>
      <c s="24">
        <v>0</v>
      </c>
      <c s="24">
        <v>0.40000000000000002</v>
      </c>
      <c r="H5" s="90">
        <v>4</v>
      </c>
      <c s="24">
        <v>0</v>
      </c>
      <c s="24">
        <v>0</v>
      </c>
      <c s="24">
        <v>0</v>
      </c>
      <c s="24">
        <v>0</v>
      </c>
      <c s="90">
        <v>4</v>
      </c>
      <c r="O5" s="90">
        <v>4</v>
      </c>
      <c s="24">
        <v>0</v>
      </c>
      <c s="24">
        <v>0</v>
      </c>
      <c s="24">
        <v>0</v>
      </c>
      <c s="24">
        <v>0</v>
      </c>
      <c s="90">
        <v>4</v>
      </c>
    </row>
    <row>
      <c s="24">
        <v>0.5</v>
      </c>
      <c s="24">
        <v>0</v>
      </c>
      <c s="24">
        <v>0</v>
      </c>
      <c s="24">
        <v>0</v>
      </c>
      <c s="24">
        <v>0</v>
      </c>
      <c s="24">
        <v>0.5</v>
      </c>
      <c r="H6" s="90">
        <v>5</v>
      </c>
      <c s="24">
        <v>0</v>
      </c>
      <c s="24">
        <v>0</v>
      </c>
      <c s="24">
        <v>0</v>
      </c>
      <c s="24">
        <v>0</v>
      </c>
      <c s="90">
        <v>5</v>
      </c>
      <c r="O6" s="90">
        <v>5</v>
      </c>
      <c s="24">
        <v>0</v>
      </c>
      <c s="24">
        <v>0</v>
      </c>
      <c s="24">
        <v>0</v>
      </c>
      <c s="24">
        <v>0</v>
      </c>
      <c s="90">
        <v>5</v>
      </c>
    </row>
    <row>
      <c s="24">
        <v>0.59999999999999998</v>
      </c>
      <c s="24">
        <v>0</v>
      </c>
      <c s="24">
        <v>0</v>
      </c>
      <c s="24">
        <v>0</v>
      </c>
      <c s="24">
        <v>0</v>
      </c>
      <c s="24">
        <v>0.59999999999999998</v>
      </c>
      <c r="H7" s="90">
        <v>6</v>
      </c>
      <c s="24">
        <v>0</v>
      </c>
      <c s="24">
        <v>0</v>
      </c>
      <c s="24">
        <v>0</v>
      </c>
      <c s="24">
        <v>0</v>
      </c>
      <c s="90">
        <v>6</v>
      </c>
      <c r="O7" s="90">
        <v>6</v>
      </c>
      <c s="24">
        <v>0</v>
      </c>
      <c s="24">
        <v>0</v>
      </c>
      <c s="24">
        <v>0</v>
      </c>
      <c s="24">
        <v>0</v>
      </c>
      <c s="90">
        <v>6</v>
      </c>
    </row>
    <row>
      <c s="24">
        <v>0.69999999999999996</v>
      </c>
      <c s="24">
        <v>0</v>
      </c>
      <c s="24">
        <v>0</v>
      </c>
      <c s="24">
        <v>0</v>
      </c>
      <c s="24">
        <v>0</v>
      </c>
      <c s="24">
        <v>0.69999999999999996</v>
      </c>
      <c r="H8" s="90">
        <v>7</v>
      </c>
      <c s="24">
        <v>0</v>
      </c>
      <c s="24">
        <v>0</v>
      </c>
      <c s="24">
        <v>0</v>
      </c>
      <c s="24">
        <v>0</v>
      </c>
      <c s="90">
        <v>7</v>
      </c>
      <c r="O8" s="90">
        <v>7</v>
      </c>
      <c s="24">
        <v>0</v>
      </c>
      <c s="24">
        <v>0</v>
      </c>
      <c s="24">
        <v>0</v>
      </c>
      <c s="24">
        <v>0</v>
      </c>
      <c s="90">
        <v>7</v>
      </c>
    </row>
    <row>
      <c s="24">
        <v>0.80000000000000004</v>
      </c>
      <c s="24">
        <v>0</v>
      </c>
      <c s="24">
        <v>0</v>
      </c>
      <c s="24">
        <v>0</v>
      </c>
      <c s="24">
        <v>0</v>
      </c>
      <c s="24">
        <v>0.80000000000000004</v>
      </c>
      <c r="H9" s="90">
        <v>8</v>
      </c>
      <c s="24">
        <v>0</v>
      </c>
      <c s="24">
        <v>0</v>
      </c>
      <c s="24">
        <v>0</v>
      </c>
      <c s="24">
        <v>0</v>
      </c>
      <c s="90">
        <v>8</v>
      </c>
      <c r="O9" s="90">
        <v>8</v>
      </c>
      <c s="24">
        <v>0</v>
      </c>
      <c s="24">
        <v>0</v>
      </c>
      <c s="24">
        <v>0</v>
      </c>
      <c s="24">
        <v>0</v>
      </c>
      <c s="90">
        <v>8</v>
      </c>
    </row>
    <row>
      <c s="24">
        <v>0.90000000000000002</v>
      </c>
      <c s="24">
        <v>0</v>
      </c>
      <c s="24">
        <v>0</v>
      </c>
      <c s="24">
        <v>0</v>
      </c>
      <c s="24">
        <v>0</v>
      </c>
      <c s="24">
        <v>0.90000000000000002</v>
      </c>
      <c r="H10" s="90">
        <v>9</v>
      </c>
      <c s="24">
        <v>0</v>
      </c>
      <c s="24">
        <v>0</v>
      </c>
      <c s="24">
        <v>0</v>
      </c>
      <c s="24">
        <v>0</v>
      </c>
      <c s="90">
        <v>9</v>
      </c>
      <c r="O10" s="90">
        <v>9</v>
      </c>
      <c s="24">
        <v>0</v>
      </c>
      <c s="24">
        <v>1</v>
      </c>
      <c s="24">
        <v>0</v>
      </c>
      <c s="24">
        <v>0</v>
      </c>
      <c s="90">
        <v>9</v>
      </c>
    </row>
    <row>
      <c s="24">
        <v>1</v>
      </c>
      <c s="24">
        <v>0</v>
      </c>
      <c s="24">
        <v>0</v>
      </c>
      <c s="24">
        <v>0</v>
      </c>
      <c s="24">
        <v>0</v>
      </c>
      <c s="24">
        <v>1</v>
      </c>
      <c r="H11" s="90">
        <v>10</v>
      </c>
      <c s="24">
        <v>0</v>
      </c>
      <c s="24">
        <v>0</v>
      </c>
      <c s="24">
        <v>0</v>
      </c>
      <c s="24">
        <v>0</v>
      </c>
      <c s="90">
        <v>10</v>
      </c>
      <c r="O11" s="90">
        <v>10</v>
      </c>
      <c s="24">
        <v>1</v>
      </c>
      <c s="24">
        <v>0</v>
      </c>
      <c s="24">
        <v>0</v>
      </c>
      <c s="24">
        <v>0</v>
      </c>
      <c s="90">
        <v>10</v>
      </c>
    </row>
    <row>
      <c s="24">
        <v>1.1000000000000001</v>
      </c>
      <c s="24">
        <v>0</v>
      </c>
      <c s="24">
        <v>0</v>
      </c>
      <c s="24">
        <v>0</v>
      </c>
      <c s="24">
        <v>0</v>
      </c>
      <c s="24">
        <v>1.1000000000000001</v>
      </c>
      <c r="H12" s="90">
        <v>11</v>
      </c>
      <c s="24">
        <v>0</v>
      </c>
      <c s="24">
        <v>0</v>
      </c>
      <c s="24">
        <v>0</v>
      </c>
      <c s="24">
        <v>0</v>
      </c>
      <c s="90">
        <v>11</v>
      </c>
      <c r="O12" s="90">
        <v>11</v>
      </c>
      <c s="24">
        <v>0</v>
      </c>
      <c s="24">
        <v>1</v>
      </c>
      <c s="24">
        <v>0</v>
      </c>
      <c s="24">
        <v>0</v>
      </c>
      <c s="90">
        <v>11</v>
      </c>
    </row>
    <row>
      <c s="24">
        <v>1.2</v>
      </c>
      <c s="24">
        <v>0</v>
      </c>
      <c s="24">
        <v>0</v>
      </c>
      <c s="24">
        <v>0</v>
      </c>
      <c s="24">
        <v>0</v>
      </c>
      <c s="24">
        <v>1.2</v>
      </c>
      <c r="H13" s="90">
        <v>12</v>
      </c>
      <c s="24">
        <v>0</v>
      </c>
      <c s="24">
        <v>0</v>
      </c>
      <c s="24">
        <v>0</v>
      </c>
      <c s="24">
        <v>0</v>
      </c>
      <c s="90">
        <v>12</v>
      </c>
      <c r="O13" s="90">
        <v>12</v>
      </c>
      <c s="24">
        <v>1</v>
      </c>
      <c s="24">
        <v>3</v>
      </c>
      <c s="24">
        <v>0</v>
      </c>
      <c s="24">
        <v>0</v>
      </c>
      <c s="90">
        <v>12</v>
      </c>
    </row>
    <row>
      <c s="24">
        <v>1.3</v>
      </c>
      <c s="24">
        <v>0</v>
      </c>
      <c s="24">
        <v>0</v>
      </c>
      <c s="24">
        <v>0</v>
      </c>
      <c s="24">
        <v>0</v>
      </c>
      <c s="24">
        <v>1.3</v>
      </c>
      <c r="H14" s="90">
        <v>13</v>
      </c>
      <c s="24">
        <v>0</v>
      </c>
      <c s="24">
        <v>0</v>
      </c>
      <c s="24">
        <v>0</v>
      </c>
      <c s="24">
        <v>0</v>
      </c>
      <c s="90">
        <v>13</v>
      </c>
      <c r="O14" s="90">
        <v>13</v>
      </c>
      <c s="24">
        <v>3</v>
      </c>
      <c s="24">
        <v>2</v>
      </c>
      <c s="24">
        <v>0</v>
      </c>
      <c s="24">
        <v>0</v>
      </c>
      <c s="90">
        <v>13</v>
      </c>
    </row>
    <row>
      <c s="24">
        <v>1.3999999999999999</v>
      </c>
      <c s="24">
        <v>0</v>
      </c>
      <c s="24">
        <v>0</v>
      </c>
      <c s="24">
        <v>0</v>
      </c>
      <c s="24">
        <v>0</v>
      </c>
      <c s="24">
        <v>1.3999999999999999</v>
      </c>
      <c r="H15" s="90">
        <v>14</v>
      </c>
      <c s="24">
        <v>0</v>
      </c>
      <c s="24">
        <v>0</v>
      </c>
      <c s="24">
        <v>0</v>
      </c>
      <c s="24">
        <v>0</v>
      </c>
      <c s="90">
        <v>14</v>
      </c>
      <c r="O15" s="90">
        <v>14</v>
      </c>
      <c s="24">
        <v>0</v>
      </c>
      <c s="24">
        <v>0</v>
      </c>
      <c s="24">
        <v>0</v>
      </c>
      <c s="24">
        <v>0</v>
      </c>
      <c s="90">
        <v>14</v>
      </c>
    </row>
    <row>
      <c s="24">
        <v>1.5</v>
      </c>
      <c s="24">
        <v>0</v>
      </c>
      <c s="24">
        <v>0</v>
      </c>
      <c s="24">
        <v>0</v>
      </c>
      <c s="24">
        <v>0</v>
      </c>
      <c s="24">
        <v>1.5</v>
      </c>
      <c r="H16" s="90">
        <v>15</v>
      </c>
      <c s="24">
        <v>0</v>
      </c>
      <c s="24">
        <v>0</v>
      </c>
      <c s="24">
        <v>0</v>
      </c>
      <c s="24">
        <v>0</v>
      </c>
      <c s="90">
        <v>15</v>
      </c>
      <c r="O16" s="90">
        <v>15</v>
      </c>
      <c s="24">
        <v>0</v>
      </c>
      <c s="24">
        <v>3</v>
      </c>
      <c s="24">
        <v>0</v>
      </c>
      <c s="24">
        <v>0</v>
      </c>
      <c s="90">
        <v>15</v>
      </c>
    </row>
    <row>
      <c s="24">
        <v>1.6000000000000001</v>
      </c>
      <c s="24">
        <v>0</v>
      </c>
      <c s="24">
        <v>0</v>
      </c>
      <c s="24">
        <v>0</v>
      </c>
      <c s="24">
        <v>0</v>
      </c>
      <c s="24">
        <v>1.6000000000000001</v>
      </c>
      <c r="H17" s="90">
        <v>16</v>
      </c>
      <c s="24">
        <v>0</v>
      </c>
      <c s="24">
        <v>0</v>
      </c>
      <c s="24">
        <v>0</v>
      </c>
      <c s="24">
        <v>0</v>
      </c>
      <c s="90">
        <v>16</v>
      </c>
      <c r="O17" s="90">
        <v>16</v>
      </c>
      <c s="24">
        <v>3</v>
      </c>
      <c s="24">
        <v>4</v>
      </c>
      <c s="24">
        <v>0</v>
      </c>
      <c s="24">
        <v>0</v>
      </c>
      <c s="90">
        <v>16</v>
      </c>
    </row>
    <row>
      <c s="24">
        <v>1.7</v>
      </c>
      <c s="24">
        <v>0</v>
      </c>
      <c s="24">
        <v>0</v>
      </c>
      <c s="24">
        <v>0</v>
      </c>
      <c s="24">
        <v>0</v>
      </c>
      <c s="24">
        <v>1.7</v>
      </c>
      <c r="H18" s="90">
        <v>17</v>
      </c>
      <c s="24">
        <v>0</v>
      </c>
      <c s="24">
        <v>0</v>
      </c>
      <c s="24">
        <v>0</v>
      </c>
      <c s="24">
        <v>0</v>
      </c>
      <c s="90">
        <v>17</v>
      </c>
      <c r="O18" s="90">
        <v>17</v>
      </c>
      <c s="24">
        <v>1</v>
      </c>
      <c s="24">
        <v>5</v>
      </c>
      <c s="24">
        <v>0</v>
      </c>
      <c s="24">
        <v>0</v>
      </c>
      <c s="90">
        <v>17</v>
      </c>
    </row>
    <row>
      <c s="24">
        <v>1.8</v>
      </c>
      <c s="24">
        <v>0</v>
      </c>
      <c s="24">
        <v>0</v>
      </c>
      <c s="24">
        <v>0</v>
      </c>
      <c s="24">
        <v>0</v>
      </c>
      <c s="24">
        <v>1.8</v>
      </c>
      <c r="H19" s="90">
        <v>18</v>
      </c>
      <c s="24">
        <v>0</v>
      </c>
      <c s="24">
        <v>0</v>
      </c>
      <c s="24">
        <v>0</v>
      </c>
      <c s="24">
        <v>0</v>
      </c>
      <c s="90">
        <v>18</v>
      </c>
      <c r="O19" s="90">
        <v>18</v>
      </c>
      <c s="24">
        <v>0</v>
      </c>
      <c s="24">
        <v>3</v>
      </c>
      <c s="24">
        <v>0</v>
      </c>
      <c s="24">
        <v>0</v>
      </c>
      <c s="90">
        <v>18</v>
      </c>
    </row>
    <row>
      <c s="24">
        <v>1.8999999999999999</v>
      </c>
      <c s="24">
        <v>0</v>
      </c>
      <c s="24">
        <v>0</v>
      </c>
      <c s="24">
        <v>0</v>
      </c>
      <c s="24">
        <v>0</v>
      </c>
      <c s="24">
        <v>1.8999999999999999</v>
      </c>
      <c r="H20" s="90">
        <v>19</v>
      </c>
      <c s="24">
        <v>0</v>
      </c>
      <c s="24">
        <v>0</v>
      </c>
      <c s="24">
        <v>0</v>
      </c>
      <c s="24">
        <v>0</v>
      </c>
      <c s="90">
        <v>19</v>
      </c>
      <c r="O20" s="90">
        <v>19</v>
      </c>
      <c s="24">
        <v>1</v>
      </c>
      <c s="24">
        <v>1</v>
      </c>
      <c s="24">
        <v>0</v>
      </c>
      <c s="24">
        <v>0</v>
      </c>
      <c s="90">
        <v>19</v>
      </c>
    </row>
    <row>
      <c s="24">
        <v>2</v>
      </c>
      <c s="24">
        <v>0</v>
      </c>
      <c s="24">
        <v>0</v>
      </c>
      <c s="24">
        <v>0</v>
      </c>
      <c s="24">
        <v>0</v>
      </c>
      <c s="24">
        <v>2</v>
      </c>
      <c r="H21" s="90">
        <v>20</v>
      </c>
      <c s="24">
        <v>0</v>
      </c>
      <c s="24">
        <v>0</v>
      </c>
      <c s="24">
        <v>0</v>
      </c>
      <c s="24">
        <v>0</v>
      </c>
      <c s="90">
        <v>20</v>
      </c>
      <c r="O21" s="90">
        <v>20</v>
      </c>
      <c s="24">
        <v>4</v>
      </c>
      <c s="24">
        <v>6</v>
      </c>
      <c s="24">
        <v>0</v>
      </c>
      <c s="24">
        <v>0</v>
      </c>
      <c s="90">
        <v>20</v>
      </c>
    </row>
    <row>
      <c s="24">
        <v>2.1000000000000001</v>
      </c>
      <c s="24">
        <v>0</v>
      </c>
      <c s="24">
        <v>0</v>
      </c>
      <c s="24">
        <v>0</v>
      </c>
      <c s="24">
        <v>0</v>
      </c>
      <c s="24">
        <v>2.1000000000000001</v>
      </c>
      <c r="H22" s="90">
        <v>21</v>
      </c>
      <c s="24">
        <v>0</v>
      </c>
      <c s="24">
        <v>0</v>
      </c>
      <c s="24">
        <v>0</v>
      </c>
      <c s="24">
        <v>0</v>
      </c>
      <c s="90">
        <v>21</v>
      </c>
      <c r="O22" s="90">
        <v>21</v>
      </c>
      <c s="24">
        <v>4</v>
      </c>
      <c s="24">
        <v>9</v>
      </c>
      <c s="24">
        <v>0</v>
      </c>
      <c s="24">
        <v>0</v>
      </c>
      <c s="90">
        <v>21</v>
      </c>
    </row>
    <row>
      <c s="24">
        <v>2.2000000000000002</v>
      </c>
      <c s="24">
        <v>0</v>
      </c>
      <c s="24">
        <v>0</v>
      </c>
      <c s="24">
        <v>0</v>
      </c>
      <c s="24">
        <v>0</v>
      </c>
      <c s="24">
        <v>2.2000000000000002</v>
      </c>
      <c r="H23" s="90">
        <v>22</v>
      </c>
      <c s="24">
        <v>0</v>
      </c>
      <c s="24">
        <v>0</v>
      </c>
      <c s="24">
        <v>0</v>
      </c>
      <c s="24">
        <v>0</v>
      </c>
      <c s="90">
        <v>22</v>
      </c>
      <c r="O23" s="90">
        <v>22</v>
      </c>
      <c s="24">
        <v>3</v>
      </c>
      <c s="24">
        <v>13</v>
      </c>
      <c s="24">
        <v>0</v>
      </c>
      <c s="24">
        <v>0</v>
      </c>
      <c s="90">
        <v>22</v>
      </c>
    </row>
    <row>
      <c s="24">
        <v>2.2999999999999998</v>
      </c>
      <c s="24">
        <v>0</v>
      </c>
      <c s="24">
        <v>0</v>
      </c>
      <c s="24">
        <v>0</v>
      </c>
      <c s="24">
        <v>0</v>
      </c>
      <c s="24">
        <v>2.2999999999999998</v>
      </c>
      <c r="H24" s="90">
        <v>23</v>
      </c>
      <c s="24">
        <v>0</v>
      </c>
      <c s="24">
        <v>0</v>
      </c>
      <c s="24">
        <v>0</v>
      </c>
      <c s="24">
        <v>0</v>
      </c>
      <c s="90">
        <v>23</v>
      </c>
      <c r="O24" s="90">
        <v>23</v>
      </c>
      <c s="24">
        <v>7</v>
      </c>
      <c s="24">
        <v>12</v>
      </c>
      <c s="24">
        <v>0</v>
      </c>
      <c s="24">
        <v>0</v>
      </c>
      <c s="90">
        <v>23</v>
      </c>
    </row>
    <row>
      <c s="24">
        <v>2.3999999999999999</v>
      </c>
      <c s="24">
        <v>0</v>
      </c>
      <c s="24">
        <v>0</v>
      </c>
      <c s="24">
        <v>0</v>
      </c>
      <c s="24">
        <v>0</v>
      </c>
      <c s="24">
        <v>2.3999999999999999</v>
      </c>
      <c r="H25" s="90">
        <v>24</v>
      </c>
      <c s="24">
        <v>0</v>
      </c>
      <c s="24">
        <v>0</v>
      </c>
      <c s="24">
        <v>0</v>
      </c>
      <c s="24">
        <v>0</v>
      </c>
      <c s="90">
        <v>24</v>
      </c>
      <c r="O25" s="90">
        <v>24</v>
      </c>
      <c s="24">
        <v>9</v>
      </c>
      <c s="24">
        <v>11</v>
      </c>
      <c s="24">
        <v>0</v>
      </c>
      <c s="24">
        <v>0</v>
      </c>
      <c s="90">
        <v>24</v>
      </c>
    </row>
    <row>
      <c s="24">
        <v>2.5</v>
      </c>
      <c s="24">
        <v>0</v>
      </c>
      <c s="24">
        <v>0</v>
      </c>
      <c s="24">
        <v>0</v>
      </c>
      <c s="24">
        <v>0</v>
      </c>
      <c s="24">
        <v>2.5</v>
      </c>
      <c r="H26" s="90">
        <v>25</v>
      </c>
      <c s="24">
        <v>0</v>
      </c>
      <c s="24">
        <v>0</v>
      </c>
      <c s="24">
        <v>0</v>
      </c>
      <c s="24">
        <v>0</v>
      </c>
      <c s="90">
        <v>25</v>
      </c>
      <c r="O26" s="90">
        <v>25</v>
      </c>
      <c s="24">
        <v>6</v>
      </c>
      <c s="24">
        <v>17</v>
      </c>
      <c s="24">
        <v>0</v>
      </c>
      <c s="24">
        <v>0</v>
      </c>
      <c s="90">
        <v>25</v>
      </c>
    </row>
    <row>
      <c s="24">
        <v>2.6000000000000001</v>
      </c>
      <c s="24">
        <v>0</v>
      </c>
      <c s="24">
        <v>0</v>
      </c>
      <c s="24">
        <v>0</v>
      </c>
      <c s="24">
        <v>0</v>
      </c>
      <c s="24">
        <v>2.6000000000000001</v>
      </c>
      <c r="H27" s="90">
        <v>26</v>
      </c>
      <c s="24">
        <v>0</v>
      </c>
      <c s="24">
        <v>0</v>
      </c>
      <c s="24">
        <v>0</v>
      </c>
      <c s="24">
        <v>0</v>
      </c>
      <c s="90">
        <v>26</v>
      </c>
      <c r="O27" s="90">
        <v>26</v>
      </c>
      <c s="24">
        <v>14</v>
      </c>
      <c s="24">
        <v>14</v>
      </c>
      <c s="24">
        <v>0</v>
      </c>
      <c s="24">
        <v>0</v>
      </c>
      <c s="90">
        <v>26</v>
      </c>
    </row>
    <row>
      <c s="24">
        <v>2.7000000000000002</v>
      </c>
      <c s="24">
        <v>0</v>
      </c>
      <c s="24">
        <v>0</v>
      </c>
      <c s="24">
        <v>0</v>
      </c>
      <c s="24">
        <v>0</v>
      </c>
      <c s="24">
        <v>2.7000000000000002</v>
      </c>
      <c r="H28" s="90">
        <v>27</v>
      </c>
      <c s="24">
        <v>0</v>
      </c>
      <c s="24">
        <v>0</v>
      </c>
      <c s="24">
        <v>0</v>
      </c>
      <c s="24">
        <v>0</v>
      </c>
      <c s="90">
        <v>27</v>
      </c>
      <c r="O28" s="90">
        <v>27</v>
      </c>
      <c s="24">
        <v>8</v>
      </c>
      <c s="24">
        <v>16</v>
      </c>
      <c s="24">
        <v>0</v>
      </c>
      <c s="24">
        <v>0</v>
      </c>
      <c s="90">
        <v>27</v>
      </c>
    </row>
    <row>
      <c s="24">
        <v>2.7999999999999998</v>
      </c>
      <c s="24">
        <v>0</v>
      </c>
      <c s="24">
        <v>0</v>
      </c>
      <c s="24">
        <v>0</v>
      </c>
      <c s="24">
        <v>0</v>
      </c>
      <c s="24">
        <v>2.7999999999999998</v>
      </c>
      <c r="H29" s="90">
        <v>28</v>
      </c>
      <c s="24">
        <v>0</v>
      </c>
      <c s="24">
        <v>0</v>
      </c>
      <c s="24">
        <v>0</v>
      </c>
      <c s="24">
        <v>0</v>
      </c>
      <c s="90">
        <v>28</v>
      </c>
      <c r="O29" s="90">
        <v>28</v>
      </c>
      <c s="24">
        <v>10</v>
      </c>
      <c s="24">
        <v>12</v>
      </c>
      <c s="24">
        <v>0</v>
      </c>
      <c s="24">
        <v>0</v>
      </c>
      <c s="90">
        <v>28</v>
      </c>
    </row>
    <row>
      <c s="24">
        <v>2.8999999999999999</v>
      </c>
      <c s="24">
        <v>0</v>
      </c>
      <c s="24">
        <v>0</v>
      </c>
      <c s="24">
        <v>0</v>
      </c>
      <c s="24">
        <v>0</v>
      </c>
      <c s="24">
        <v>2.8999999999999999</v>
      </c>
      <c r="H30" s="90">
        <v>29</v>
      </c>
      <c s="24">
        <v>0</v>
      </c>
      <c s="24">
        <v>0</v>
      </c>
      <c s="24">
        <v>0</v>
      </c>
      <c s="24">
        <v>0</v>
      </c>
      <c s="90">
        <v>29</v>
      </c>
      <c r="O30" s="90">
        <v>29</v>
      </c>
      <c s="24">
        <v>12</v>
      </c>
      <c s="24">
        <v>17</v>
      </c>
      <c s="24">
        <v>0</v>
      </c>
      <c s="24">
        <v>0</v>
      </c>
      <c s="90">
        <v>29</v>
      </c>
    </row>
    <row>
      <c s="24">
        <v>3</v>
      </c>
      <c s="24">
        <v>0</v>
      </c>
      <c s="24">
        <v>0</v>
      </c>
      <c s="24">
        <v>0</v>
      </c>
      <c s="24">
        <v>0</v>
      </c>
      <c s="24">
        <v>3</v>
      </c>
      <c r="H31" s="90">
        <v>30</v>
      </c>
      <c s="24">
        <v>0</v>
      </c>
      <c s="24">
        <v>0</v>
      </c>
      <c s="24">
        <v>0</v>
      </c>
      <c s="24">
        <v>0</v>
      </c>
      <c s="90">
        <v>30</v>
      </c>
      <c r="O31" s="90">
        <v>30</v>
      </c>
      <c s="24">
        <v>17</v>
      </c>
      <c s="24">
        <v>21</v>
      </c>
      <c s="24">
        <v>0</v>
      </c>
      <c s="24">
        <v>0</v>
      </c>
      <c s="90">
        <v>30</v>
      </c>
    </row>
    <row>
      <c s="24">
        <v>3.1000000000000001</v>
      </c>
      <c s="24">
        <v>0</v>
      </c>
      <c s="24">
        <v>0</v>
      </c>
      <c s="24">
        <v>0</v>
      </c>
      <c s="24">
        <v>0</v>
      </c>
      <c s="24">
        <v>3.1000000000000001</v>
      </c>
      <c r="H32" s="90">
        <v>31</v>
      </c>
      <c s="24">
        <v>0</v>
      </c>
      <c s="24">
        <v>0</v>
      </c>
      <c s="24">
        <v>0</v>
      </c>
      <c s="24">
        <v>0</v>
      </c>
      <c s="90">
        <v>31</v>
      </c>
      <c r="O32" s="90">
        <v>31</v>
      </c>
      <c s="24">
        <v>8</v>
      </c>
      <c s="24">
        <v>11</v>
      </c>
      <c s="24">
        <v>0</v>
      </c>
      <c s="24">
        <v>0</v>
      </c>
      <c s="90">
        <v>31</v>
      </c>
    </row>
    <row>
      <c s="24">
        <v>3.2000000000000002</v>
      </c>
      <c s="24">
        <v>0</v>
      </c>
      <c s="24">
        <v>0</v>
      </c>
      <c s="24">
        <v>0</v>
      </c>
      <c s="24">
        <v>0</v>
      </c>
      <c s="24">
        <v>3.2000000000000002</v>
      </c>
      <c r="H33" s="90">
        <v>32</v>
      </c>
      <c s="24">
        <v>0</v>
      </c>
      <c s="24">
        <v>0</v>
      </c>
      <c s="24">
        <v>0</v>
      </c>
      <c s="24">
        <v>0</v>
      </c>
      <c s="90">
        <v>32</v>
      </c>
      <c r="O33" s="90">
        <v>32</v>
      </c>
      <c s="24">
        <v>13</v>
      </c>
      <c s="24">
        <v>14</v>
      </c>
      <c s="24">
        <v>0</v>
      </c>
      <c s="24">
        <v>0</v>
      </c>
      <c s="90">
        <v>32</v>
      </c>
    </row>
    <row>
      <c s="24">
        <v>3.2999999999999998</v>
      </c>
      <c s="24">
        <v>0</v>
      </c>
      <c s="24">
        <v>0</v>
      </c>
      <c s="24">
        <v>0</v>
      </c>
      <c s="24">
        <v>0</v>
      </c>
      <c s="24">
        <v>3.2999999999999998</v>
      </c>
      <c r="H34" s="90">
        <v>33</v>
      </c>
      <c s="24">
        <v>0</v>
      </c>
      <c s="24">
        <v>0</v>
      </c>
      <c s="24">
        <v>0</v>
      </c>
      <c s="24">
        <v>0</v>
      </c>
      <c s="90">
        <v>33</v>
      </c>
      <c r="O34" s="90">
        <v>33</v>
      </c>
      <c s="24">
        <v>10</v>
      </c>
      <c s="24">
        <v>11</v>
      </c>
      <c s="24">
        <v>0</v>
      </c>
      <c s="24">
        <v>0</v>
      </c>
      <c s="90">
        <v>33</v>
      </c>
    </row>
    <row>
      <c s="24">
        <v>3.3999999999999999</v>
      </c>
      <c s="24">
        <v>0</v>
      </c>
      <c s="24">
        <v>0</v>
      </c>
      <c s="24">
        <v>0</v>
      </c>
      <c s="24">
        <v>0</v>
      </c>
      <c s="24">
        <v>3.3999999999999999</v>
      </c>
      <c r="H35" s="90">
        <v>34</v>
      </c>
      <c s="24">
        <v>0</v>
      </c>
      <c s="24">
        <v>0</v>
      </c>
      <c s="24">
        <v>0</v>
      </c>
      <c s="24">
        <v>0</v>
      </c>
      <c s="90">
        <v>34</v>
      </c>
      <c r="O35" s="90">
        <v>34</v>
      </c>
      <c s="24">
        <v>16</v>
      </c>
      <c s="24">
        <v>4</v>
      </c>
      <c s="24">
        <v>0</v>
      </c>
      <c s="24">
        <v>0</v>
      </c>
      <c s="90">
        <v>34</v>
      </c>
    </row>
    <row>
      <c s="24">
        <v>3.5</v>
      </c>
      <c s="24">
        <v>0</v>
      </c>
      <c s="24">
        <v>0</v>
      </c>
      <c s="24">
        <v>0</v>
      </c>
      <c s="24">
        <v>0</v>
      </c>
      <c s="24">
        <v>3.5</v>
      </c>
      <c r="H36" s="90">
        <v>35</v>
      </c>
      <c s="24">
        <v>0</v>
      </c>
      <c s="24">
        <v>0</v>
      </c>
      <c s="24">
        <v>0</v>
      </c>
      <c s="24">
        <v>0</v>
      </c>
      <c s="90">
        <v>35</v>
      </c>
      <c r="O36" s="90">
        <v>35</v>
      </c>
      <c s="24">
        <v>18</v>
      </c>
      <c s="24">
        <v>15</v>
      </c>
      <c s="24">
        <v>0</v>
      </c>
      <c s="24">
        <v>0</v>
      </c>
      <c s="90">
        <v>35</v>
      </c>
    </row>
    <row>
      <c s="24">
        <v>3.6000000000000001</v>
      </c>
      <c s="24">
        <v>0</v>
      </c>
      <c s="24">
        <v>0</v>
      </c>
      <c s="24">
        <v>0</v>
      </c>
      <c s="24">
        <v>0</v>
      </c>
      <c s="24">
        <v>3.6000000000000001</v>
      </c>
      <c r="H37" s="90">
        <v>36</v>
      </c>
      <c s="24">
        <v>0</v>
      </c>
      <c s="24">
        <v>0</v>
      </c>
      <c s="24">
        <v>0</v>
      </c>
      <c s="24">
        <v>0</v>
      </c>
      <c s="90">
        <v>36</v>
      </c>
      <c r="O37" s="90">
        <v>36</v>
      </c>
      <c s="24">
        <v>15</v>
      </c>
      <c s="24">
        <v>4</v>
      </c>
      <c s="24">
        <v>0</v>
      </c>
      <c s="24">
        <v>0</v>
      </c>
      <c s="90">
        <v>36</v>
      </c>
    </row>
    <row>
      <c s="24">
        <v>3.7000000000000002</v>
      </c>
      <c s="24">
        <v>2</v>
      </c>
      <c s="24">
        <v>0</v>
      </c>
      <c s="24">
        <v>0</v>
      </c>
      <c s="24">
        <v>0</v>
      </c>
      <c s="24">
        <v>3.7000000000000002</v>
      </c>
      <c r="H38" s="90">
        <v>37</v>
      </c>
      <c s="24">
        <v>0</v>
      </c>
      <c s="24">
        <v>0</v>
      </c>
      <c s="24">
        <v>0</v>
      </c>
      <c s="24">
        <v>0</v>
      </c>
      <c s="90">
        <v>37</v>
      </c>
      <c r="O38" s="90">
        <v>37</v>
      </c>
      <c s="24">
        <v>7</v>
      </c>
      <c s="24">
        <v>9</v>
      </c>
      <c s="24">
        <v>0</v>
      </c>
      <c s="24">
        <v>0</v>
      </c>
      <c s="90">
        <v>37</v>
      </c>
    </row>
    <row>
      <c s="24">
        <v>3.7999999999999998</v>
      </c>
      <c s="24">
        <v>0</v>
      </c>
      <c s="24">
        <v>2</v>
      </c>
      <c s="24">
        <v>0</v>
      </c>
      <c s="24">
        <v>0</v>
      </c>
      <c s="24">
        <v>3.7999999999999998</v>
      </c>
      <c r="H39" s="90">
        <v>38</v>
      </c>
      <c s="24">
        <v>0</v>
      </c>
      <c s="24">
        <v>0</v>
      </c>
      <c s="24">
        <v>0</v>
      </c>
      <c s="24">
        <v>0</v>
      </c>
      <c s="90">
        <v>38</v>
      </c>
      <c r="O39" s="90">
        <v>38</v>
      </c>
      <c s="24">
        <v>12</v>
      </c>
      <c s="24">
        <v>6</v>
      </c>
      <c s="24">
        <v>0</v>
      </c>
      <c s="24">
        <v>0</v>
      </c>
      <c s="90">
        <v>38</v>
      </c>
    </row>
    <row>
      <c s="24">
        <v>3.8999999999999999</v>
      </c>
      <c s="24">
        <v>0</v>
      </c>
      <c s="24">
        <v>6</v>
      </c>
      <c s="24">
        <v>0</v>
      </c>
      <c s="24">
        <v>0</v>
      </c>
      <c s="24">
        <v>3.8999999999999999</v>
      </c>
      <c r="H40" s="90">
        <v>39</v>
      </c>
      <c s="24">
        <v>0</v>
      </c>
      <c s="24">
        <v>0</v>
      </c>
      <c s="24">
        <v>0</v>
      </c>
      <c s="24">
        <v>0</v>
      </c>
      <c s="90">
        <v>39</v>
      </c>
      <c r="O40" s="90">
        <v>39</v>
      </c>
      <c s="24">
        <v>10</v>
      </c>
      <c s="24">
        <v>5</v>
      </c>
      <c s="24">
        <v>0</v>
      </c>
      <c s="24">
        <v>0</v>
      </c>
      <c s="90">
        <v>39</v>
      </c>
    </row>
    <row>
      <c s="24">
        <v>4</v>
      </c>
      <c s="24">
        <v>5</v>
      </c>
      <c s="24">
        <v>8</v>
      </c>
      <c s="24">
        <v>0</v>
      </c>
      <c s="24">
        <v>0</v>
      </c>
      <c s="24">
        <v>4</v>
      </c>
      <c r="H41" s="90">
        <v>40</v>
      </c>
      <c s="24">
        <v>0</v>
      </c>
      <c s="24">
        <v>0</v>
      </c>
      <c s="24">
        <v>0</v>
      </c>
      <c s="24">
        <v>0</v>
      </c>
      <c s="90">
        <v>40</v>
      </c>
      <c r="O41" s="90">
        <v>40</v>
      </c>
      <c s="24">
        <v>6</v>
      </c>
      <c s="24">
        <v>1</v>
      </c>
      <c s="24">
        <v>0</v>
      </c>
      <c s="24">
        <v>0</v>
      </c>
      <c s="90">
        <v>40</v>
      </c>
    </row>
    <row>
      <c s="24">
        <v>4.0999999999999996</v>
      </c>
      <c s="24">
        <v>9</v>
      </c>
      <c s="24">
        <v>20</v>
      </c>
      <c s="24">
        <v>0</v>
      </c>
      <c s="24">
        <v>0</v>
      </c>
      <c s="24">
        <v>4.0999999999999996</v>
      </c>
      <c r="H42" s="90">
        <v>41</v>
      </c>
      <c s="24">
        <v>0</v>
      </c>
      <c s="24">
        <v>0</v>
      </c>
      <c s="24">
        <v>0</v>
      </c>
      <c s="24">
        <v>0</v>
      </c>
      <c s="90">
        <v>41</v>
      </c>
      <c r="O42" s="90">
        <v>41</v>
      </c>
      <c s="24">
        <v>5</v>
      </c>
      <c s="24">
        <v>5</v>
      </c>
      <c s="24">
        <v>0</v>
      </c>
      <c s="24">
        <v>0</v>
      </c>
      <c s="90">
        <v>41</v>
      </c>
    </row>
    <row>
      <c s="24">
        <v>4.2000000000000002</v>
      </c>
      <c s="24">
        <v>22</v>
      </c>
      <c s="24">
        <v>15</v>
      </c>
      <c s="24">
        <v>0</v>
      </c>
      <c s="24">
        <v>0</v>
      </c>
      <c s="24">
        <v>4.2000000000000002</v>
      </c>
      <c r="H43" s="90">
        <v>42</v>
      </c>
      <c s="24">
        <v>0</v>
      </c>
      <c s="24">
        <v>0</v>
      </c>
      <c s="24">
        <v>0</v>
      </c>
      <c s="24">
        <v>0</v>
      </c>
      <c s="90">
        <v>42</v>
      </c>
      <c r="O43" s="90">
        <v>42</v>
      </c>
      <c s="24">
        <v>9</v>
      </c>
      <c s="24">
        <v>2</v>
      </c>
      <c s="24">
        <v>0</v>
      </c>
      <c s="24">
        <v>0</v>
      </c>
      <c s="90">
        <v>42</v>
      </c>
    </row>
    <row>
      <c s="24">
        <v>4.2999999999999998</v>
      </c>
      <c s="24">
        <v>16</v>
      </c>
      <c s="24">
        <v>29</v>
      </c>
      <c s="24">
        <v>0</v>
      </c>
      <c s="24">
        <v>0</v>
      </c>
      <c s="24">
        <v>4.2999999999999998</v>
      </c>
      <c r="H44" s="90">
        <v>43</v>
      </c>
      <c s="24">
        <v>0</v>
      </c>
      <c s="24">
        <v>0</v>
      </c>
      <c s="24">
        <v>0</v>
      </c>
      <c s="24">
        <v>0</v>
      </c>
      <c s="90">
        <v>43</v>
      </c>
      <c r="O44" s="90">
        <v>43</v>
      </c>
      <c s="24">
        <v>9</v>
      </c>
      <c s="24">
        <v>3</v>
      </c>
      <c s="24">
        <v>0</v>
      </c>
      <c s="24">
        <v>0</v>
      </c>
      <c s="90">
        <v>43</v>
      </c>
    </row>
    <row>
      <c s="24">
        <v>4.4000000000000004</v>
      </c>
      <c s="24">
        <v>89</v>
      </c>
      <c s="24">
        <v>55</v>
      </c>
      <c s="24">
        <v>0</v>
      </c>
      <c s="24">
        <v>0</v>
      </c>
      <c s="24">
        <v>4.4000000000000004</v>
      </c>
      <c r="H45" s="90">
        <v>44</v>
      </c>
      <c s="24">
        <v>0</v>
      </c>
      <c s="24">
        <v>0</v>
      </c>
      <c s="24">
        <v>0</v>
      </c>
      <c s="24">
        <v>0</v>
      </c>
      <c s="90">
        <v>44</v>
      </c>
      <c r="O45" s="90">
        <v>44</v>
      </c>
      <c s="24">
        <v>4</v>
      </c>
      <c s="24">
        <v>1</v>
      </c>
      <c s="24">
        <v>0</v>
      </c>
      <c s="24">
        <v>0</v>
      </c>
      <c s="90">
        <v>44</v>
      </c>
    </row>
    <row>
      <c s="24">
        <v>4.5</v>
      </c>
      <c s="24">
        <v>57</v>
      </c>
      <c s="24">
        <v>47</v>
      </c>
      <c s="24">
        <v>0</v>
      </c>
      <c s="24">
        <v>0</v>
      </c>
      <c s="24">
        <v>4.5</v>
      </c>
      <c r="H46" s="90">
        <v>45</v>
      </c>
      <c s="24">
        <v>0</v>
      </c>
      <c s="24">
        <v>0</v>
      </c>
      <c s="24">
        <v>0</v>
      </c>
      <c s="24">
        <v>0</v>
      </c>
      <c s="90">
        <v>45</v>
      </c>
      <c r="O46" s="90">
        <v>45</v>
      </c>
      <c s="24">
        <v>4</v>
      </c>
      <c s="24">
        <v>1</v>
      </c>
      <c s="24">
        <v>0</v>
      </c>
      <c s="24">
        <v>0</v>
      </c>
      <c s="90">
        <v>45</v>
      </c>
    </row>
    <row>
      <c s="24">
        <v>4.5999999999999996</v>
      </c>
      <c s="24">
        <v>54</v>
      </c>
      <c s="24">
        <v>80</v>
      </c>
      <c s="24">
        <v>0</v>
      </c>
      <c s="24">
        <v>0</v>
      </c>
      <c s="24">
        <v>4.5999999999999996</v>
      </c>
      <c r="H47" s="90">
        <v>46</v>
      </c>
      <c s="24">
        <v>0</v>
      </c>
      <c s="24">
        <v>0</v>
      </c>
      <c s="24">
        <v>0</v>
      </c>
      <c s="24">
        <v>0</v>
      </c>
      <c s="90">
        <v>46</v>
      </c>
      <c r="O47" s="90">
        <v>46</v>
      </c>
      <c s="24">
        <v>4</v>
      </c>
      <c s="24">
        <v>1</v>
      </c>
      <c s="24">
        <v>0</v>
      </c>
      <c s="24">
        <v>0</v>
      </c>
      <c s="90">
        <v>46</v>
      </c>
    </row>
    <row>
      <c s="24">
        <v>4.7000000000000002</v>
      </c>
      <c s="24">
        <v>34</v>
      </c>
      <c s="24">
        <v>28</v>
      </c>
      <c s="24">
        <v>0</v>
      </c>
      <c s="24">
        <v>0</v>
      </c>
      <c s="24">
        <v>4.7000000000000002</v>
      </c>
      <c r="H48" s="90">
        <v>47</v>
      </c>
      <c s="24">
        <v>0</v>
      </c>
      <c s="24">
        <v>0</v>
      </c>
      <c s="24">
        <v>0</v>
      </c>
      <c s="24">
        <v>0</v>
      </c>
      <c s="90">
        <v>47</v>
      </c>
      <c r="O48" s="90">
        <v>47</v>
      </c>
      <c s="24">
        <v>0</v>
      </c>
      <c s="24">
        <v>2</v>
      </c>
      <c s="24">
        <v>0</v>
      </c>
      <c s="24">
        <v>0</v>
      </c>
      <c s="90">
        <v>47</v>
      </c>
    </row>
    <row>
      <c s="24">
        <v>4.7999999999999998</v>
      </c>
      <c s="24">
        <v>20</v>
      </c>
      <c s="24">
        <v>5</v>
      </c>
      <c s="24">
        <v>0</v>
      </c>
      <c s="24">
        <v>0</v>
      </c>
      <c s="24">
        <v>4.7999999999999998</v>
      </c>
      <c r="H49" s="90">
        <v>48</v>
      </c>
      <c s="24">
        <v>0</v>
      </c>
      <c s="24">
        <v>0</v>
      </c>
      <c s="24">
        <v>0</v>
      </c>
      <c s="24">
        <v>0</v>
      </c>
      <c s="90">
        <v>48</v>
      </c>
      <c r="O49" s="90">
        <v>48</v>
      </c>
      <c s="24">
        <v>4</v>
      </c>
      <c s="24">
        <v>0</v>
      </c>
      <c s="24">
        <v>0</v>
      </c>
      <c s="24">
        <v>0</v>
      </c>
      <c s="90">
        <v>48</v>
      </c>
    </row>
    <row>
      <c s="24">
        <v>4.9000000000000004</v>
      </c>
      <c s="24">
        <v>3</v>
      </c>
      <c s="24">
        <v>0</v>
      </c>
      <c s="24">
        <v>0</v>
      </c>
      <c s="24">
        <v>0</v>
      </c>
      <c s="24">
        <v>4.9000000000000004</v>
      </c>
      <c r="H50" s="90">
        <v>49</v>
      </c>
      <c s="24">
        <v>0</v>
      </c>
      <c s="24">
        <v>0</v>
      </c>
      <c s="24">
        <v>0</v>
      </c>
      <c s="24">
        <v>0</v>
      </c>
      <c s="90">
        <v>49</v>
      </c>
      <c r="O50" s="90">
        <v>49</v>
      </c>
      <c s="24">
        <v>4</v>
      </c>
      <c s="24">
        <v>1</v>
      </c>
      <c s="24">
        <v>0</v>
      </c>
      <c s="24">
        <v>0</v>
      </c>
      <c s="90">
        <v>49</v>
      </c>
    </row>
    <row>
      <c s="24">
        <v>5</v>
      </c>
      <c s="24">
        <v>0</v>
      </c>
      <c s="24">
        <v>0</v>
      </c>
      <c s="24">
        <v>0</v>
      </c>
      <c s="24">
        <v>0</v>
      </c>
      <c s="24">
        <v>5</v>
      </c>
      <c r="H51" s="90">
        <v>50</v>
      </c>
      <c s="24">
        <v>0</v>
      </c>
      <c s="24">
        <v>0</v>
      </c>
      <c s="24">
        <v>0</v>
      </c>
      <c s="24">
        <v>0</v>
      </c>
      <c s="90">
        <v>50</v>
      </c>
      <c r="O51" s="90">
        <v>50</v>
      </c>
      <c s="24">
        <v>1</v>
      </c>
      <c s="24">
        <v>0</v>
      </c>
      <c s="24">
        <v>0</v>
      </c>
      <c s="24">
        <v>0</v>
      </c>
      <c s="90">
        <v>50</v>
      </c>
    </row>
    <row>
      <c r="H52" s="90">
        <v>51</v>
      </c>
      <c s="24">
        <v>0</v>
      </c>
      <c s="24">
        <v>0</v>
      </c>
      <c s="24">
        <v>0</v>
      </c>
      <c s="24">
        <v>0</v>
      </c>
      <c s="90">
        <v>51</v>
      </c>
      <c r="O52" s="90">
        <v>51</v>
      </c>
      <c s="24">
        <v>0</v>
      </c>
      <c s="24">
        <v>0</v>
      </c>
      <c s="24">
        <v>0</v>
      </c>
      <c s="24">
        <v>0</v>
      </c>
      <c s="90">
        <v>51</v>
      </c>
    </row>
    <row>
      <c r="H53" s="90">
        <v>52</v>
      </c>
      <c s="24">
        <v>0</v>
      </c>
      <c s="24">
        <v>0</v>
      </c>
      <c s="24">
        <v>0</v>
      </c>
      <c s="24">
        <v>0</v>
      </c>
      <c s="90">
        <v>52</v>
      </c>
      <c r="O53" s="90">
        <v>52</v>
      </c>
      <c s="24">
        <v>0</v>
      </c>
      <c s="24">
        <v>0</v>
      </c>
      <c s="24">
        <v>0</v>
      </c>
      <c s="24">
        <v>0</v>
      </c>
      <c s="90">
        <v>52</v>
      </c>
    </row>
    <row>
      <c r="H54" s="90">
        <v>53</v>
      </c>
      <c s="24">
        <v>0</v>
      </c>
      <c s="24">
        <v>0</v>
      </c>
      <c s="24">
        <v>0</v>
      </c>
      <c s="24">
        <v>0</v>
      </c>
      <c s="90">
        <v>53</v>
      </c>
      <c r="O54" s="90">
        <v>53</v>
      </c>
      <c s="24">
        <v>2</v>
      </c>
      <c s="24">
        <v>0</v>
      </c>
      <c s="24">
        <v>0</v>
      </c>
      <c s="24">
        <v>0</v>
      </c>
      <c s="90">
        <v>53</v>
      </c>
    </row>
    <row>
      <c r="H55" s="90">
        <v>54</v>
      </c>
      <c s="24">
        <v>0</v>
      </c>
      <c s="24">
        <v>0</v>
      </c>
      <c s="24">
        <v>0</v>
      </c>
      <c s="24">
        <v>0</v>
      </c>
      <c s="90">
        <v>54</v>
      </c>
      <c r="O55" s="90">
        <v>54</v>
      </c>
      <c s="24">
        <v>0</v>
      </c>
      <c s="24">
        <v>0</v>
      </c>
      <c s="24">
        <v>0</v>
      </c>
      <c s="24">
        <v>0</v>
      </c>
      <c s="90">
        <v>54</v>
      </c>
    </row>
    <row>
      <c r="H56" s="90">
        <v>55</v>
      </c>
      <c s="24">
        <v>0</v>
      </c>
      <c s="24">
        <v>0</v>
      </c>
      <c s="24">
        <v>0</v>
      </c>
      <c s="24">
        <v>0</v>
      </c>
      <c s="90">
        <v>55</v>
      </c>
      <c r="O56" s="90">
        <v>55</v>
      </c>
      <c s="24">
        <v>0</v>
      </c>
      <c s="24">
        <v>0</v>
      </c>
      <c s="24">
        <v>0</v>
      </c>
      <c s="24">
        <v>0</v>
      </c>
      <c s="90">
        <v>55</v>
      </c>
    </row>
    <row>
      <c r="H57" s="90">
        <v>56</v>
      </c>
      <c s="24">
        <v>0</v>
      </c>
      <c s="24">
        <v>0</v>
      </c>
      <c s="24">
        <v>0</v>
      </c>
      <c s="24">
        <v>0</v>
      </c>
      <c s="90">
        <v>56</v>
      </c>
      <c r="O57" s="90">
        <v>56</v>
      </c>
      <c s="24">
        <v>0</v>
      </c>
      <c s="24">
        <v>1</v>
      </c>
      <c s="24">
        <v>0</v>
      </c>
      <c s="24">
        <v>0</v>
      </c>
      <c s="90">
        <v>56</v>
      </c>
    </row>
    <row>
      <c r="H58" s="90">
        <v>57</v>
      </c>
      <c s="24">
        <v>0</v>
      </c>
      <c s="24">
        <v>0</v>
      </c>
      <c s="24">
        <v>0</v>
      </c>
      <c s="24">
        <v>0</v>
      </c>
      <c s="90">
        <v>57</v>
      </c>
      <c r="O58" s="90">
        <v>57</v>
      </c>
      <c s="24">
        <v>1</v>
      </c>
      <c s="24">
        <v>0</v>
      </c>
      <c s="24">
        <v>0</v>
      </c>
      <c s="24">
        <v>0</v>
      </c>
      <c s="90">
        <v>57</v>
      </c>
    </row>
    <row>
      <c r="H59" s="90">
        <v>58</v>
      </c>
      <c s="24">
        <v>0</v>
      </c>
      <c s="24">
        <v>0</v>
      </c>
      <c s="24">
        <v>0</v>
      </c>
      <c s="24">
        <v>0</v>
      </c>
      <c s="90">
        <v>58</v>
      </c>
      <c r="O59" s="90">
        <v>58</v>
      </c>
      <c s="24">
        <v>1</v>
      </c>
      <c s="24">
        <v>0</v>
      </c>
      <c s="24">
        <v>0</v>
      </c>
      <c s="24">
        <v>0</v>
      </c>
      <c s="90">
        <v>58</v>
      </c>
    </row>
    <row>
      <c r="H60" s="90">
        <v>59</v>
      </c>
      <c s="24">
        <v>0</v>
      </c>
      <c s="24">
        <v>0</v>
      </c>
      <c s="24">
        <v>0</v>
      </c>
      <c s="24">
        <v>0</v>
      </c>
      <c s="90">
        <v>59</v>
      </c>
      <c r="O60" s="90">
        <v>59</v>
      </c>
      <c s="24">
        <v>0</v>
      </c>
      <c s="24">
        <v>0</v>
      </c>
      <c s="24">
        <v>0</v>
      </c>
      <c s="24">
        <v>0</v>
      </c>
      <c s="90">
        <v>59</v>
      </c>
    </row>
    <row>
      <c r="H61" s="90">
        <v>60</v>
      </c>
      <c s="24">
        <v>0</v>
      </c>
      <c s="24">
        <v>0</v>
      </c>
      <c s="24">
        <v>0</v>
      </c>
      <c s="24">
        <v>0</v>
      </c>
      <c s="90">
        <v>60</v>
      </c>
      <c r="O61" s="90">
        <v>60</v>
      </c>
      <c s="24">
        <v>0</v>
      </c>
      <c s="24">
        <v>0</v>
      </c>
      <c s="24">
        <v>0</v>
      </c>
      <c s="24">
        <v>0</v>
      </c>
      <c s="90">
        <v>60</v>
      </c>
    </row>
    <row>
      <c r="H62" s="90">
        <v>61</v>
      </c>
      <c s="24">
        <v>0</v>
      </c>
      <c s="24">
        <v>0</v>
      </c>
      <c s="24">
        <v>0</v>
      </c>
      <c s="24">
        <v>0</v>
      </c>
      <c s="90">
        <v>61</v>
      </c>
      <c r="O62" s="90">
        <v>61</v>
      </c>
      <c s="24">
        <v>0</v>
      </c>
      <c s="24">
        <v>0</v>
      </c>
      <c s="24">
        <v>0</v>
      </c>
      <c s="24">
        <v>0</v>
      </c>
      <c s="90">
        <v>61</v>
      </c>
    </row>
    <row>
      <c r="H63" s="90">
        <v>62</v>
      </c>
      <c s="24">
        <v>0</v>
      </c>
      <c s="24">
        <v>0</v>
      </c>
      <c s="24">
        <v>0</v>
      </c>
      <c s="24">
        <v>0</v>
      </c>
      <c s="90">
        <v>62</v>
      </c>
      <c r="O63" s="90">
        <v>62</v>
      </c>
      <c s="24">
        <v>0</v>
      </c>
      <c s="24">
        <v>0</v>
      </c>
      <c s="24">
        <v>0</v>
      </c>
      <c s="24">
        <v>0</v>
      </c>
      <c s="90">
        <v>62</v>
      </c>
    </row>
    <row>
      <c r="H64" s="90">
        <v>63</v>
      </c>
      <c s="24">
        <v>0</v>
      </c>
      <c s="24">
        <v>0</v>
      </c>
      <c s="24">
        <v>0</v>
      </c>
      <c s="24">
        <v>0</v>
      </c>
      <c s="90">
        <v>63</v>
      </c>
      <c r="O64" s="90">
        <v>63</v>
      </c>
      <c s="24">
        <v>0</v>
      </c>
      <c s="24">
        <v>0</v>
      </c>
      <c s="24">
        <v>0</v>
      </c>
      <c s="24">
        <v>0</v>
      </c>
      <c s="90">
        <v>63</v>
      </c>
    </row>
    <row>
      <c r="H65" s="90">
        <v>64</v>
      </c>
      <c s="24">
        <v>0</v>
      </c>
      <c s="24">
        <v>0</v>
      </c>
      <c s="24">
        <v>0</v>
      </c>
      <c s="24">
        <v>0</v>
      </c>
      <c s="90">
        <v>64</v>
      </c>
      <c r="O65" s="90">
        <v>64</v>
      </c>
      <c s="24">
        <v>0</v>
      </c>
      <c s="24">
        <v>0</v>
      </c>
      <c s="24">
        <v>0</v>
      </c>
      <c s="24">
        <v>0</v>
      </c>
      <c s="90">
        <v>64</v>
      </c>
    </row>
    <row>
      <c r="H66" s="90">
        <v>65</v>
      </c>
      <c s="24">
        <v>0</v>
      </c>
      <c s="24">
        <v>0</v>
      </c>
      <c s="24">
        <v>0</v>
      </c>
      <c s="24">
        <v>0</v>
      </c>
      <c s="90">
        <v>65</v>
      </c>
      <c r="O66" s="90">
        <v>65</v>
      </c>
      <c s="24">
        <v>0</v>
      </c>
      <c s="24">
        <v>0</v>
      </c>
      <c s="24">
        <v>0</v>
      </c>
      <c s="24">
        <v>0</v>
      </c>
      <c s="90">
        <v>65</v>
      </c>
    </row>
    <row>
      <c r="H67" s="90">
        <v>66</v>
      </c>
      <c s="24">
        <v>0</v>
      </c>
      <c s="24">
        <v>0</v>
      </c>
      <c s="24">
        <v>0</v>
      </c>
      <c s="24">
        <v>0</v>
      </c>
      <c s="90">
        <v>66</v>
      </c>
      <c r="O67" s="90">
        <v>66</v>
      </c>
      <c s="24">
        <v>0</v>
      </c>
      <c s="24">
        <v>0</v>
      </c>
      <c s="24">
        <v>0</v>
      </c>
      <c s="24">
        <v>0</v>
      </c>
      <c s="90">
        <v>66</v>
      </c>
    </row>
    <row>
      <c r="H68" s="90">
        <v>67</v>
      </c>
      <c s="24">
        <v>0</v>
      </c>
      <c s="24">
        <v>0</v>
      </c>
      <c s="24">
        <v>0</v>
      </c>
      <c s="24">
        <v>0</v>
      </c>
      <c s="90">
        <v>67</v>
      </c>
      <c r="O68" s="90">
        <v>67</v>
      </c>
      <c s="24">
        <v>0</v>
      </c>
      <c s="24">
        <v>0</v>
      </c>
      <c s="24">
        <v>0</v>
      </c>
      <c s="24">
        <v>0</v>
      </c>
      <c s="90">
        <v>67</v>
      </c>
    </row>
    <row>
      <c r="H69" s="90">
        <v>68</v>
      </c>
      <c s="24">
        <v>0</v>
      </c>
      <c s="24">
        <v>0</v>
      </c>
      <c s="24">
        <v>0</v>
      </c>
      <c s="24">
        <v>0</v>
      </c>
      <c s="90">
        <v>68</v>
      </c>
      <c r="O69" s="90">
        <v>68</v>
      </c>
      <c s="24">
        <v>0</v>
      </c>
      <c s="24">
        <v>0</v>
      </c>
      <c s="24">
        <v>0</v>
      </c>
      <c s="24">
        <v>0</v>
      </c>
      <c s="90">
        <v>68</v>
      </c>
    </row>
    <row>
      <c r="H70" s="90">
        <v>69</v>
      </c>
      <c s="24">
        <v>0</v>
      </c>
      <c s="24">
        <v>0</v>
      </c>
      <c s="24">
        <v>0</v>
      </c>
      <c s="24">
        <v>0</v>
      </c>
      <c s="90">
        <v>69</v>
      </c>
      <c r="O70" s="90">
        <v>69</v>
      </c>
      <c s="24">
        <v>0</v>
      </c>
      <c s="24">
        <v>0</v>
      </c>
      <c s="24">
        <v>0</v>
      </c>
      <c s="24">
        <v>0</v>
      </c>
      <c s="90">
        <v>69</v>
      </c>
    </row>
    <row>
      <c r="H71" s="90">
        <v>70</v>
      </c>
      <c s="24">
        <v>0</v>
      </c>
      <c s="24">
        <v>0</v>
      </c>
      <c s="24">
        <v>0</v>
      </c>
      <c s="24">
        <v>0</v>
      </c>
      <c s="90">
        <v>70</v>
      </c>
      <c r="O71" s="90">
        <v>70</v>
      </c>
      <c s="24">
        <v>0</v>
      </c>
      <c s="24">
        <v>0</v>
      </c>
      <c s="24">
        <v>0</v>
      </c>
      <c s="24">
        <v>0</v>
      </c>
      <c s="90">
        <v>70</v>
      </c>
    </row>
    <row>
      <c r="H72" s="90">
        <v>71</v>
      </c>
      <c s="24">
        <v>0</v>
      </c>
      <c s="24">
        <v>0</v>
      </c>
      <c s="24">
        <v>0</v>
      </c>
      <c s="24">
        <v>0</v>
      </c>
      <c s="90">
        <v>71</v>
      </c>
      <c r="O72" s="90">
        <v>71</v>
      </c>
      <c s="24">
        <v>0</v>
      </c>
      <c s="24">
        <v>0</v>
      </c>
      <c s="24">
        <v>0</v>
      </c>
      <c s="24">
        <v>0</v>
      </c>
      <c s="90">
        <v>71</v>
      </c>
    </row>
    <row>
      <c r="H73" s="90">
        <v>72</v>
      </c>
      <c s="24">
        <v>0</v>
      </c>
      <c s="24">
        <v>0</v>
      </c>
      <c s="24">
        <v>0</v>
      </c>
      <c s="24">
        <v>0</v>
      </c>
      <c s="90">
        <v>72</v>
      </c>
      <c r="O73" s="90">
        <v>72</v>
      </c>
      <c s="24">
        <v>0</v>
      </c>
      <c s="24">
        <v>0</v>
      </c>
      <c s="24">
        <v>0</v>
      </c>
      <c s="24">
        <v>0</v>
      </c>
      <c s="90">
        <v>72</v>
      </c>
    </row>
    <row>
      <c r="H74" s="90">
        <v>73</v>
      </c>
      <c s="24">
        <v>0</v>
      </c>
      <c s="24">
        <v>0</v>
      </c>
      <c s="24">
        <v>0</v>
      </c>
      <c s="24">
        <v>0</v>
      </c>
      <c s="90">
        <v>73</v>
      </c>
      <c r="O74" s="90">
        <v>73</v>
      </c>
      <c s="24">
        <v>0</v>
      </c>
      <c s="24">
        <v>0</v>
      </c>
      <c s="24">
        <v>0</v>
      </c>
      <c s="24">
        <v>0</v>
      </c>
      <c s="90">
        <v>73</v>
      </c>
    </row>
    <row>
      <c r="H75" s="90">
        <v>74</v>
      </c>
      <c s="24">
        <v>0</v>
      </c>
      <c s="24">
        <v>0</v>
      </c>
      <c s="24">
        <v>0</v>
      </c>
      <c s="24">
        <v>0</v>
      </c>
      <c s="90">
        <v>74</v>
      </c>
      <c r="O75" s="90">
        <v>74</v>
      </c>
      <c s="24">
        <v>0</v>
      </c>
      <c s="24">
        <v>0</v>
      </c>
      <c s="24">
        <v>0</v>
      </c>
      <c s="24">
        <v>0</v>
      </c>
      <c s="90">
        <v>74</v>
      </c>
    </row>
    <row>
      <c r="H76" s="90">
        <v>75</v>
      </c>
      <c s="24">
        <v>0</v>
      </c>
      <c s="24">
        <v>0</v>
      </c>
      <c s="24">
        <v>0</v>
      </c>
      <c s="24">
        <v>0</v>
      </c>
      <c s="90">
        <v>75</v>
      </c>
      <c r="O76" s="90">
        <v>75</v>
      </c>
      <c s="24">
        <v>0</v>
      </c>
      <c s="24">
        <v>0</v>
      </c>
      <c s="24">
        <v>0</v>
      </c>
      <c s="24">
        <v>0</v>
      </c>
      <c s="90">
        <v>75</v>
      </c>
    </row>
    <row>
      <c r="H77" s="90">
        <v>76</v>
      </c>
      <c s="24">
        <v>0</v>
      </c>
      <c s="24">
        <v>0</v>
      </c>
      <c s="24">
        <v>0</v>
      </c>
      <c s="24">
        <v>0</v>
      </c>
      <c s="90">
        <v>76</v>
      </c>
      <c r="O77" s="90">
        <v>76</v>
      </c>
      <c s="24">
        <v>0</v>
      </c>
      <c s="24">
        <v>0</v>
      </c>
      <c s="24">
        <v>0</v>
      </c>
      <c s="24">
        <v>0</v>
      </c>
      <c s="90">
        <v>76</v>
      </c>
    </row>
    <row>
      <c r="H78" s="90">
        <v>77</v>
      </c>
      <c s="24">
        <v>0</v>
      </c>
      <c s="24">
        <v>0</v>
      </c>
      <c s="24">
        <v>0</v>
      </c>
      <c s="24">
        <v>0</v>
      </c>
      <c s="90">
        <v>77</v>
      </c>
      <c r="O78" s="90">
        <v>77</v>
      </c>
      <c s="24">
        <v>0</v>
      </c>
      <c s="24">
        <v>0</v>
      </c>
      <c s="24">
        <v>0</v>
      </c>
      <c s="24">
        <v>0</v>
      </c>
      <c s="90">
        <v>77</v>
      </c>
    </row>
    <row>
      <c r="H79" s="90">
        <v>78</v>
      </c>
      <c s="24">
        <v>0</v>
      </c>
      <c s="24">
        <v>0</v>
      </c>
      <c s="24">
        <v>0</v>
      </c>
      <c s="24">
        <v>0</v>
      </c>
      <c s="90">
        <v>78</v>
      </c>
      <c r="O79" s="90">
        <v>78</v>
      </c>
      <c s="24">
        <v>0</v>
      </c>
      <c s="24">
        <v>0</v>
      </c>
      <c s="24">
        <v>0</v>
      </c>
      <c s="24">
        <v>0</v>
      </c>
      <c s="90">
        <v>78</v>
      </c>
    </row>
    <row>
      <c r="H80" s="90">
        <v>79</v>
      </c>
      <c s="24">
        <v>0</v>
      </c>
      <c s="24">
        <v>8</v>
      </c>
      <c s="24">
        <v>0</v>
      </c>
      <c s="24">
        <v>0</v>
      </c>
      <c s="90">
        <v>79</v>
      </c>
      <c r="O80" s="90">
        <v>79</v>
      </c>
      <c s="24">
        <v>0</v>
      </c>
      <c s="24">
        <v>0</v>
      </c>
      <c s="24">
        <v>0</v>
      </c>
      <c s="24">
        <v>0</v>
      </c>
      <c s="90">
        <v>79</v>
      </c>
    </row>
    <row>
      <c r="H81" s="90">
        <v>80</v>
      </c>
      <c s="24">
        <v>0</v>
      </c>
      <c s="24">
        <v>28</v>
      </c>
      <c s="24">
        <v>0</v>
      </c>
      <c s="24">
        <v>0</v>
      </c>
      <c s="90">
        <v>80</v>
      </c>
      <c r="O81" s="90">
        <v>80</v>
      </c>
      <c s="24">
        <v>0</v>
      </c>
      <c s="24">
        <v>0</v>
      </c>
      <c s="24">
        <v>0</v>
      </c>
      <c s="24">
        <v>0</v>
      </c>
      <c s="90">
        <v>80</v>
      </c>
    </row>
    <row>
      <c r="H82" s="90">
        <v>81</v>
      </c>
      <c s="24">
        <v>2</v>
      </c>
      <c s="24">
        <v>56</v>
      </c>
      <c s="24">
        <v>0</v>
      </c>
      <c s="24">
        <v>0</v>
      </c>
      <c s="90">
        <v>81</v>
      </c>
      <c r="O82" s="90">
        <v>81</v>
      </c>
      <c s="24">
        <v>0</v>
      </c>
      <c s="24">
        <v>0</v>
      </c>
      <c s="24">
        <v>0</v>
      </c>
      <c s="24">
        <v>0</v>
      </c>
      <c s="90">
        <v>81</v>
      </c>
    </row>
    <row>
      <c r="H83" s="90">
        <v>82</v>
      </c>
      <c s="24">
        <v>5</v>
      </c>
      <c s="24">
        <v>74</v>
      </c>
      <c s="24">
        <v>0</v>
      </c>
      <c s="24">
        <v>0</v>
      </c>
      <c s="90">
        <v>82</v>
      </c>
      <c r="O83" s="90">
        <v>82</v>
      </c>
      <c s="24">
        <v>0</v>
      </c>
      <c s="24">
        <v>0</v>
      </c>
      <c s="24">
        <v>0</v>
      </c>
      <c s="24">
        <v>0</v>
      </c>
      <c s="90">
        <v>82</v>
      </c>
    </row>
    <row>
      <c r="H84" s="90">
        <v>83</v>
      </c>
      <c s="24">
        <v>21</v>
      </c>
      <c s="24">
        <v>40</v>
      </c>
      <c s="24">
        <v>0</v>
      </c>
      <c s="24">
        <v>0</v>
      </c>
      <c s="90">
        <v>83</v>
      </c>
      <c r="O84" s="90">
        <v>83</v>
      </c>
      <c s="24">
        <v>0</v>
      </c>
      <c s="24">
        <v>0</v>
      </c>
      <c s="24">
        <v>0</v>
      </c>
      <c s="24">
        <v>0</v>
      </c>
      <c s="90">
        <v>83</v>
      </c>
    </row>
    <row>
      <c r="H85" s="90">
        <v>84</v>
      </c>
      <c s="24">
        <v>40</v>
      </c>
      <c s="24">
        <v>42</v>
      </c>
      <c s="24">
        <v>0</v>
      </c>
      <c s="24">
        <v>0</v>
      </c>
      <c s="90">
        <v>84</v>
      </c>
      <c r="O85" s="90">
        <v>84</v>
      </c>
      <c s="24">
        <v>0</v>
      </c>
      <c s="24">
        <v>0</v>
      </c>
      <c s="24">
        <v>0</v>
      </c>
      <c s="24">
        <v>0</v>
      </c>
      <c s="90">
        <v>84</v>
      </c>
    </row>
    <row>
      <c r="H86" s="90">
        <v>85</v>
      </c>
      <c s="24">
        <v>40</v>
      </c>
      <c s="24">
        <v>24</v>
      </c>
      <c s="24">
        <v>0</v>
      </c>
      <c s="24">
        <v>0</v>
      </c>
      <c s="90">
        <v>85</v>
      </c>
      <c r="O86" s="90">
        <v>85</v>
      </c>
      <c s="24">
        <v>0</v>
      </c>
      <c s="24">
        <v>0</v>
      </c>
      <c s="24">
        <v>0</v>
      </c>
      <c s="24">
        <v>0</v>
      </c>
      <c s="90">
        <v>85</v>
      </c>
    </row>
    <row>
      <c r="H87" s="90">
        <v>86</v>
      </c>
      <c s="24">
        <v>59</v>
      </c>
      <c s="24">
        <v>13</v>
      </c>
      <c s="24">
        <v>0</v>
      </c>
      <c s="24">
        <v>0</v>
      </c>
      <c s="90">
        <v>86</v>
      </c>
      <c r="O87" s="90">
        <v>86</v>
      </c>
      <c s="24">
        <v>0</v>
      </c>
      <c s="24">
        <v>0</v>
      </c>
      <c s="24">
        <v>0</v>
      </c>
      <c s="24">
        <v>0</v>
      </c>
      <c s="90">
        <v>86</v>
      </c>
    </row>
    <row>
      <c r="H88" s="90">
        <v>87</v>
      </c>
      <c s="24">
        <v>31</v>
      </c>
      <c s="24">
        <v>7</v>
      </c>
      <c s="24">
        <v>0</v>
      </c>
      <c s="24">
        <v>0</v>
      </c>
      <c s="90">
        <v>87</v>
      </c>
      <c r="O88" s="90">
        <v>87</v>
      </c>
      <c s="24">
        <v>0</v>
      </c>
      <c s="24">
        <v>0</v>
      </c>
      <c s="24">
        <v>0</v>
      </c>
      <c s="24">
        <v>0</v>
      </c>
      <c s="90">
        <v>87</v>
      </c>
    </row>
    <row>
      <c r="H89" s="90">
        <v>88</v>
      </c>
      <c s="24">
        <v>61</v>
      </c>
      <c s="24">
        <v>2</v>
      </c>
      <c s="24">
        <v>0</v>
      </c>
      <c s="24">
        <v>0</v>
      </c>
      <c s="90">
        <v>88</v>
      </c>
      <c r="O89" s="90">
        <v>88</v>
      </c>
      <c s="24">
        <v>0</v>
      </c>
      <c s="24">
        <v>0</v>
      </c>
      <c s="24">
        <v>0</v>
      </c>
      <c s="24">
        <v>0</v>
      </c>
      <c s="90">
        <v>88</v>
      </c>
    </row>
    <row>
      <c r="H90" s="90">
        <v>89</v>
      </c>
      <c s="24">
        <v>20</v>
      </c>
      <c s="24">
        <v>1</v>
      </c>
      <c s="24">
        <v>0</v>
      </c>
      <c s="24">
        <v>0</v>
      </c>
      <c s="90">
        <v>89</v>
      </c>
      <c r="O90" s="90">
        <v>89</v>
      </c>
      <c s="24">
        <v>0</v>
      </c>
      <c s="24">
        <v>0</v>
      </c>
      <c s="24">
        <v>0</v>
      </c>
      <c s="24">
        <v>0</v>
      </c>
      <c s="90">
        <v>89</v>
      </c>
    </row>
    <row>
      <c r="H91" s="90">
        <v>90</v>
      </c>
      <c s="24">
        <v>19</v>
      </c>
      <c s="24">
        <v>0</v>
      </c>
      <c s="24">
        <v>0</v>
      </c>
      <c s="24">
        <v>0</v>
      </c>
      <c s="90">
        <v>90</v>
      </c>
      <c r="O91" s="90">
        <v>90</v>
      </c>
      <c s="24">
        <v>0</v>
      </c>
      <c s="24">
        <v>0</v>
      </c>
      <c s="24">
        <v>0</v>
      </c>
      <c s="24">
        <v>0</v>
      </c>
      <c s="90">
        <v>90</v>
      </c>
    </row>
    <row>
      <c r="H92" s="90">
        <v>91</v>
      </c>
      <c s="24">
        <v>4</v>
      </c>
      <c s="24">
        <v>0</v>
      </c>
      <c s="24">
        <v>0</v>
      </c>
      <c s="24">
        <v>0</v>
      </c>
      <c s="90">
        <v>91</v>
      </c>
      <c r="O92" s="90">
        <v>91</v>
      </c>
      <c s="24">
        <v>0</v>
      </c>
      <c s="24">
        <v>0</v>
      </c>
      <c s="24">
        <v>0</v>
      </c>
      <c s="24">
        <v>0</v>
      </c>
      <c s="90">
        <v>91</v>
      </c>
    </row>
    <row>
      <c r="H93" s="90">
        <v>92</v>
      </c>
      <c s="24">
        <v>5</v>
      </c>
      <c s="24">
        <v>0</v>
      </c>
      <c s="24">
        <v>0</v>
      </c>
      <c s="24">
        <v>0</v>
      </c>
      <c s="90">
        <v>92</v>
      </c>
      <c r="O93" s="90">
        <v>92</v>
      </c>
      <c s="24">
        <v>0</v>
      </c>
      <c s="24">
        <v>0</v>
      </c>
      <c s="24">
        <v>0</v>
      </c>
      <c s="24">
        <v>0</v>
      </c>
      <c s="90">
        <v>92</v>
      </c>
    </row>
    <row>
      <c r="H94" s="90">
        <v>93</v>
      </c>
      <c s="24">
        <v>2</v>
      </c>
      <c s="24">
        <v>0</v>
      </c>
      <c s="24">
        <v>0</v>
      </c>
      <c s="24">
        <v>0</v>
      </c>
      <c s="90">
        <v>93</v>
      </c>
      <c r="O94" s="90">
        <v>93</v>
      </c>
      <c s="24">
        <v>0</v>
      </c>
      <c s="24">
        <v>0</v>
      </c>
      <c s="24">
        <v>0</v>
      </c>
      <c s="24">
        <v>0</v>
      </c>
      <c s="90">
        <v>93</v>
      </c>
    </row>
    <row>
      <c r="H95" s="90">
        <v>94</v>
      </c>
      <c s="24">
        <v>1</v>
      </c>
      <c s="24">
        <v>0</v>
      </c>
      <c s="24">
        <v>0</v>
      </c>
      <c s="24">
        <v>0</v>
      </c>
      <c s="90">
        <v>94</v>
      </c>
      <c r="O95" s="90">
        <v>94</v>
      </c>
      <c s="24">
        <v>0</v>
      </c>
      <c s="24">
        <v>0</v>
      </c>
      <c s="24">
        <v>0</v>
      </c>
      <c s="24">
        <v>0</v>
      </c>
      <c s="90">
        <v>94</v>
      </c>
    </row>
    <row>
      <c r="H96" s="90">
        <v>95</v>
      </c>
      <c s="24">
        <v>1</v>
      </c>
      <c s="24">
        <v>0</v>
      </c>
      <c s="24">
        <v>0</v>
      </c>
      <c s="24">
        <v>0</v>
      </c>
      <c s="90">
        <v>95</v>
      </c>
      <c r="O96" s="90">
        <v>95</v>
      </c>
      <c s="24">
        <v>0</v>
      </c>
      <c s="24">
        <v>0</v>
      </c>
      <c s="24">
        <v>0</v>
      </c>
      <c s="24">
        <v>0</v>
      </c>
      <c s="90">
        <v>95</v>
      </c>
    </row>
    <row>
      <c r="H97" s="90">
        <v>96</v>
      </c>
      <c s="24">
        <v>0</v>
      </c>
      <c s="24">
        <v>0</v>
      </c>
      <c s="24">
        <v>0</v>
      </c>
      <c s="24">
        <v>0</v>
      </c>
      <c s="90">
        <v>96</v>
      </c>
      <c r="O97" s="90">
        <v>96</v>
      </c>
      <c s="24">
        <v>0</v>
      </c>
      <c s="24">
        <v>0</v>
      </c>
      <c s="24">
        <v>0</v>
      </c>
      <c s="24">
        <v>0</v>
      </c>
      <c s="90">
        <v>96</v>
      </c>
    </row>
    <row>
      <c r="H98" s="90">
        <v>97</v>
      </c>
      <c s="24">
        <v>0</v>
      </c>
      <c s="24">
        <v>0</v>
      </c>
      <c s="24">
        <v>0</v>
      </c>
      <c s="24">
        <v>0</v>
      </c>
      <c s="90">
        <v>97</v>
      </c>
      <c r="O98" s="90">
        <v>97</v>
      </c>
      <c s="24">
        <v>0</v>
      </c>
      <c s="24">
        <v>0</v>
      </c>
      <c s="24">
        <v>0</v>
      </c>
      <c s="24">
        <v>0</v>
      </c>
      <c s="90">
        <v>97</v>
      </c>
    </row>
    <row>
      <c r="H99" s="90">
        <v>98</v>
      </c>
      <c s="24">
        <v>0</v>
      </c>
      <c s="24">
        <v>0</v>
      </c>
      <c s="24">
        <v>0</v>
      </c>
      <c s="24">
        <v>0</v>
      </c>
      <c s="90">
        <v>98</v>
      </c>
      <c r="O99" s="90">
        <v>98</v>
      </c>
      <c s="24">
        <v>0</v>
      </c>
      <c s="24">
        <v>0</v>
      </c>
      <c s="24">
        <v>0</v>
      </c>
      <c s="24">
        <v>0</v>
      </c>
      <c s="90">
        <v>98</v>
      </c>
    </row>
    <row>
      <c r="H100" s="90">
        <v>99</v>
      </c>
      <c s="24">
        <v>0</v>
      </c>
      <c s="24">
        <v>0</v>
      </c>
      <c s="24">
        <v>0</v>
      </c>
      <c s="24">
        <v>0</v>
      </c>
      <c s="90">
        <v>99</v>
      </c>
      <c r="O100" s="90">
        <v>99</v>
      </c>
      <c s="24">
        <v>0</v>
      </c>
      <c s="24">
        <v>0</v>
      </c>
      <c s="24">
        <v>0</v>
      </c>
      <c s="24">
        <v>0</v>
      </c>
      <c s="90">
        <v>99</v>
      </c>
    </row>
    <row>
      <c r="H101" s="90">
        <v>100</v>
      </c>
      <c s="24">
        <v>0</v>
      </c>
      <c s="24">
        <v>0</v>
      </c>
      <c s="24">
        <v>0</v>
      </c>
      <c s="24">
        <v>0</v>
      </c>
      <c s="90">
        <v>100</v>
      </c>
      <c r="O101" s="90">
        <v>100</v>
      </c>
      <c s="24">
        <v>0</v>
      </c>
      <c s="24">
        <v>0</v>
      </c>
      <c s="24">
        <v>0</v>
      </c>
      <c s="24">
        <v>0</v>
      </c>
      <c s="90">
        <v>100</v>
      </c>
    </row>
    <row>
      <c r="H102" s="90">
        <v>101</v>
      </c>
      <c s="24">
        <v>0</v>
      </c>
      <c s="24">
        <v>0</v>
      </c>
      <c s="24">
        <v>0</v>
      </c>
      <c s="24">
        <v>0</v>
      </c>
      <c s="90">
        <v>101</v>
      </c>
      <c r="O102" s="90">
        <v>101</v>
      </c>
      <c s="24">
        <v>0</v>
      </c>
      <c s="24">
        <v>0</v>
      </c>
      <c s="24">
        <v>0</v>
      </c>
      <c s="24">
        <v>0</v>
      </c>
      <c s="90">
        <v>101</v>
      </c>
    </row>
    <row>
      <c r="H103" s="90">
        <v>102</v>
      </c>
      <c s="24">
        <v>0</v>
      </c>
      <c s="24">
        <v>0</v>
      </c>
      <c s="24">
        <v>0</v>
      </c>
      <c s="24">
        <v>0</v>
      </c>
      <c s="90">
        <v>102</v>
      </c>
      <c r="O103" s="90">
        <v>102</v>
      </c>
      <c s="24">
        <v>0</v>
      </c>
      <c s="24">
        <v>0</v>
      </c>
      <c s="24">
        <v>0</v>
      </c>
      <c s="24">
        <v>0</v>
      </c>
      <c s="90">
        <v>102</v>
      </c>
    </row>
    <row>
      <c r="H104" s="90">
        <v>103</v>
      </c>
      <c s="24">
        <v>0</v>
      </c>
      <c s="24">
        <v>0</v>
      </c>
      <c s="24">
        <v>0</v>
      </c>
      <c s="24">
        <v>0</v>
      </c>
      <c s="90">
        <v>103</v>
      </c>
      <c r="O104" s="90">
        <v>103</v>
      </c>
      <c s="24">
        <v>0</v>
      </c>
      <c s="24">
        <v>0</v>
      </c>
      <c s="24">
        <v>0</v>
      </c>
      <c s="24">
        <v>0</v>
      </c>
      <c s="90">
        <v>103</v>
      </c>
    </row>
    <row>
      <c r="H105" s="90">
        <v>104</v>
      </c>
      <c s="24">
        <v>0</v>
      </c>
      <c s="24">
        <v>0</v>
      </c>
      <c s="24">
        <v>0</v>
      </c>
      <c s="24">
        <v>0</v>
      </c>
      <c s="90">
        <v>104</v>
      </c>
      <c r="O105" s="90">
        <v>104</v>
      </c>
      <c s="24">
        <v>0</v>
      </c>
      <c s="24">
        <v>0</v>
      </c>
      <c s="24">
        <v>0</v>
      </c>
      <c s="24">
        <v>0</v>
      </c>
      <c s="90">
        <v>104</v>
      </c>
    </row>
    <row>
      <c r="H106" s="90">
        <v>105</v>
      </c>
      <c s="24">
        <v>0</v>
      </c>
      <c s="24">
        <v>0</v>
      </c>
      <c s="24">
        <v>0</v>
      </c>
      <c s="24">
        <v>0</v>
      </c>
      <c s="90">
        <v>105</v>
      </c>
      <c r="O106" s="90">
        <v>105</v>
      </c>
      <c s="24">
        <v>0</v>
      </c>
      <c s="24">
        <v>0</v>
      </c>
      <c s="24">
        <v>0</v>
      </c>
      <c s="24">
        <v>0</v>
      </c>
      <c s="90">
        <v>105</v>
      </c>
    </row>
    <row>
      <c r="H107" s="90">
        <v>106</v>
      </c>
      <c s="24">
        <v>0</v>
      </c>
      <c s="24">
        <v>0</v>
      </c>
      <c s="24">
        <v>0</v>
      </c>
      <c s="24">
        <v>0</v>
      </c>
      <c s="90">
        <v>106</v>
      </c>
      <c r="O107" s="90">
        <v>106</v>
      </c>
      <c s="24">
        <v>0</v>
      </c>
      <c s="24">
        <v>0</v>
      </c>
      <c s="24">
        <v>0</v>
      </c>
      <c s="24">
        <v>0</v>
      </c>
      <c s="90">
        <v>106</v>
      </c>
    </row>
    <row>
      <c r="H108" s="90">
        <v>107</v>
      </c>
      <c s="24">
        <v>0</v>
      </c>
      <c s="24">
        <v>0</v>
      </c>
      <c s="24">
        <v>0</v>
      </c>
      <c s="24">
        <v>0</v>
      </c>
      <c s="90">
        <v>107</v>
      </c>
      <c r="O108" s="90">
        <v>107</v>
      </c>
      <c s="24">
        <v>0</v>
      </c>
      <c s="24">
        <v>0</v>
      </c>
      <c s="24">
        <v>0</v>
      </c>
      <c s="24">
        <v>0</v>
      </c>
      <c s="90">
        <v>107</v>
      </c>
    </row>
    <row>
      <c r="H109" s="90">
        <v>108</v>
      </c>
      <c s="24">
        <v>0</v>
      </c>
      <c s="24">
        <v>0</v>
      </c>
      <c s="24">
        <v>0</v>
      </c>
      <c s="24">
        <v>0</v>
      </c>
      <c s="90">
        <v>108</v>
      </c>
      <c r="O109" s="90">
        <v>108</v>
      </c>
      <c s="24">
        <v>0</v>
      </c>
      <c s="24">
        <v>0</v>
      </c>
      <c s="24">
        <v>0</v>
      </c>
      <c s="24">
        <v>0</v>
      </c>
      <c s="90">
        <v>108</v>
      </c>
    </row>
    <row>
      <c r="H110" s="90">
        <v>109</v>
      </c>
      <c s="24">
        <v>0</v>
      </c>
      <c s="24">
        <v>0</v>
      </c>
      <c s="24">
        <v>0</v>
      </c>
      <c s="24">
        <v>0</v>
      </c>
      <c s="90">
        <v>109</v>
      </c>
      <c r="O110" s="90">
        <v>109</v>
      </c>
      <c s="24">
        <v>0</v>
      </c>
      <c s="24">
        <v>0</v>
      </c>
      <c s="24">
        <v>0</v>
      </c>
      <c s="24">
        <v>0</v>
      </c>
      <c s="90">
        <v>109</v>
      </c>
    </row>
    <row>
      <c r="H111" s="90">
        <v>110</v>
      </c>
      <c s="24">
        <v>0</v>
      </c>
      <c s="24">
        <v>0</v>
      </c>
      <c s="24">
        <v>0</v>
      </c>
      <c s="24">
        <v>0</v>
      </c>
      <c s="90">
        <v>110</v>
      </c>
      <c r="O111" s="90">
        <v>110</v>
      </c>
      <c s="24">
        <v>0</v>
      </c>
      <c s="24">
        <v>0</v>
      </c>
      <c s="24">
        <v>0</v>
      </c>
      <c s="24">
        <v>0</v>
      </c>
      <c s="90">
        <v>110</v>
      </c>
    </row>
    <row>
      <c r="H112" s="90">
        <v>111</v>
      </c>
      <c s="24">
        <v>0</v>
      </c>
      <c s="24">
        <v>0</v>
      </c>
      <c s="24">
        <v>0</v>
      </c>
      <c s="24">
        <v>0</v>
      </c>
      <c s="90">
        <v>111</v>
      </c>
      <c r="O112" s="90">
        <v>111</v>
      </c>
      <c s="24">
        <v>0</v>
      </c>
      <c s="24">
        <v>0</v>
      </c>
      <c s="24">
        <v>0</v>
      </c>
      <c s="24">
        <v>0</v>
      </c>
      <c s="90">
        <v>111</v>
      </c>
    </row>
    <row>
      <c r="H113" s="90">
        <v>112</v>
      </c>
      <c s="24">
        <v>0</v>
      </c>
      <c s="24">
        <v>0</v>
      </c>
      <c s="24">
        <v>0</v>
      </c>
      <c s="24">
        <v>0</v>
      </c>
      <c s="90">
        <v>112</v>
      </c>
      <c r="O113" s="90">
        <v>112</v>
      </c>
      <c s="24">
        <v>0</v>
      </c>
      <c s="24">
        <v>0</v>
      </c>
      <c s="24">
        <v>0</v>
      </c>
      <c s="24">
        <v>0</v>
      </c>
      <c s="90">
        <v>112</v>
      </c>
    </row>
    <row>
      <c r="H114" s="90">
        <v>113</v>
      </c>
      <c s="24">
        <v>0</v>
      </c>
      <c s="24">
        <v>0</v>
      </c>
      <c s="24">
        <v>0</v>
      </c>
      <c s="24">
        <v>0</v>
      </c>
      <c s="90">
        <v>113</v>
      </c>
      <c r="O114" s="90">
        <v>113</v>
      </c>
      <c s="24">
        <v>0</v>
      </c>
      <c s="24">
        <v>0</v>
      </c>
      <c s="24">
        <v>0</v>
      </c>
      <c s="24">
        <v>0</v>
      </c>
      <c s="90">
        <v>113</v>
      </c>
    </row>
    <row>
      <c r="H115" s="90">
        <v>114</v>
      </c>
      <c s="24">
        <v>0</v>
      </c>
      <c s="24">
        <v>0</v>
      </c>
      <c s="24">
        <v>0</v>
      </c>
      <c s="24">
        <v>0</v>
      </c>
      <c s="90">
        <v>114</v>
      </c>
      <c r="O115" s="90">
        <v>114</v>
      </c>
      <c s="24">
        <v>0</v>
      </c>
      <c s="24">
        <v>0</v>
      </c>
      <c s="24">
        <v>0</v>
      </c>
      <c s="24">
        <v>0</v>
      </c>
      <c s="90">
        <v>114</v>
      </c>
    </row>
    <row>
      <c r="H116" s="90">
        <v>115</v>
      </c>
      <c s="24">
        <v>0</v>
      </c>
      <c s="24">
        <v>0</v>
      </c>
      <c s="24">
        <v>0</v>
      </c>
      <c s="24">
        <v>0</v>
      </c>
      <c s="90">
        <v>115</v>
      </c>
      <c r="O116" s="90">
        <v>115</v>
      </c>
      <c s="24">
        <v>0</v>
      </c>
      <c s="24">
        <v>0</v>
      </c>
      <c s="24">
        <v>0</v>
      </c>
      <c s="24">
        <v>0</v>
      </c>
      <c s="90">
        <v>115</v>
      </c>
    </row>
    <row>
      <c r="H117" s="90">
        <v>116</v>
      </c>
      <c s="24">
        <v>0</v>
      </c>
      <c s="24">
        <v>0</v>
      </c>
      <c s="24">
        <v>0</v>
      </c>
      <c s="24">
        <v>0</v>
      </c>
      <c s="90">
        <v>116</v>
      </c>
      <c r="O117" s="90">
        <v>116</v>
      </c>
      <c s="24">
        <v>0</v>
      </c>
      <c s="24">
        <v>0</v>
      </c>
      <c s="24">
        <v>0</v>
      </c>
      <c s="24">
        <v>0</v>
      </c>
      <c s="90">
        <v>116</v>
      </c>
    </row>
    <row>
      <c r="H118" s="90">
        <v>117</v>
      </c>
      <c s="24">
        <v>0</v>
      </c>
      <c s="24">
        <v>0</v>
      </c>
      <c s="24">
        <v>0</v>
      </c>
      <c s="24">
        <v>0</v>
      </c>
      <c s="90">
        <v>117</v>
      </c>
      <c r="O118" s="90">
        <v>117</v>
      </c>
      <c s="24">
        <v>0</v>
      </c>
      <c s="24">
        <v>0</v>
      </c>
      <c s="24">
        <v>0</v>
      </c>
      <c s="24">
        <v>0</v>
      </c>
      <c s="90">
        <v>117</v>
      </c>
    </row>
    <row>
      <c r="H119" s="90">
        <v>118</v>
      </c>
      <c s="24">
        <v>0</v>
      </c>
      <c s="24">
        <v>0</v>
      </c>
      <c s="24">
        <v>0</v>
      </c>
      <c s="24">
        <v>0</v>
      </c>
      <c s="90">
        <v>118</v>
      </c>
      <c r="O119" s="90">
        <v>118</v>
      </c>
      <c s="24">
        <v>0</v>
      </c>
      <c s="24">
        <v>0</v>
      </c>
      <c s="24">
        <v>0</v>
      </c>
      <c s="24">
        <v>0</v>
      </c>
      <c s="90">
        <v>118</v>
      </c>
    </row>
    <row>
      <c r="H120" s="90">
        <v>119</v>
      </c>
      <c s="24">
        <v>0</v>
      </c>
      <c s="24">
        <v>0</v>
      </c>
      <c s="24">
        <v>0</v>
      </c>
      <c s="24">
        <v>0</v>
      </c>
      <c s="90">
        <v>119</v>
      </c>
      <c r="O120" s="90">
        <v>119</v>
      </c>
      <c s="24">
        <v>0</v>
      </c>
      <c s="24">
        <v>0</v>
      </c>
      <c s="24">
        <v>0</v>
      </c>
      <c s="24">
        <v>0</v>
      </c>
      <c s="90">
        <v>119</v>
      </c>
    </row>
    <row>
      <c r="H121" s="90">
        <v>120</v>
      </c>
      <c s="24">
        <v>0</v>
      </c>
      <c s="24">
        <v>0</v>
      </c>
      <c s="24">
        <v>0</v>
      </c>
      <c s="24">
        <v>0</v>
      </c>
      <c s="90">
        <v>120</v>
      </c>
      <c r="O121" s="90">
        <v>120</v>
      </c>
      <c s="24">
        <v>0</v>
      </c>
      <c s="24">
        <v>0</v>
      </c>
      <c s="24">
        <v>0</v>
      </c>
      <c s="24">
        <v>0</v>
      </c>
      <c s="90">
        <v>120</v>
      </c>
    </row>
    <row>
      <c r="H122" s="90" t="s">
        <v>29</v>
      </c>
      <c s="24"/>
      <c s="24"/>
      <c s="24"/>
      <c s="24"/>
      <c s="90"/>
      <c r="O122" s="90" t="s">
        <v>29</v>
      </c>
      <c s="24"/>
      <c s="24"/>
      <c s="24"/>
      <c s="24"/>
      <c s="90"/>
    </row>
    <row>
      <c r="H123" s="25"/>
      <c r="M123" s="25"/>
      <c r="O123" s="25"/>
      <c r="T123" s="25"/>
    </row>
    <row>
      <c r="H124" s="25"/>
      <c r="M124" s="25"/>
      <c r="O124" s="25"/>
      <c r="T124" s="25"/>
    </row>
    <row>
      <c r="H125" s="25"/>
      <c r="M125" s="25"/>
      <c r="O125" s="25"/>
      <c r="T125" s="25"/>
    </row>
    <row>
      <c r="H126" s="25"/>
      <c r="M126" s="25"/>
      <c r="O126" s="25"/>
      <c r="T126" s="25"/>
    </row>
    <row>
      <c r="H127" s="25"/>
      <c r="M127" s="25"/>
      <c r="O127" s="25"/>
      <c r="T127" s="25"/>
    </row>
    <row>
      <c r="H128" s="25"/>
      <c r="M128" s="25"/>
      <c r="O128" s="25"/>
      <c r="T128" s="25"/>
    </row>
    <row>
      <c r="H129" s="25"/>
      <c r="M129" s="25"/>
      <c r="O129" s="25"/>
      <c r="T129" s="25"/>
    </row>
    <row>
      <c r="H130" s="25"/>
      <c r="M130" s="25"/>
      <c r="O130" s="25"/>
      <c r="T130" s="25"/>
    </row>
    <row>
      <c r="H131" s="25"/>
      <c r="M131" s="25"/>
      <c r="O131" s="25"/>
      <c r="T131" s="25"/>
    </row>
    <row>
      <c r="H132" s="25"/>
      <c r="M132" s="25"/>
      <c r="O132" s="25"/>
      <c r="T132" s="25"/>
    </row>
    <row>
      <c r="H133" s="25"/>
      <c r="M133" s="25"/>
      <c r="O133" s="25"/>
      <c r="T133" s="25"/>
    </row>
    <row>
      <c r="H134" s="25"/>
      <c r="M134" s="25"/>
      <c r="O134" s="25"/>
      <c r="T134" s="25"/>
    </row>
    <row>
      <c r="H135" s="25"/>
      <c r="M135" s="25"/>
      <c r="O135" s="25"/>
      <c r="T135" s="25"/>
    </row>
    <row>
      <c r="H136" s="25"/>
      <c r="M136" s="25"/>
      <c r="O136" s="25"/>
      <c r="T136" s="25"/>
    </row>
    <row>
      <c r="H137" s="25"/>
      <c r="M137" s="25"/>
      <c r="O137" s="25"/>
      <c r="T137" s="25"/>
    </row>
    <row>
      <c r="H138" s="25"/>
      <c r="M138" s="25"/>
      <c r="O138" s="25"/>
      <c r="T138" s="25"/>
    </row>
    <row>
      <c r="H139" s="25"/>
      <c r="M139" s="25"/>
      <c r="O139" s="25"/>
      <c r="T139" s="25"/>
    </row>
    <row>
      <c r="H140" s="25"/>
      <c r="M140" s="25"/>
      <c r="O140" s="25"/>
      <c r="T140" s="25"/>
    </row>
    <row>
      <c r="H141" s="25"/>
      <c r="M141" s="25"/>
      <c r="O141" s="25"/>
      <c r="T141" s="25"/>
    </row>
    <row>
      <c r="H142" s="25"/>
      <c r="M142" s="25"/>
      <c r="O142" s="25"/>
      <c r="T142" s="25"/>
    </row>
    <row>
      <c r="H143" s="25"/>
      <c r="M143" s="25"/>
      <c r="O143" s="25"/>
      <c r="T143" s="25"/>
    </row>
    <row>
      <c r="H144" s="25"/>
      <c r="M144" s="25"/>
      <c r="O144" s="25"/>
      <c r="T144" s="25"/>
    </row>
    <row>
      <c r="H145" s="25"/>
      <c r="M145" s="25"/>
      <c r="O145" s="25"/>
      <c r="T145" s="25"/>
    </row>
    <row>
      <c r="H146" s="25"/>
      <c r="M146" s="25"/>
      <c r="O146" s="25"/>
      <c r="T146" s="25"/>
    </row>
    <row>
      <c r="H147" s="25"/>
      <c r="M147" s="25"/>
      <c r="O147" s="25"/>
      <c r="T147" s="25"/>
    </row>
    <row>
      <c r="H148" s="25"/>
      <c r="M148" s="25"/>
      <c r="O148" s="25"/>
      <c r="T148" s="25"/>
    </row>
    <row>
      <c r="H149" s="25"/>
      <c r="M149" s="25"/>
      <c r="O149" s="25"/>
      <c r="T149" s="25"/>
    </row>
    <row>
      <c r="H150" s="25"/>
      <c r="M150" s="25"/>
      <c r="O150" s="25"/>
      <c r="T150" s="25"/>
    </row>
    <row>
      <c r="H151" s="25"/>
      <c r="M151" s="25"/>
      <c r="O151" s="25"/>
      <c r="T151" s="25"/>
    </row>
    <row>
      <c r="H152" s="25"/>
      <c r="M152" s="25"/>
      <c r="O152" s="25"/>
      <c r="T152" s="25"/>
    </row>
    <row>
      <c r="H153" s="25"/>
      <c r="M153" s="25"/>
      <c r="O153" s="25"/>
      <c r="T153" s="25"/>
    </row>
    <row>
      <c r="H154" s="25"/>
      <c r="M154" s="25"/>
      <c r="O154" s="25"/>
      <c r="T154" s="25"/>
    </row>
    <row>
      <c r="H155" s="25"/>
      <c r="M155" s="25"/>
      <c r="O155" s="25"/>
      <c r="T155" s="25"/>
    </row>
    <row>
      <c r="H156" s="25"/>
      <c r="M156" s="25"/>
      <c r="O156" s="25"/>
      <c r="T156" s="25"/>
    </row>
    <row>
      <c r="H157" s="25"/>
      <c r="M157" s="25"/>
      <c r="O157" s="25"/>
      <c r="T157" s="25"/>
    </row>
    <row>
      <c r="H158" s="25"/>
      <c r="M158" s="25"/>
      <c r="O158" s="25"/>
      <c r="T158" s="25"/>
    </row>
    <row>
      <c r="H159" s="25"/>
      <c r="M159" s="25"/>
      <c r="O159" s="25"/>
      <c r="T159" s="25"/>
    </row>
    <row>
      <c r="H160" s="25"/>
      <c r="M160" s="25"/>
      <c r="O160" s="25"/>
      <c r="T160" s="25"/>
    </row>
    <row>
      <c r="H161" s="25"/>
      <c r="M161" s="25"/>
      <c r="O161" s="25"/>
      <c r="T161" s="25"/>
    </row>
    <row>
      <c r="H162" s="25"/>
      <c r="M162" s="25"/>
      <c r="O162" s="25"/>
      <c r="T162" s="25"/>
    </row>
    <row>
      <c r="H163" s="25"/>
      <c r="M163" s="25"/>
      <c r="O163" s="25"/>
      <c r="T163" s="25"/>
    </row>
    <row>
      <c r="H164" s="25"/>
      <c r="M164" s="25"/>
      <c r="O164" s="25"/>
      <c r="T164" s="25"/>
    </row>
    <row>
      <c r="H165" s="25"/>
      <c r="M165" s="25"/>
      <c r="O165" s="25"/>
      <c r="T165" s="25"/>
    </row>
    <row>
      <c r="H166" s="25"/>
      <c r="M166" s="25"/>
      <c r="O166" s="25"/>
      <c r="T166" s="25"/>
    </row>
    <row>
      <c r="H167" s="25"/>
      <c r="M167" s="25"/>
      <c r="O167" s="25"/>
      <c r="T167" s="25"/>
    </row>
    <row>
      <c r="H168" s="25"/>
      <c r="M168" s="25"/>
      <c r="O168" s="25"/>
      <c r="T168" s="25"/>
    </row>
    <row>
      <c r="H169" s="25"/>
      <c r="M169" s="25"/>
      <c r="O169" s="25"/>
      <c r="T169" s="25"/>
    </row>
    <row>
      <c r="H170" s="25"/>
      <c r="M170" s="25"/>
      <c r="O170" s="25"/>
      <c r="T170" s="25"/>
    </row>
    <row>
      <c r="H171" s="25"/>
      <c r="M171" s="25"/>
      <c r="O171" s="25"/>
      <c r="T171" s="25"/>
    </row>
    <row>
      <c r="H172" s="25"/>
      <c r="M172" s="25"/>
      <c r="O172" s="25"/>
      <c r="T172" s="25"/>
    </row>
    <row>
      <c r="H173" s="25"/>
      <c r="M173" s="25"/>
      <c r="O173" s="25"/>
      <c r="T173" s="25"/>
    </row>
    <row>
      <c r="H174" s="25"/>
      <c r="M174" s="25"/>
      <c r="O174" s="25"/>
      <c r="T174" s="25"/>
    </row>
    <row>
      <c r="H175" s="25"/>
      <c r="M175" s="25"/>
      <c r="O175" s="25"/>
      <c r="T175" s="25"/>
    </row>
    <row>
      <c r="H176" s="25"/>
      <c r="M176" s="25"/>
      <c r="O176" s="25"/>
      <c r="T176" s="25"/>
    </row>
    <row>
      <c r="H177" s="25"/>
      <c r="M177" s="25"/>
      <c r="O177" s="25"/>
      <c r="T177" s="25"/>
    </row>
    <row>
      <c r="H178" s="25"/>
      <c r="M178" s="25"/>
      <c r="O178" s="25"/>
      <c r="T178" s="25"/>
    </row>
    <row>
      <c r="H179" s="25"/>
      <c r="M179" s="25"/>
      <c r="O179" s="25"/>
      <c r="T179" s="25"/>
    </row>
    <row>
      <c r="H180" s="25"/>
      <c r="M180" s="25"/>
      <c r="O180" s="25"/>
      <c r="T180" s="25"/>
    </row>
    <row>
      <c r="H181" s="25"/>
      <c r="M181" s="25"/>
      <c r="O181" s="25"/>
      <c r="T181" s="25"/>
    </row>
    <row>
      <c r="H182" s="25"/>
      <c r="M182" s="25"/>
      <c r="O182" s="25"/>
      <c r="T182" s="25"/>
    </row>
    <row>
      <c r="H183" s="25"/>
      <c r="M183" s="25"/>
      <c r="O183" s="25"/>
      <c r="T183" s="25"/>
    </row>
    <row>
      <c r="H184" s="25"/>
      <c r="M184" s="25"/>
      <c r="O184" s="25"/>
      <c r="T184" s="25"/>
    </row>
    <row>
      <c r="H185" s="25"/>
      <c r="M185" s="25"/>
      <c r="O185" s="25"/>
      <c r="T185" s="25"/>
    </row>
    <row>
      <c r="H186" s="25"/>
      <c r="M186" s="25"/>
      <c r="O186" s="25"/>
      <c r="T186" s="25"/>
    </row>
    <row>
      <c r="H187" s="25"/>
      <c r="M187" s="25"/>
      <c r="O187" s="25"/>
      <c r="T187" s="25"/>
    </row>
    <row>
      <c r="H188" s="25"/>
      <c r="M188" s="25"/>
      <c r="O188" s="25"/>
      <c r="T188" s="25"/>
    </row>
    <row>
      <c r="H189" s="25"/>
      <c r="M189" s="25"/>
      <c r="O189" s="25"/>
      <c r="T189" s="25"/>
    </row>
    <row>
      <c r="H190" s="25"/>
      <c r="M190" s="25"/>
      <c r="O190" s="25"/>
      <c r="T190" s="25"/>
    </row>
    <row>
      <c r="H191" s="25"/>
      <c r="M191" s="25"/>
      <c r="O191" s="25"/>
      <c r="T191" s="25"/>
    </row>
    <row>
      <c r="H192" s="25"/>
      <c r="M192" s="25"/>
      <c r="O192" s="25"/>
      <c r="T192" s="25"/>
    </row>
    <row>
      <c r="H193" s="25"/>
      <c r="M193" s="25"/>
      <c r="O193" s="25"/>
      <c r="T193" s="25"/>
    </row>
    <row>
      <c r="H194" s="25"/>
      <c r="M194" s="25"/>
      <c r="O194" s="25"/>
      <c r="T194" s="25"/>
    </row>
    <row>
      <c r="H195" s="25"/>
      <c r="M195" s="25"/>
      <c r="O195" s="25"/>
      <c r="T195" s="25"/>
    </row>
    <row>
      <c r="H196" s="25"/>
      <c r="M196" s="25"/>
      <c r="O196" s="25"/>
      <c r="T196" s="25"/>
    </row>
    <row>
      <c r="H197" s="25"/>
      <c r="M197" s="25"/>
      <c r="O197" s="25"/>
      <c r="T197" s="25"/>
    </row>
    <row>
      <c r="H198" s="25"/>
      <c r="M198" s="25"/>
      <c r="O198" s="25"/>
      <c r="T198" s="25"/>
    </row>
    <row>
      <c r="H199" s="25"/>
      <c r="M199" s="25"/>
      <c r="O199" s="25"/>
      <c r="T199" s="25"/>
    </row>
    <row>
      <c r="H200" s="25"/>
      <c r="M200" s="25"/>
      <c r="O200" s="25"/>
      <c r="T200" s="25"/>
    </row>
    <row>
      <c r="H201" s="25"/>
      <c r="M201" s="25"/>
      <c r="O201" s="25"/>
      <c r="T201" s="25"/>
    </row>
    <row>
      <c r="H202" s="25"/>
      <c r="M202" s="25"/>
      <c r="O202" s="25"/>
      <c r="T202" s="25"/>
    </row>
    <row>
      <c r="H203" s="25"/>
      <c r="M203" s="25"/>
      <c r="O203" s="25"/>
      <c r="T203" s="25"/>
    </row>
    <row>
      <c r="H204" s="25"/>
      <c r="M204" s="25"/>
      <c r="O204" s="25"/>
      <c r="T204" s="25"/>
    </row>
    <row>
      <c r="H205" s="25"/>
      <c r="M205" s="25"/>
      <c r="O205" s="25"/>
      <c r="T205" s="25"/>
    </row>
    <row>
      <c r="H206" s="25"/>
      <c r="M206" s="25"/>
      <c r="O206" s="25"/>
      <c r="T206" s="25"/>
    </row>
    <row>
      <c r="H207" s="25"/>
      <c r="M207" s="25"/>
      <c r="O207" s="25"/>
      <c r="T207" s="25"/>
    </row>
    <row>
      <c r="H208" s="25"/>
      <c r="M208" s="25"/>
      <c r="O208" s="25"/>
      <c r="T208" s="25"/>
    </row>
    <row>
      <c r="H209" s="25"/>
      <c r="M209" s="25"/>
      <c r="O209" s="25"/>
      <c r="T209" s="25"/>
    </row>
    <row>
      <c r="H210" s="25"/>
      <c r="M210" s="25"/>
      <c r="O210" s="25"/>
      <c r="T210" s="25"/>
    </row>
    <row>
      <c r="H211" s="25"/>
      <c r="M211" s="25"/>
      <c r="O211" s="25"/>
      <c r="T211" s="25"/>
    </row>
    <row>
      <c r="H212" s="25"/>
      <c r="M212" s="25"/>
      <c r="O212" s="25"/>
      <c r="T212" s="25"/>
    </row>
    <row>
      <c r="H213" s="25"/>
      <c r="M213" s="25"/>
      <c r="O213" s="25"/>
      <c r="T213" s="25"/>
    </row>
    <row>
      <c r="H214" s="25"/>
      <c r="M214" s="25"/>
      <c r="O214" s="25"/>
      <c r="T214" s="25"/>
    </row>
    <row>
      <c r="H215" s="25"/>
      <c r="M215" s="25"/>
      <c r="O215" s="25"/>
      <c r="T215" s="25"/>
    </row>
    <row>
      <c r="H216" s="25"/>
      <c r="M216" s="25"/>
      <c r="O216" s="25"/>
      <c r="T216" s="25"/>
    </row>
    <row>
      <c r="H217" s="25"/>
      <c r="M217" s="25"/>
      <c r="O217" s="25"/>
      <c r="T217" s="25"/>
    </row>
    <row>
      <c r="H218" s="25"/>
      <c r="M218" s="25"/>
      <c r="O218" s="25"/>
      <c r="T218" s="25"/>
    </row>
    <row>
      <c r="H219" s="25"/>
      <c r="M219" s="25"/>
      <c r="O219" s="25"/>
      <c r="T219" s="25"/>
    </row>
    <row>
      <c r="H220" s="25"/>
      <c r="M220" s="25"/>
      <c r="O220" s="25"/>
      <c r="T220" s="25"/>
    </row>
    <row>
      <c r="H221" s="25"/>
      <c r="M221" s="25"/>
      <c r="O221" s="25"/>
      <c r="T221" s="25"/>
    </row>
    <row>
      <c r="H222" s="25"/>
      <c r="M222" s="25"/>
      <c r="O222" s="25"/>
      <c r="T222" s="25"/>
    </row>
    <row>
      <c r="H223" s="25"/>
      <c r="M223" s="25"/>
      <c r="O223" s="25"/>
      <c r="T223" s="25"/>
    </row>
    <row>
      <c r="H224" s="25"/>
      <c r="M224" s="25"/>
      <c r="O224" s="25"/>
      <c r="T224" s="25"/>
    </row>
    <row>
      <c r="H225" s="25"/>
      <c r="M225" s="25"/>
      <c r="O225" s="25"/>
      <c r="T225" s="25"/>
    </row>
    <row>
      <c r="H226" s="25"/>
      <c r="M226" s="25"/>
      <c r="O226" s="25"/>
      <c r="T226" s="25"/>
    </row>
    <row>
      <c r="H227" s="25"/>
      <c r="M227" s="25"/>
      <c r="O227" s="25"/>
      <c r="T227" s="25"/>
    </row>
    <row>
      <c r="H228" s="25"/>
      <c r="M228" s="25"/>
      <c r="O228" s="25"/>
      <c r="T228" s="25"/>
    </row>
    <row>
      <c r="H229" s="25"/>
      <c r="M229" s="25"/>
      <c r="O229" s="25"/>
      <c r="T229" s="25"/>
    </row>
    <row>
      <c r="H230" s="25"/>
      <c r="M230" s="25"/>
      <c r="O230" s="25"/>
      <c r="T230" s="25"/>
    </row>
    <row>
      <c r="H231" s="25"/>
      <c r="M231" s="25"/>
      <c r="O231" s="25"/>
      <c r="T231" s="25"/>
    </row>
    <row>
      <c r="H232" s="25"/>
      <c r="M232" s="25"/>
      <c r="O232" s="25"/>
      <c r="T232" s="25"/>
    </row>
    <row>
      <c r="H233" s="25"/>
      <c r="M233" s="25"/>
      <c r="O233" s="25"/>
      <c r="T233" s="25"/>
    </row>
    <row>
      <c r="H234" s="25"/>
      <c r="M234" s="25"/>
      <c r="O234" s="25"/>
      <c r="T234" s="25"/>
    </row>
    <row>
      <c r="H235" s="25"/>
      <c r="M235" s="25"/>
      <c r="O235" s="25"/>
      <c r="T235" s="25"/>
    </row>
    <row>
      <c r="H236" s="25"/>
      <c r="M236" s="25"/>
      <c r="O236" s="25"/>
      <c r="T236" s="25"/>
    </row>
    <row>
      <c r="H237" s="25"/>
      <c r="M237" s="25"/>
      <c r="O237" s="25"/>
      <c r="T237" s="25"/>
    </row>
    <row>
      <c r="H238" s="25"/>
      <c r="M238" s="25"/>
      <c r="O238" s="25"/>
      <c r="T238" s="25"/>
    </row>
    <row>
      <c r="H239" s="25"/>
      <c r="M239" s="25"/>
      <c r="O239" s="25"/>
      <c r="T239" s="25"/>
    </row>
    <row>
      <c r="H240" s="25"/>
      <c r="M240" s="25"/>
      <c r="O240" s="25"/>
      <c r="T240" s="25"/>
    </row>
    <row>
      <c r="H241" s="25"/>
      <c r="M241" s="25"/>
      <c r="O241" s="25"/>
      <c r="T241" s="25"/>
    </row>
    <row>
      <c r="H242" s="25"/>
      <c r="M242" s="25"/>
      <c r="O242" s="25"/>
      <c r="T242" s="25"/>
    </row>
    <row>
      <c r="H243" s="25"/>
      <c r="M243" s="25"/>
      <c r="O243" s="25"/>
      <c r="T243" s="25"/>
    </row>
    <row>
      <c r="H244" s="25"/>
      <c r="M244" s="25"/>
      <c r="O244" s="25"/>
      <c r="T244" s="25"/>
    </row>
    <row>
      <c r="H245" s="25"/>
      <c r="M245" s="25"/>
      <c r="O245" s="25"/>
      <c r="T245" s="25"/>
    </row>
    <row>
      <c r="H246" s="25"/>
      <c r="M246" s="25"/>
      <c r="O246" s="25"/>
      <c r="T246" s="25"/>
    </row>
    <row>
      <c r="H247" s="25"/>
      <c r="M247" s="25"/>
      <c r="O247" s="25"/>
      <c r="T247" s="25"/>
    </row>
    <row>
      <c r="H248" s="25"/>
      <c r="M248" s="25"/>
      <c r="O248" s="25"/>
      <c r="T248" s="25"/>
    </row>
    <row>
      <c r="H249" s="25"/>
      <c r="M249" s="25"/>
      <c r="O249" s="25"/>
      <c r="T249" s="25"/>
    </row>
    <row>
      <c r="H250" s="25"/>
      <c r="M250" s="25"/>
      <c r="O250" s="25"/>
      <c r="T250" s="25"/>
    </row>
    <row>
      <c r="H251" s="25"/>
      <c r="M251" s="25"/>
      <c r="O251" s="25"/>
      <c r="T251" s="25"/>
    </row>
    <row>
      <c r="H252" s="25"/>
      <c r="M252" s="25"/>
      <c r="O252" s="25"/>
      <c r="T252" s="25"/>
    </row>
    <row>
      <c r="H253" s="25"/>
      <c r="M253" s="25"/>
      <c r="O253" s="25"/>
      <c r="T253" s="25"/>
    </row>
    <row>
      <c r="H254" s="25"/>
      <c r="M254" s="25"/>
      <c r="O254" s="25"/>
      <c r="T254" s="25"/>
    </row>
    <row>
      <c r="H255" s="25"/>
      <c r="M255" s="25"/>
      <c r="O255" s="25"/>
      <c r="T255" s="25"/>
    </row>
    <row>
      <c r="H256" s="25"/>
      <c r="M256" s="25"/>
      <c r="O256" s="25"/>
      <c r="T256" s="25"/>
    </row>
    <row>
      <c r="H257" s="25"/>
      <c r="M257" s="25"/>
      <c r="O257" s="25"/>
      <c r="T257" s="25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83FB32D30F54282F53E9F340B8A84" ma:contentTypeVersion="19" ma:contentTypeDescription="Create a new document." ma:contentTypeScope="" ma:versionID="ec32568746a6fa3464f0744fc2a1ab72">
  <xsd:schema xmlns:xsd="http://www.w3.org/2001/XMLSchema" xmlns:xs="http://www.w3.org/2001/XMLSchema" xmlns:p="http://schemas.microsoft.com/office/2006/metadata/properties" xmlns:ns2="a413b839-e4ad-47c3-8c1b-401179c59e65" xmlns:ns3="0b1b00fa-d123-46c4-9f21-72b5da4cfab8" targetNamespace="http://schemas.microsoft.com/office/2006/metadata/properties" ma:root="true" ma:fieldsID="2b95555e3fea91b30d173d0a4f8830f9" ns2:_="" ns3:_="">
    <xsd:import namespace="a413b839-e4ad-47c3-8c1b-401179c59e65"/>
    <xsd:import namespace="0b1b00fa-d123-46c4-9f21-72b5da4cf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" minOccurs="0"/>
                <xsd:element ref="ns2:L4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b839-e4ad-47c3-8c1b-401179c59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74191f8-41f6-4416-89b6-a38029911b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5" nillable="true" ma:displayName="Time" ma:default="[today]" ma:format="DateTime" ma:internalName="Time">
      <xsd:simpleType>
        <xsd:restriction base="dms:DateTime"/>
      </xsd:simpleType>
    </xsd:element>
    <xsd:element name="L4S" ma:index="26" nillable="true" ma:displayName="L4S" ma:format="DateTime" ma:internalName="L4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00fa-d123-46c4-9f21-72b5da4cf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f7a3a-22a4-480a-bb40-00f2bdcd2afd}" ma:internalName="TaxCatchAll" ma:showField="CatchAllData" ma:web="0b1b00fa-d123-46c4-9f21-72b5da4cfa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4EF9CE-DDC6-4E60-AE4F-93B563BA4EAF}"/>
</file>

<file path=customXml/itemProps2.xml><?xml version="1.0" encoding="utf-8"?>
<ds:datastoreItem xmlns:ds="http://schemas.openxmlformats.org/officeDocument/2006/customXml" ds:itemID="{04B2248A-27F1-435B-A3C7-E917FA306E4A}"/>
</file>