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media/image1.png" ContentType="image/png"/>
  <Override PartName="/xl/media/image2.png" ContentType="image/png"/>
  <Override PartName="/xl/media/image3.jpeg" ContentType="image/jpeg"/>
  <Override PartName="/xl/media/image4.jpeg" ContentType="image/jpeg"/>
  <Override PartName="/xl/media/image5.png" ContentType="image/png"/>
  <Override PartName="/xl/media/image6.jpeg" ContentType="image/jpeg"/>
  <Override PartName="/xl/media/image7.jpeg" ContentType="image/jpeg"/>
  <Override PartName="/xl/media/image8.jpeg" ContentType="image/jpeg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56.102"/>
  <workbookPr defaultThemeVersion="124226"/>
  <bookViews>
    <workbookView xWindow="-96" yWindow="-96" windowWidth="23232" windowHeight="12432" tabRatio="802" firstSheet="4" activeTab="7"/>
  </bookViews>
  <sheets>
    <sheet name="VIDEO KPIs" sheetId="1" state="hidden" r:id="rId1"/>
    <sheet name="Intermediate" sheetId="2" state="hidden" r:id="rId2"/>
    <sheet name="Raw Data 1" sheetId="3" r:id="rId3"/>
    <sheet name="Raw Data 2" sheetId="4" r:id="rId4"/>
    <sheet name="Raw Data 3" sheetId="5" r:id="rId5"/>
    <sheet name="Raw Data 4" sheetId="6" r:id="rId6"/>
    <sheet name="Device Info" sheetId="7" state="hidden" r:id="rId7"/>
    <sheet name="Device Overview" sheetId="8" r:id="rId8"/>
    <sheet name="Game Scorecard" sheetId="9" r:id="rId9"/>
    <sheet name="Video MOS" sheetId="10" r:id="rId10"/>
    <sheet name="Video Complexity" sheetId="11" r:id="rId11"/>
    <sheet name="Detail Charts" sheetId="12" r:id="rId12"/>
    <sheet name="Events" sheetId="13" r:id="rId13"/>
    <sheet name="Video Freeze and Buffering" sheetId="14" r:id="rId14"/>
    <sheet name="Video QoE" sheetId="15" r:id="rId15"/>
    <sheet name="Gaming QoE" sheetId="16" r:id="rId16"/>
    <sheet name="UDP-Raw Data 1" sheetId="17" r:id="rId17"/>
    <sheet name="UDP-Raw Data 2" sheetId="18" r:id="rId18"/>
    <sheet name="Browser-Raw Data 1" sheetId="19" r:id="rId19"/>
    <sheet name="Browser-Raw Data 2" sheetId="20" r:id="rId20"/>
    <sheet name="Bin Data" sheetId="21" state="hidden" r:id="rId21"/>
  </sheets>
  <definedNames>
    <definedName name="_xlfn.AVERAGEIFS" hidden="1">#NAME?</definedName>
    <definedName name="_xlfn.COUNTIFS" hidden="1">#NAME?</definedName>
    <definedName name="_xlfn.IFERROR" hidden="1">#NAME?</definedName>
    <definedName name="_xlfn.STDEV.P" hidden="1">#NAME?</definedName>
    <definedName name="ATTList">#REF!</definedName>
    <definedName name="ATTList2">#REF!</definedName>
    <definedName name="CarrierList">#REF!</definedName>
    <definedName name="CarrierLookup">#REF!</definedName>
    <definedName name="Channel1Buffering">OFFSET('Raw Data 1'!$F$1,1,0,MAX('Game Scorecard'!$B$26,1),1)</definedName>
    <definedName name="Channel1Freezing">OFFSET('Raw Data 1'!$G$1,1,0,MAX('Game Scorecard'!$B$26,1),1)</definedName>
    <definedName name="Channel1MOS">OFFSET('Raw Data 1'!$C$1,1,0,MAX('Game Scorecard'!$B$26,1),1)</definedName>
    <definedName name="Channel1SI">OFFSET('Raw Data 1'!$D$1,1,0,MAX('Game Scorecard'!$B$26,1),1)</definedName>
    <definedName name="Channel1TI">OFFSET('Raw Data 1'!$E$1,1,0,MAX('Game Scorecard'!$B$26,1),1)</definedName>
    <definedName name="Channel1Timestamp">OFFSET('Raw Data 1'!$A$1,1,0,MAX('Game Scorecard'!$B$26,1),1)</definedName>
    <definedName name="Channel2Buffering">OFFSET('Raw Data 2'!$F$1,1,0,MAX('Game Scorecard'!$C$26,1),1)</definedName>
    <definedName name="Channel2Freezing">OFFSET('Raw Data 2'!$G$1,1,0,MAX('Game Scorecard'!$C$26,1),1)</definedName>
    <definedName name="Channel2MOS">OFFSET('Raw Data 2'!$C$1,1,0,MAX('Game Scorecard'!$C$26,1),1)</definedName>
    <definedName name="Channel2SI">OFFSET('Raw Data 2'!$D$1,1,0,MAX('Game Scorecard'!$C$26,1),1)</definedName>
    <definedName name="Channel2TI">OFFSET('Raw Data 2'!$E$1,1,0,MAX('Game Scorecard'!$C$26,1),1)</definedName>
    <definedName name="Channel2Timestamp">OFFSET('Raw Data 2'!$A$1,1,0,MAX('Game Scorecard'!$C$26,1),1)</definedName>
    <definedName name="Channel3Buffering">OFFSET('Raw Data 3'!$F$1,1,0,MAX('Game Scorecard'!$D$26,1),1)</definedName>
    <definedName name="Channel3Freezing">OFFSET('Raw Data 3'!$G$1,1,0,MAX('Game Scorecard'!$D$26,1),1)</definedName>
    <definedName name="Channel3MOS">OFFSET('Raw Data 3'!$C$1,1,0,MAX('Game Scorecard'!$D$26,1),1)</definedName>
    <definedName name="Channel3SI">OFFSET('Raw Data 3'!$D$1,1,0,MAX('Game Scorecard'!$D$26,1),1)</definedName>
    <definedName name="Channel3TI">OFFSET('Raw Data 3'!$E$1,1,0,MAX('Game Scorecard'!$D$26,1),1)</definedName>
    <definedName name="Channel3Timestamp">OFFSET('Raw Data 3'!$A$1,1,0,MAX('Game Scorecard'!$D$26,1),1)</definedName>
    <definedName name="Channel4Buffering">OFFSET('Raw Data 4'!$F$1,1,0,MAX('Game Scorecard'!$E$26,1),1)</definedName>
    <definedName name="Channel4Freezing">OFFSET('Raw Data 4'!$G$1,1,0,MAX('Game Scorecard'!$E$26,1),1)</definedName>
    <definedName name="Channel4MOS">OFFSET('Raw Data 4'!$C$1,1,0,MAX('Game Scorecard'!$E$26,1),1)</definedName>
    <definedName name="Channel4SI">OFFSET('Raw Data 4'!$D$1,1,0,MAX('Game Scorecard'!$E$26,1),1)</definedName>
    <definedName name="Channel4TI">OFFSET('Raw Data 4'!$E$1,1,0,MAX('Game Scorecard'!$E$26,1),1)</definedName>
    <definedName name="Channel4Timestamp">OFFSET('Raw Data 4'!$A$1,1,0,MAX('Game Scorecard'!$E$26,1),1)</definedName>
    <definedName name="MyCarrierList">#REF!</definedName>
    <definedName name="MyCarrierLookup">#REF!</definedName>
    <definedName name="_xlnm.Print_Area" localSheetId="0">'VIDEO KPIs'!$A$1:$H$36</definedName>
    <definedName name="TMOLIst">#REF!</definedName>
    <definedName name="TMOList2">#REF!</definedName>
    <definedName name="USCCList">#REF!</definedName>
    <definedName name="USCCList2">#REF!</definedName>
  </definedNames>
  <calcPr calcId="40001"/>
</workbook>
</file>

<file path=xl/sharedStrings.xml><?xml version="1.0" encoding="utf-8"?>
<sst xmlns="http://schemas.openxmlformats.org/spreadsheetml/2006/main" uniqueCount="441">
  <si>
    <t>Channel</t>
  </si>
  <si>
    <t>Device Make</t>
  </si>
  <si>
    <t>&lt;4.8</t>
  </si>
  <si>
    <t>TMOList</t>
  </si>
  <si>
    <t>&lt;3.6</t>
  </si>
  <si>
    <t>&lt;2.8</t>
  </si>
  <si>
    <t>4.4-4.5</t>
  </si>
  <si>
    <t>MOS Standard Deviation</t>
  </si>
  <si>
    <t>NetworkCountryChanges</t>
  </si>
  <si>
    <t>LTE_PCIChanges</t>
  </si>
  <si>
    <t>Session Score</t>
  </si>
  <si>
    <t>% of Time Packet Loss</t>
  </si>
  <si>
    <t>Si Sensitivity Threshold</t>
  </si>
  <si>
    <t>Message</t>
  </si>
  <si>
    <t>CH3 TI</t>
  </si>
  <si>
    <t>CH3 Absolute TimeStamp</t>
  </si>
  <si>
    <t>Video Start Failures (VSF)</t>
  </si>
  <si>
    <t>First Byte Sent</t>
  </si>
  <si>
    <t>Interaction Quality (due to packetloss)</t>
  </si>
  <si>
    <t/>
  </si>
  <si>
    <t>SI</t>
  </si>
  <si>
    <t>LteTacChanges</t>
  </si>
  <si>
    <t>NR Band Changes</t>
  </si>
  <si>
    <t>NR_CSI_RSRPChanges</t>
  </si>
  <si>
    <t>2024-08-04T21:47:39.3900000</t>
  </si>
  <si>
    <t>1-30</t>
  </si>
  <si>
    <t>% of time Buffering</t>
  </si>
  <si>
    <t>Total Capture Duration (sec)</t>
  </si>
  <si>
    <t>TI Bins</t>
  </si>
  <si>
    <t>Over 120</t>
  </si>
  <si>
    <t>Capture frame rate, fps</t>
  </si>
  <si>
    <t>3.5-3.6</t>
  </si>
  <si>
    <t>2.0-2.1</t>
  </si>
  <si>
    <t>Device Overview and Report Index</t>
  </si>
  <si>
    <t>Scoring Model</t>
  </si>
  <si>
    <t>Total Packet loss Duration (sec)</t>
  </si>
  <si>
    <t>1-45</t>
  </si>
  <si>
    <t>1920x1080</t>
  </si>
  <si>
    <t>CH4 Buffering</t>
  </si>
  <si>
    <t>AlarmFailureToStartThreshold</t>
  </si>
  <si>
    <t>Jitter UL</t>
  </si>
  <si>
    <t>Overall Quality</t>
  </si>
  <si>
    <t>CycleNumber</t>
  </si>
  <si>
    <t>Data Failure KPI = Failed/Attempted</t>
  </si>
  <si>
    <t>Absolute Time</t>
  </si>
  <si>
    <t>NR_SS_RSRPChanges</t>
  </si>
  <si>
    <t>10mbps_High</t>
  </si>
  <si>
    <t>Freq 3</t>
  </si>
  <si>
    <t>Capture Resolution</t>
  </si>
  <si>
    <t>Average SI</t>
  </si>
  <si>
    <t>15-30
Below Average Complexity</t>
  </si>
  <si>
    <t>Hagerstown, MD</t>
  </si>
  <si>
    <t>Rockford, IL</t>
  </si>
  <si>
    <t>2.6-2.7</t>
  </si>
  <si>
    <t>CarrierList</t>
  </si>
  <si>
    <t>IMSI</t>
  </si>
  <si>
    <t>MCC</t>
  </si>
  <si>
    <t>Network Provider</t>
  </si>
  <si>
    <t>CH3 Packet Loss</t>
  </si>
  <si>
    <t>Score</t>
  </si>
  <si>
    <t>Ch-A</t>
  </si>
  <si>
    <t>AlarmHighSIThreshold</t>
  </si>
  <si>
    <t>RF Configuration</t>
  </si>
  <si>
    <t>Task Start time</t>
  </si>
  <si>
    <t>Jitter DL</t>
  </si>
  <si>
    <t>Interaction Quality (due to delay)</t>
  </si>
  <si>
    <t>Overall Reliability</t>
  </si>
  <si>
    <t>Mobile Gaming Telemetry</t>
  </si>
  <si>
    <t>TestResultFileId</t>
  </si>
  <si>
    <t>NR ARFCN Changes</t>
  </si>
  <si>
    <t>1970-01-01T00:00:00.0000000</t>
  </si>
  <si>
    <t>2024-08-04T21:48:41.2290000</t>
  </si>
  <si>
    <t>105:213:1633:719</t>
  </si>
  <si>
    <t>tFC7D</t>
  </si>
  <si>
    <t>Total Buffering Duration (sec)</t>
  </si>
  <si>
    <t>Capture Duration, s</t>
  </si>
  <si>
    <t>Capture Start Date and Time</t>
  </si>
  <si>
    <t>Video Freeze and Buffering</t>
  </si>
  <si>
    <t>&lt;4.1</t>
  </si>
  <si>
    <t>USCCList</t>
  </si>
  <si>
    <t>Kenosha, WI</t>
  </si>
  <si>
    <t>&lt;3.3</t>
  </si>
  <si>
    <t>&lt;2.5</t>
  </si>
  <si>
    <t>&lt;2.1</t>
  </si>
  <si>
    <t>4.5-4.6</t>
  </si>
  <si>
    <t>3.0-3.1</t>
  </si>
  <si>
    <t>Max MOS</t>
  </si>
  <si>
    <t>Average Complexity</t>
  </si>
  <si>
    <t>Summary of video performance KPIs</t>
  </si>
  <si>
    <t>Drill down into periods of Buffering and Freezing video</t>
  </si>
  <si>
    <t>Total Packet Loss Duration (sec)</t>
  </si>
  <si>
    <t>Region of Interest</t>
  </si>
  <si>
    <t>CH4 SI</t>
  </si>
  <si>
    <t>CH4 Freezing</t>
  </si>
  <si>
    <t>CH4 Latitude</t>
  </si>
  <si>
    <t>Segment</t>
  </si>
  <si>
    <t>Channel 4</t>
  </si>
  <si>
    <t>Number of Attempts</t>
  </si>
  <si>
    <t>Test Result FileID</t>
  </si>
  <si>
    <t>GameServer URL</t>
  </si>
  <si>
    <t>TaskStartTime</t>
  </si>
  <si>
    <t>CellID</t>
  </si>
  <si>
    <t>2024-08-04T21:48:39.7070000</t>
  </si>
  <si>
    <t>3cdb7350-ab52-ef11-9143-3cecef3de2e7</t>
  </si>
  <si>
    <t>Relative Time</t>
  </si>
  <si>
    <t>MOS Std Deviation</t>
  </si>
  <si>
    <t>Number of Freeze Periods</t>
  </si>
  <si>
    <t>% of time Frozen</t>
  </si>
  <si>
    <t>Capture End Date and Time</t>
  </si>
  <si>
    <t>Image Complexity (SI)</t>
  </si>
  <si>
    <t>Average MOS</t>
  </si>
  <si>
    <t>&lt;4.5</t>
  </si>
  <si>
    <t>&lt;3.7</t>
  </si>
  <si>
    <t>&lt;2.9</t>
  </si>
  <si>
    <t>3.6-3.7</t>
  </si>
  <si>
    <t>2.1-2.2</t>
  </si>
  <si>
    <t>Video Freezing</t>
  </si>
  <si>
    <t>Capture Information</t>
  </si>
  <si>
    <t>Motion Complexity (TI) Guide</t>
  </si>
  <si>
    <t>TI Range</t>
  </si>
  <si>
    <t>Capture Start</t>
  </si>
  <si>
    <r>
      <t xml:space="preserve">Click any report </t>
    </r>
    <r>
      <rPr>
        <b/>
        <sz val="10"/>
        <color rgb="FF45525A"/>
        <rFont val="Arial"/>
        <family val="2"/>
      </rPr>
      <t>Name</t>
    </r>
    <r>
      <rPr>
        <sz val="10"/>
        <color rgb="FF45525A"/>
        <rFont val="Arial"/>
        <family val="2"/>
      </rPr>
      <t xml:space="preserve"> below to view the report.</t>
    </r>
  </si>
  <si>
    <t>Video MOS statistics and distribution</t>
  </si>
  <si>
    <t>Time series analysis aligning Video MOS with Buffering and Freezing periods, SI and TI</t>
  </si>
  <si>
    <t>Freezing Threshold</t>
  </si>
  <si>
    <t xml:space="preserve">   FPGA</t>
  </si>
  <si>
    <t>CH4 Frame</t>
  </si>
  <si>
    <t>CH3 SI</t>
  </si>
  <si>
    <t>CH3 Freezing</t>
  </si>
  <si>
    <t>CH3 Latitude</t>
  </si>
  <si>
    <t>2024-08-04T21:47:40.2290000</t>
  </si>
  <si>
    <t>VideoPlaybackFailures</t>
  </si>
  <si>
    <t xml:space="preserve">One-way latency UL </t>
  </si>
  <si>
    <t>Frame</t>
  </si>
  <si>
    <t>WIFI</t>
  </si>
  <si>
    <t>UDP</t>
  </si>
  <si>
    <t>2024-08-04T21:47:41.3250000</t>
  </si>
  <si>
    <t>1-20</t>
  </si>
  <si>
    <t>1-35</t>
  </si>
  <si>
    <t>1-60</t>
  </si>
  <si>
    <r>
      <rPr>
        <sz val="24"/>
        <color theme="3"/>
        <rFont val="Arial"/>
        <family val="2"/>
      </rPr>
      <t>Video Key Performance Indicators</t>
    </r>
    <r>
      <rPr>
        <b/>
        <sz val="16"/>
        <color theme="4"/>
        <rFont val="Arial"/>
        <family val="2"/>
      </rPr>
      <t xml:space="preserve">
</t>
    </r>
    <r>
      <rPr>
        <sz val="16"/>
        <color rgb="FF00A19B"/>
        <rFont val="Arial"/>
        <family val="2"/>
      </rPr>
      <t>Summary Report</t>
    </r>
  </si>
  <si>
    <t>Session Number</t>
  </si>
  <si>
    <t>&lt;15</t>
  </si>
  <si>
    <t>New York</t>
  </si>
  <si>
    <t>Seattle</t>
  </si>
  <si>
    <t>45-60
Above Average Complexity</t>
  </si>
  <si>
    <t>4.0-4.1</t>
  </si>
  <si>
    <t>2.7-2.8</t>
  </si>
  <si>
    <t>Video Performance Scorecard</t>
  </si>
  <si>
    <t>Video Buffering</t>
  </si>
  <si>
    <t>TMO</t>
  </si>
  <si>
    <t>NR-Buffering Selection</t>
  </si>
  <si>
    <t>Buffering Threshold (ms)</t>
  </si>
  <si>
    <t>Ethernet</t>
  </si>
  <si>
    <t>Qoe</t>
  </si>
  <si>
    <t>QoE MOS</t>
  </si>
  <si>
    <t>Video Access</t>
  </si>
  <si>
    <t>First Byte Received</t>
  </si>
  <si>
    <t>ResultCode</t>
  </si>
  <si>
    <t>TaskEndTime</t>
  </si>
  <si>
    <t>NR_LevelChanges</t>
  </si>
  <si>
    <t>CellSignalStrength</t>
  </si>
  <si>
    <t>2024-08-04T21:47:37.7070000</t>
  </si>
  <si>
    <t>Framerate</t>
  </si>
  <si>
    <t>Total Freeze Duration (sec)</t>
  </si>
  <si>
    <t>Freq 4</t>
  </si>
  <si>
    <t>&gt;=60</t>
  </si>
  <si>
    <t>4.6-4.7</t>
  </si>
  <si>
    <t>3.1-3.2</t>
  </si>
  <si>
    <t>Average Motion Complexity (TI)</t>
  </si>
  <si>
    <t>MOS</t>
  </si>
  <si>
    <t>15-30</t>
  </si>
  <si>
    <t>Above Average Complexity</t>
  </si>
  <si>
    <t>Project TRN</t>
  </si>
  <si>
    <t>ATT</t>
  </si>
  <si>
    <t>Umetrix Video Version</t>
  </si>
  <si>
    <t>Detailed Time Series Analysis</t>
  </si>
  <si>
    <t>NR_CSI_SINRChanges</t>
  </si>
  <si>
    <t>RadioAccessTechnologyChanges</t>
  </si>
  <si>
    <t>WMBF Score</t>
  </si>
  <si>
    <t>Packet Loss</t>
  </si>
  <si>
    <t>CH3 TimeStamp</t>
  </si>
  <si>
    <t>Video Playback Failures (VPF)</t>
  </si>
  <si>
    <t>Exits Before Video Start (EBVS)</t>
  </si>
  <si>
    <t>UDSUrl</t>
  </si>
  <si>
    <t xml:space="preserve">Cycle Number </t>
  </si>
  <si>
    <t>Web Page loadtime</t>
  </si>
  <si>
    <t>GameServerUrl</t>
  </si>
  <si>
    <t>capB-Channel_B</t>
  </si>
  <si>
    <t>SI Bins</t>
  </si>
  <si>
    <t>Session Title</t>
  </si>
  <si>
    <t>Video MOS</t>
  </si>
  <si>
    <t>T-Mobile</t>
  </si>
  <si>
    <t>US Cellular</t>
  </si>
  <si>
    <t>&lt;4.2</t>
  </si>
  <si>
    <t>&lt;3.4</t>
  </si>
  <si>
    <t>&lt;3.0</t>
  </si>
  <si>
    <t>&lt;2.2</t>
  </si>
  <si>
    <t>3.7-3.8</t>
  </si>
  <si>
    <t>2.2-2.3</t>
  </si>
  <si>
    <t>SI Range</t>
  </si>
  <si>
    <t>Sample Image Average TI</t>
  </si>
  <si>
    <t>45-60</t>
  </si>
  <si>
    <t>Vendor</t>
  </si>
  <si>
    <t>ICCID</t>
  </si>
  <si>
    <t>Total Monochrome Duration (sec)</t>
  </si>
  <si>
    <t>Channel 1</t>
  </si>
  <si>
    <t>Ch-B</t>
  </si>
  <si>
    <t>Device Code</t>
  </si>
  <si>
    <t>High</t>
  </si>
  <si>
    <t>Low</t>
  </si>
  <si>
    <t>Gaming Complexity</t>
  </si>
  <si>
    <t>Total Attempts</t>
  </si>
  <si>
    <t>TimeStamp</t>
  </si>
  <si>
    <t>NR_SS_SINRChanges</t>
  </si>
  <si>
    <t>LteRsrp</t>
  </si>
  <si>
    <t>3bdb7350-ab52-ef11-9143-3cecef3de2e7</t>
  </si>
  <si>
    <t>Sample Count</t>
  </si>
  <si>
    <t>&lt;4.6</t>
  </si>
  <si>
    <t>&lt;3.8</t>
  </si>
  <si>
    <t>Beloit, WI</t>
  </si>
  <si>
    <t>&lt;2.6</t>
  </si>
  <si>
    <t>4.1-4.2</t>
  </si>
  <si>
    <t>2.8-2.9</t>
  </si>
  <si>
    <t>Poor</t>
  </si>
  <si>
    <t>Video Scorecard</t>
  </si>
  <si>
    <t>Sample Image (Internet Connection Required)</t>
  </si>
  <si>
    <t>Session Information</t>
  </si>
  <si>
    <t>Number of Packet Loss Periods</t>
  </si>
  <si>
    <t>Market</t>
  </si>
  <si>
    <t>UDS URL</t>
  </si>
  <si>
    <t>Medium</t>
  </si>
  <si>
    <t>Bitrate</t>
  </si>
  <si>
    <t>50 Mb</t>
  </si>
  <si>
    <t>WebPageLoadTimeUTC</t>
  </si>
  <si>
    <t>Channel A</t>
  </si>
  <si>
    <t>MNC</t>
  </si>
  <si>
    <t>EARFCNChanges</t>
  </si>
  <si>
    <t>Utc Time</t>
  </si>
  <si>
    <t>1-10</t>
  </si>
  <si>
    <t>1-25</t>
  </si>
  <si>
    <t>1-50</t>
  </si>
  <si>
    <t>Average Video MOS</t>
  </si>
  <si>
    <t>Freq 1</t>
  </si>
  <si>
    <t>&gt;=4.8</t>
  </si>
  <si>
    <t>&lt;30</t>
  </si>
  <si>
    <t>Frozen</t>
  </si>
  <si>
    <t>&lt;45</t>
  </si>
  <si>
    <t>Normal Operation</t>
  </si>
  <si>
    <t>&gt;=60
Extremely Complex</t>
  </si>
  <si>
    <t>4.7-4.8</t>
  </si>
  <si>
    <t>3.2-3.3</t>
  </si>
  <si>
    <t>Video MOS Analysis</t>
  </si>
  <si>
    <t>Good</t>
  </si>
  <si>
    <t>Select Carrier</t>
  </si>
  <si>
    <t>USCC</t>
  </si>
  <si>
    <t>Detail Charts</t>
  </si>
  <si>
    <t>Number of Packet loss Periods</t>
  </si>
  <si>
    <t>S21 Ultra 5G</t>
  </si>
  <si>
    <t>Time to First Frame (sec)</t>
  </si>
  <si>
    <t>AlarmDeviceDisconnectThreshold </t>
  </si>
  <si>
    <t>TaskID</t>
  </si>
  <si>
    <t>Fps/Resolution</t>
  </si>
  <si>
    <t>Mobile Gaming QoE</t>
  </si>
  <si>
    <t>wss://dem-ustx01.umetrix.com:9443/webrtc-session.json</t>
  </si>
  <si>
    <t>D:\Spirent Communications\2024-08-04-214733</t>
  </si>
  <si>
    <t>1-65</t>
  </si>
  <si>
    <t>Min Video MOS</t>
  </si>
  <si>
    <t>Device Model</t>
  </si>
  <si>
    <t>Description</t>
  </si>
  <si>
    <t>4.2-4.3</t>
  </si>
  <si>
    <t>3.8-3.9</t>
  </si>
  <si>
    <t>2.9-3.0</t>
  </si>
  <si>
    <t>2.3-2.4</t>
  </si>
  <si>
    <t>Min MOS</t>
  </si>
  <si>
    <t>Video Complexity</t>
  </si>
  <si>
    <t>Fair</t>
  </si>
  <si>
    <t>Sample Image SI</t>
  </si>
  <si>
    <t>Not Complex</t>
  </si>
  <si>
    <t>30-45</t>
  </si>
  <si>
    <t>Exremely Complex</t>
  </si>
  <si>
    <t>Column1</t>
  </si>
  <si>
    <t>Carrier</t>
  </si>
  <si>
    <t>Capture Frame Rate, fps</t>
  </si>
  <si>
    <t>Capture Device</t>
  </si>
  <si>
    <t xml:space="preserve">   Firmware</t>
  </si>
  <si>
    <t xml:space="preserve">   EDID</t>
  </si>
  <si>
    <t>% of time Packet loss</t>
  </si>
  <si>
    <t>Total Number of Monochrome Frames</t>
  </si>
  <si>
    <t>CH4 Absolute TimeStamp</t>
  </si>
  <si>
    <t>CH3 Frame</t>
  </si>
  <si>
    <t>CH3 Longitude</t>
  </si>
  <si>
    <t>Initial Loading Time Threshold</t>
  </si>
  <si>
    <t>AlarmLossOfVideoFreezingThreshold</t>
  </si>
  <si>
    <t>Task End time</t>
  </si>
  <si>
    <t>40 Mb</t>
  </si>
  <si>
    <t>WebRTC Download Packets Received</t>
  </si>
  <si>
    <t>NR PCI Changes</t>
  </si>
  <si>
    <t>NR_ASU_LevelChanges</t>
  </si>
  <si>
    <t>NR_DBMChanges</t>
  </si>
  <si>
    <t>&lt;4.3</t>
  </si>
  <si>
    <t>&lt;3.5</t>
  </si>
  <si>
    <t>&lt;3.1</t>
  </si>
  <si>
    <t>&lt;2.3</t>
  </si>
  <si>
    <t>&lt; 2.0</t>
  </si>
  <si>
    <t>3.9-4.0</t>
  </si>
  <si>
    <t>3.3-3.4</t>
  </si>
  <si>
    <t>Average Image Complexity (SI)</t>
  </si>
  <si>
    <t>Below Average Complexity</t>
  </si>
  <si>
    <t>Video Freeze and Buffering Analysis</t>
  </si>
  <si>
    <t>CH4 Packet Loss</t>
  </si>
  <si>
    <t>CH4 TimeStamp</t>
  </si>
  <si>
    <t>Channel 2</t>
  </si>
  <si>
    <t>Bit rate</t>
  </si>
  <si>
    <t>Test Set name</t>
  </si>
  <si>
    <t>30 Mb</t>
  </si>
  <si>
    <t>Packet loss % UL</t>
  </si>
  <si>
    <t>Overall Gaming Reliability</t>
  </si>
  <si>
    <t>Longitude</t>
  </si>
  <si>
    <t>RadioAccessTechnology</t>
  </si>
  <si>
    <t>LteSignalStrength</t>
  </si>
  <si>
    <t>2024-08-04T21:47:39.3500000</t>
  </si>
  <si>
    <t>Samsung</t>
  </si>
  <si>
    <t>RAjU5</t>
  </si>
  <si>
    <t>Role</t>
  </si>
  <si>
    <t>HW Id</t>
  </si>
  <si>
    <t>Directory Name</t>
  </si>
  <si>
    <t>Motion Complexity (TI)</t>
  </si>
  <si>
    <t>&lt;4.7</t>
  </si>
  <si>
    <t>&lt;15
Not Complex</t>
  </si>
  <si>
    <t>30-45
Average Complexity</t>
  </si>
  <si>
    <t>&lt;3.9</t>
  </si>
  <si>
    <t>&lt;2.7</t>
  </si>
  <si>
    <t>Video MOS Guide</t>
  </si>
  <si>
    <t>Name</t>
  </si>
  <si>
    <t>Image Complexity (SI) and Motion Complexity (TI) statistics and relationship to Video MOS</t>
  </si>
  <si>
    <t>Freezing Threshold (ms)</t>
  </si>
  <si>
    <t>Network Type</t>
  </si>
  <si>
    <t>Video Source</t>
  </si>
  <si>
    <t>CH3 Buffering</t>
  </si>
  <si>
    <t>Buffering Score</t>
  </si>
  <si>
    <t>Packet loss % DL</t>
  </si>
  <si>
    <t>One-way latency UL</t>
  </si>
  <si>
    <t>20 Mb</t>
  </si>
  <si>
    <t>Data Failures</t>
  </si>
  <si>
    <t>23.2.0.7</t>
  </si>
  <si>
    <t>capA-Channel_A</t>
  </si>
  <si>
    <t>Channel B</t>
  </si>
  <si>
    <t>TI</t>
  </si>
  <si>
    <t>LteRsrq</t>
  </si>
  <si>
    <t>2024-08-04T21:47:40.7670000</t>
  </si>
  <si>
    <t>Session 1</t>
  </si>
  <si>
    <t>HD Small Screen v1.3</t>
  </si>
  <si>
    <t>EventType</t>
  </si>
  <si>
    <t>1-5</t>
  </si>
  <si>
    <t>1-15</t>
  </si>
  <si>
    <t>1-40</t>
  </si>
  <si>
    <t>File Name</t>
  </si>
  <si>
    <t>Interval</t>
  </si>
  <si>
    <t>Freq 2</t>
  </si>
  <si>
    <t>AT&amp;T</t>
  </si>
  <si>
    <t>Buffering</t>
  </si>
  <si>
    <t>&lt;60</t>
  </si>
  <si>
    <t>4.3-4.4</t>
  </si>
  <si>
    <t>2.4-2.5</t>
  </si>
  <si>
    <t>Capture End</t>
  </si>
  <si>
    <t>Engineer</t>
  </si>
  <si>
    <t>LTEDownlinkFrequencyChanges</t>
  </si>
  <si>
    <t>Ti Sensitivity Threshold</t>
  </si>
  <si>
    <t>Monochrome Information</t>
  </si>
  <si>
    <t xml:space="preserve">VideoStartFailures </t>
  </si>
  <si>
    <t>AlarmVideoPlaybackFailureThreshold</t>
  </si>
  <si>
    <t xml:space="preserve">Video URL </t>
  </si>
  <si>
    <t>Complexity</t>
  </si>
  <si>
    <t>10 Mb</t>
  </si>
  <si>
    <t>TaskId</t>
  </si>
  <si>
    <t>60fps/1920x1080</t>
  </si>
  <si>
    <t>WebRTC Download Transport Protocol</t>
  </si>
  <si>
    <t>Video Failures</t>
  </si>
  <si>
    <t>LTEUplinkFrequencyChanges</t>
  </si>
  <si>
    <t>NR_CSI_RSRQChanges</t>
  </si>
  <si>
    <t>LteRssnr</t>
  </si>
  <si>
    <t>Video MOS - HD Small Screen v1.3 Scoring Model</t>
  </si>
  <si>
    <t>Wi-Fi</t>
  </si>
  <si>
    <t>SPIRENTVIDEOGAMINGTEST</t>
  </si>
  <si>
    <t>Chromatic Universal Hub</t>
  </si>
  <si>
    <t>1-55</t>
  </si>
  <si>
    <t>Total Number of Frames</t>
  </si>
  <si>
    <t>Device Overview Drop Down Lists</t>
  </si>
  <si>
    <t>Average TI</t>
  </si>
  <si>
    <t>% of Time Frozen</t>
  </si>
  <si>
    <t>ATTList</t>
  </si>
  <si>
    <t>3.4-3.5</t>
  </si>
  <si>
    <t>Bad</t>
  </si>
  <si>
    <t>Video Complexity Analysis</t>
  </si>
  <si>
    <t>Image Complexity (SI) Guide</t>
  </si>
  <si>
    <t>Click for sample</t>
  </si>
  <si>
    <t>Select Market</t>
  </si>
  <si>
    <t>Latitude</t>
  </si>
  <si>
    <t>Buffering Threshold</t>
  </si>
  <si>
    <t>Unique frames per second</t>
  </si>
  <si>
    <t>CH4 MOS</t>
  </si>
  <si>
    <t>ExitsBeforeVideoStart</t>
  </si>
  <si>
    <t>AlarmExitsBeforeVideoStartThreshold</t>
  </si>
  <si>
    <t>Route</t>
  </si>
  <si>
    <t>One-way latency DL</t>
  </si>
  <si>
    <t>Bit Rate UL</t>
  </si>
  <si>
    <t>Number of Failed</t>
  </si>
  <si>
    <t>Game Performance Scorecard</t>
  </si>
  <si>
    <t>% WebRTC DL packet loss</t>
  </si>
  <si>
    <t>WebRTC Download Transferred Bytes</t>
  </si>
  <si>
    <t>Freezing</t>
  </si>
  <si>
    <t>NR_SS_RSRQChanges</t>
  </si>
  <si>
    <t>Max Video MOS</t>
  </si>
  <si>
    <t>Average Video Complexity (SI)</t>
  </si>
  <si>
    <t>Number of Buffering Periods</t>
  </si>
  <si>
    <t>MOS Bins</t>
  </si>
  <si>
    <t>% of Time Buffering</t>
  </si>
  <si>
    <t>Chicago</t>
  </si>
  <si>
    <t>Washington/Baltimore</t>
  </si>
  <si>
    <t>&lt;4.4</t>
  </si>
  <si>
    <t>&lt;4.0</t>
  </si>
  <si>
    <t>&lt;3.2</t>
  </si>
  <si>
    <t>&lt;2.4</t>
  </si>
  <si>
    <t>2.5-2.6</t>
  </si>
  <si>
    <t>&lt;2.0</t>
  </si>
  <si>
    <t>Sample Image</t>
  </si>
  <si>
    <t>Excellent</t>
  </si>
  <si>
    <t>Device Information</t>
  </si>
  <si>
    <t>Test Configuration</t>
  </si>
  <si>
    <t>NR-Buffering Selection (ms)</t>
  </si>
  <si>
    <t>WBAMF</t>
  </si>
  <si>
    <t>ROI Definition</t>
  </si>
  <si>
    <t>CH4 TI</t>
  </si>
  <si>
    <t>CH4 Longitude</t>
  </si>
  <si>
    <t>CH3 MOS</t>
  </si>
  <si>
    <t>Channel 3</t>
  </si>
  <si>
    <t>QoE Score</t>
  </si>
  <si>
    <t>VideoId</t>
  </si>
  <si>
    <t>Bit Rate DL</t>
  </si>
  <si>
    <t>NetworkOperatorChanges</t>
  </si>
</sst>
</file>

<file path=xl/styles.xml><?xml version="1.0" encoding="utf-8"?>
<styleSheet xmlns="http://schemas.openxmlformats.org/spreadsheetml/2006/main">
  <numFmts count="11">
    <numFmt numFmtId="164" formatCode="0.0"/>
    <numFmt numFmtId="165" formatCode="0.0;\-0.0;;@"/>
    <numFmt numFmtId="166" formatCode="0.000"/>
    <numFmt numFmtId="167" formatCode="0;;;@"/>
    <numFmt numFmtId="168" formatCode="0.00;\-0.00;;@"/>
    <numFmt numFmtId="169" formatCode="yyyy/m/d\ h:mm:ss"/>
    <numFmt numFmtId="170" formatCode="0.00000000"/>
    <numFmt numFmtId="171" formatCode="0.0000"/>
    <numFmt numFmtId="172" formatCode="yyyy/mm/dd\ hh:mm:ss"/>
    <numFmt numFmtId="173" formatCode="yyyy/mm/dd\ hh:mm:ss\.\f\f\f"/>
    <numFmt numFmtId="174" formatCode="yyyy/m/d\ h:mm:ss.000"/>
  </numFmts>
  <fonts count="5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45D9D"/>
      <name val="Arial"/>
      <family val="2"/>
    </font>
    <font>
      <sz val="10"/>
      <color theme="1"/>
      <name val="Arial"/>
      <family val="2"/>
    </font>
    <font>
      <sz val="10"/>
      <color rgb="FF45525A"/>
      <name val="Arial"/>
      <family val="2"/>
    </font>
    <font>
      <b/>
      <sz val="10"/>
      <color rgb="FFE4E5E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45D9D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345D9D"/>
      <name val="Arial"/>
      <family val="2"/>
    </font>
    <font>
      <b/>
      <sz val="16"/>
      <color theme="3"/>
      <name val="Arial"/>
      <family val="2"/>
    </font>
    <font>
      <b/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345D9D"/>
      <name val="Arial"/>
      <family val="2"/>
    </font>
    <font>
      <b/>
      <u/>
      <sz val="10"/>
      <color rgb="FF345D9D"/>
      <name val="Arial"/>
      <family val="2"/>
    </font>
    <font>
      <b/>
      <sz val="11"/>
      <color rgb="FF172B4D"/>
      <name val="Calibri"/>
      <family val="2"/>
      <scheme val="minor"/>
    </font>
    <font>
      <sz val="10"/>
      <color rgb="FFFF0000"/>
      <name val="Arial"/>
      <family val="2"/>
    </font>
    <font>
      <sz val="8"/>
      <color rgb="FF345D9D"/>
      <name val="Arial"/>
    </font>
    <font>
      <sz val="10"/>
      <color theme="1"/>
      <name val="Calibri"/>
      <family val="2"/>
      <scheme val="minor"/>
    </font>
    <font>
      <sz val="8"/>
      <color rgb="FF345D9D"/>
      <name val="Arial"/>
      <scheme val="minor"/>
    </font>
    <font>
      <sz val="9"/>
      <color theme="1" tint="0.34998626667073579"/>
      <name val="+mn-lt"/>
    </font>
    <font>
      <sz val="10"/>
      <color theme="1" tint="0.34998626667073579"/>
      <name val="+mn-lt"/>
      <scheme val="minor"/>
    </font>
    <font>
      <sz val="10"/>
      <color theme="1" tint="0.34998626667073579"/>
      <name val="+mn-lt"/>
    </font>
    <font>
      <sz val="11"/>
      <color theme="0"/>
      <name val="Calibri"/>
      <family val="2"/>
      <scheme val="minor"/>
    </font>
    <font>
      <sz val="6"/>
      <color rgb="FF345D9D"/>
      <name val="Arial"/>
    </font>
    <font>
      <sz val="14"/>
      <color theme="1" tint="0.34998626667073579"/>
      <name val="+mn-lt"/>
      <scheme val="minor"/>
    </font>
    <font>
      <sz val="14"/>
      <color theme="1" tint="0.34998626667073579"/>
      <name val="+mn-lt"/>
    </font>
    <font>
      <sz val="8"/>
      <color rgb="FF345D9D"/>
      <name val="+mn-lt"/>
    </font>
    <font>
      <sz val="12"/>
      <color rgb="FF345D9D"/>
      <name val="Arial"/>
    </font>
    <font>
      <b/>
      <sz val="10"/>
      <color rgb="FF345D9D"/>
      <name val="Arial"/>
      <scheme val="minor"/>
    </font>
    <font>
      <sz val="8"/>
      <color theme="1"/>
      <name val="Arial"/>
    </font>
    <font>
      <sz val="7"/>
      <color rgb="FF345D9D"/>
      <name val="Arial"/>
      <scheme val="minor"/>
    </font>
    <font>
      <sz val="6"/>
      <color rgb="FF345D9D"/>
      <name val="Arial"/>
      <scheme val="minor"/>
    </font>
    <font>
      <sz val="14"/>
      <name val="+mn-lt"/>
      <family val="2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rgb="FF345D9D"/>
      <name val="+mn-lt"/>
      <scheme val="minor"/>
    </font>
    <font>
      <b/>
      <sz val="16"/>
      <color theme="4"/>
      <name val="Arial"/>
      <family val="2"/>
    </font>
    <font>
      <sz val="11"/>
      <color rgb="FF9C6500"/>
      <name val="Calibri"/>
      <family val="2"/>
      <scheme val="minor"/>
    </font>
    <font>
      <sz val="16"/>
      <color rgb="FF00A19B"/>
      <name val="Arial"/>
      <family val="2"/>
    </font>
    <font>
      <sz val="11"/>
      <color rgb="FF006100"/>
      <name val="Calibri"/>
      <family val="2"/>
      <scheme val="minor"/>
    </font>
    <font>
      <sz val="24"/>
      <color theme="3"/>
      <name val="Arial"/>
      <family val="2"/>
    </font>
    <font>
      <sz val="14"/>
      <color rgb="FF345D9D"/>
      <name val="+mn-lt"/>
    </font>
    <font>
      <b/>
      <sz val="11"/>
      <color rgb="FFFA7D00"/>
      <name val="Calibri"/>
      <family val="2"/>
      <scheme val="minor"/>
    </font>
    <font>
      <b/>
      <sz val="10"/>
      <color rgb="FF45525A"/>
      <name val="Arial"/>
      <family val="2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4E5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755859375"/>
        <bgColor indexed="64"/>
      </patternFill>
    </fill>
    <fill>
      <patternFill patternType="solid">
        <fgColor theme="0" tint="-0.14996337890625"/>
        <bgColor indexed="22"/>
      </patternFill>
    </fill>
    <fill>
      <patternFill patternType="solid">
        <fgColor theme="0" tint="-0.1499633789062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04998779296875"/>
        <bgColor indexed="64"/>
      </patternFill>
    </fill>
    <fill>
      <patternFill patternType="solid">
        <fgColor rgb="FF00B2E3"/>
        <bgColor indexed="64"/>
      </patternFill>
    </fill>
  </fills>
  <borders count="5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D3D3D3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/>
      <diagonal/>
    </border>
    <border>
      <left/>
      <right/>
      <top style="thin">
        <color theme="0" tint="-0.14996337890625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theme="0" tint="-0.14996337890625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149871826171875"/>
      </left>
      <right style="thin">
        <color theme="0" tint="-0.14990234375"/>
      </right>
      <top style="thin">
        <color theme="0" tint="-0.14990234375"/>
      </top>
      <bottom style="thin">
        <color theme="0" tint="-0.14990234375"/>
      </bottom>
      <diagonal/>
    </border>
    <border>
      <left/>
      <right/>
      <top style="thin">
        <color theme="0" tint="-0.24993896484375"/>
      </top>
      <bottom/>
      <diagonal/>
    </border>
    <border>
      <left style="thin">
        <color theme="0" tint="-0.14996337890625"/>
      </left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0234375"/>
      </left>
      <right style="thin">
        <color theme="0" tint="-0.1499023437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0234375"/>
      </left>
      <right/>
      <top style="thin">
        <color theme="0" tint="-0.14990234375"/>
      </top>
      <bottom style="thin">
        <color theme="0" tint="-0.14990234375"/>
      </bottom>
      <diagonal/>
    </border>
    <border>
      <left style="thin">
        <color theme="0" tint="-0.24993896484375"/>
      </left>
      <right style="thin">
        <color theme="0" tint="-0.24993896484375"/>
      </right>
      <top style="thin">
        <color theme="0" tint="-0.24993896484375"/>
      </top>
      <bottom style="thin">
        <color theme="0" tint="-0.24993896484375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32861328125"/>
      </left>
      <right style="thin">
        <color theme="0" tint="-0.149932861328125"/>
      </right>
      <top/>
      <bottom/>
      <diagonal/>
    </border>
    <border>
      <left style="thin">
        <color theme="0" tint="-0.149932861328125"/>
      </left>
      <right style="thin">
        <color theme="0" tint="-0.149932861328125"/>
      </right>
      <top/>
      <bottom style="thin">
        <color theme="0" tint="-0.149932861328125"/>
      </bottom>
      <diagonal/>
    </border>
    <border>
      <left style="thin">
        <color theme="0" tint="-0.14996337890625"/>
      </left>
      <right/>
      <top style="thin">
        <color theme="0" tint="-0.14996337890625"/>
      </top>
      <bottom/>
      <diagonal/>
    </border>
    <border>
      <left/>
      <right style="thin">
        <color theme="0" tint="-0.14996337890625"/>
      </right>
      <top style="thin">
        <color theme="0" tint="-0.14996337890625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 tint="-0.14996337890625"/>
      </left>
      <right/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3286132812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/>
      <bottom style="thin">
        <color theme="0" tint="-0.14996337890625"/>
      </bottom>
      <diagonal/>
    </border>
    <border>
      <left style="thin">
        <color theme="0" tint="-0.14990234375"/>
      </left>
      <right/>
      <top style="thin">
        <color theme="0" tint="-0.149932861328125"/>
      </top>
      <bottom style="thin">
        <color theme="0" tint="-0.149932861328125"/>
      </bottom>
      <diagonal/>
    </border>
    <border>
      <left/>
      <right style="thin">
        <color theme="0" tint="-0.14996337890625"/>
      </right>
      <top/>
      <bottom/>
      <diagonal/>
    </border>
    <border>
      <left/>
      <right style="thin">
        <color theme="0" tint="-0.149932861328125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theme="0" tint="-0.149932861328125"/>
      </left>
      <right/>
      <top/>
      <bottom/>
      <diagonal/>
    </border>
    <border>
      <left/>
      <right style="thin">
        <color theme="0" tint="-0.24993896484375"/>
      </right>
      <top style="thin">
        <color theme="0" tint="-0.24993896484375"/>
      </top>
      <bottom/>
      <diagonal/>
    </border>
    <border>
      <left style="thin">
        <color theme="0" tint="-0.149932861328125"/>
      </left>
      <right/>
      <top/>
      <bottom style="thin">
        <color theme="0" tint="-0.149932861328125"/>
      </bottom>
      <diagonal/>
    </border>
    <border>
      <left style="thin">
        <color theme="0" tint="-0.14990234375"/>
      </left>
      <right style="thin">
        <color theme="0" tint="-0.149932861328125"/>
      </right>
      <top style="thin">
        <color theme="0" tint="-0.149932861328125"/>
      </top>
      <bottom style="thin">
        <color theme="0" tint="-0.149932861328125"/>
      </bottom>
      <diagonal/>
    </border>
    <border>
      <left style="thin">
        <color theme="0" tint="-0.14996337890625"/>
      </left>
      <right/>
      <top/>
      <bottom style="thin">
        <color theme="0" tint="-0.14996337890625"/>
      </bottom>
      <diagonal/>
    </border>
    <border>
      <left/>
      <right style="thin">
        <color theme="0" tint="-0.14996337890625"/>
      </right>
      <top style="thin">
        <color theme="0" tint="-0.14996337890625"/>
      </top>
      <bottom style="thin">
        <color theme="0" tint="-0.14996337890625"/>
      </bottom>
      <diagonal/>
    </border>
    <border>
      <left style="thin">
        <color theme="0" tint="-0.14996337890625"/>
      </left>
      <right/>
      <top/>
      <bottom/>
      <diagonal/>
    </border>
  </borders>
  <cellStyleXfs count="3">
    <xf numFmtId="164" fontId="0" fillId="0" borderId="0"/>
    <xf numFmtId="164" fontId="1" fillId="0" borderId="0" applyNumberFormat="0" applyFill="0" applyBorder="0" applyAlignment="0" applyProtection="0"/>
    <xf numFmtId="9" fontId="0" fillId="0" borderId="0" applyFont="0" applyFill="0" applyBorder="0" applyAlignment="0" applyProtection="0"/>
  </cellStyleXfs>
  <cellXfs count="219">
    <xf numFmtId="164" fontId="0" fillId="0" borderId="0" xfId="0"/>
    <xf numFmtId="164" fontId="2" fillId="2" borderId="0" xfId="0" applyFont="1" applyFill="1" applyAlignment="1">
      <alignment vertical="center"/>
    </xf>
    <xf numFmtId="1" fontId="3" fillId="0" borderId="0" xfId="0" applyNumberFormat="1" applyFont="1"/>
    <xf numFmtId="2" fontId="4" fillId="3" borderId="1" xfId="0" quotePrefix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/>
    </xf>
    <xf numFmtId="164" fontId="0" fillId="0" borderId="0" xfId="0" applyAlignment="1">
      <alignment horizontal="center" vertical="center"/>
    </xf>
    <xf numFmtId="2" fontId="3" fillId="0" borderId="0" xfId="0" applyNumberFormat="1" applyFont="1"/>
    <xf numFmtId="49" fontId="0" fillId="0" borderId="0" xfId="0" applyNumberFormat="1" applyAlignment="1">
      <alignment horizontal="right"/>
    </xf>
    <xf numFmtId="2" fontId="3" fillId="0" borderId="1" xfId="0" applyNumberFormat="1" applyFont="1" applyBorder="1"/>
    <xf numFmtId="9" fontId="3" fillId="0" borderId="0" xfId="0" applyNumberFormat="1" applyFont="1"/>
    <xf numFmtId="164" fontId="0" fillId="0" borderId="2" xfId="0" applyBorder="1" applyAlignment="1">
      <alignment horizontal="center" vertical="center"/>
    </xf>
    <xf numFmtId="2" fontId="5" fillId="4" borderId="0" xfId="0" applyNumberFormat="1" applyFont="1" applyFill="1"/>
    <xf numFmtId="2" fontId="4" fillId="0" borderId="0" xfId="0" applyNumberFormat="1" applyFont="1" applyAlignment="1">
      <alignment vertical="center"/>
    </xf>
    <xf numFmtId="164" fontId="0" fillId="0" borderId="3" xfId="0" applyBorder="1" applyAlignment="1">
      <alignment horizontal="center" vertical="center"/>
    </xf>
    <xf numFmtId="164" fontId="3" fillId="0" borderId="0" xfId="0" applyFont="1"/>
    <xf numFmtId="164" fontId="0" fillId="0" borderId="4" xfId="0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5" borderId="0" xfId="0" applyFont="1" applyFill="1" applyAlignment="1">
      <alignment vertical="center"/>
    </xf>
    <xf numFmtId="164" fontId="0" fillId="6" borderId="0" xfId="0" applyFill="1" applyAlignment="1">
      <alignment vertical="center"/>
    </xf>
    <xf numFmtId="1" fontId="0" fillId="0" borderId="0" xfId="0" applyNumberFormat="1" applyAlignment="1">
      <alignment horizontal="right"/>
    </xf>
    <xf numFmtId="2" fontId="7" fillId="0" borderId="0" xfId="0" applyNumberFormat="1" applyFont="1" applyAlignment="1">
      <alignment horizontal="left" vertical="top"/>
    </xf>
    <xf numFmtId="164" fontId="0" fillId="7" borderId="0" xfId="0" applyFill="1" applyAlignment="1">
      <alignment vertical="center"/>
    </xf>
    <xf numFmtId="164" fontId="2" fillId="0" borderId="0" xfId="0" applyFont="1" applyAlignment="1">
      <alignment vertical="center"/>
    </xf>
    <xf numFmtId="9" fontId="3" fillId="0" borderId="0" xfId="0" applyNumberFormat="1" applyFont="1" applyAlignment="1">
      <alignment horizontal="center" vertical="center"/>
    </xf>
    <xf numFmtId="164" fontId="0" fillId="0" borderId="6" xfId="0" applyBorder="1"/>
    <xf numFmtId="1" fontId="0" fillId="0" borderId="0" xfId="0" applyNumberFormat="1"/>
    <xf numFmtId="165" fontId="0" fillId="0" borderId="0" xfId="0" applyNumberFormat="1" applyAlignment="1">
      <alignment horizontal="center" vertical="center"/>
    </xf>
    <xf numFmtId="164" fontId="8" fillId="8" borderId="1" xfId="0" applyFont="1" applyFill="1" applyBorder="1" applyAlignment="1">
      <alignment horizontal="center" vertical="center"/>
    </xf>
    <xf numFmtId="164" fontId="0" fillId="0" borderId="7" xfId="0" applyBorder="1" applyAlignment="1">
      <alignment vertical="center"/>
    </xf>
    <xf numFmtId="164" fontId="9" fillId="9" borderId="8" xfId="0" applyFont="1" applyFill="1" applyBorder="1"/>
    <xf numFmtId="2" fontId="3" fillId="0" borderId="0" xfId="0" applyNumberFormat="1" applyFont="1" applyAlignment="1">
      <alignment horizontal="center"/>
    </xf>
    <xf numFmtId="164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  <xf numFmtId="10" fontId="4" fillId="3" borderId="1" xfId="0" quotePrefix="1" applyNumberFormat="1" applyFont="1" applyFill="1" applyBorder="1" applyAlignment="1">
      <alignment horizontal="center" vertical="center"/>
    </xf>
    <xf numFmtId="164" fontId="8" fillId="8" borderId="7" xfId="0" applyFont="1" applyFill="1" applyBorder="1" applyAlignment="1">
      <alignment horizontal="center" vertical="center"/>
    </xf>
    <xf numFmtId="164" fontId="3" fillId="0" borderId="9" xfId="0" applyFont="1" applyBorder="1"/>
    <xf numFmtId="164" fontId="0" fillId="0" borderId="0" xfId="0" applyAlignment="1">
      <alignment horizontal="center" wrapText="1"/>
    </xf>
    <xf numFmtId="164" fontId="8" fillId="8" borderId="1" xfId="0" applyFont="1" applyFill="1" applyBorder="1" applyAlignment="1">
      <alignment vertical="center"/>
    </xf>
    <xf numFmtId="164" fontId="2" fillId="2" borderId="10" xfId="0" applyFont="1" applyFill="1" applyBorder="1" applyAlignment="1">
      <alignment vertical="center"/>
    </xf>
    <xf numFmtId="164" fontId="2" fillId="2" borderId="1" xfId="0" applyFont="1" applyFill="1" applyBorder="1" applyAlignment="1">
      <alignment horizontal="center" vertical="center"/>
    </xf>
    <xf numFmtId="2" fontId="4" fillId="0" borderId="1" xfId="0" quotePrefix="1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2" fontId="4" fillId="3" borderId="5" xfId="0" applyNumberFormat="1" applyFont="1" applyFill="1" applyBorder="1" applyAlignment="1">
      <alignment horizontal="center" vertical="center"/>
    </xf>
    <xf numFmtId="164" fontId="4" fillId="3" borderId="1" xfId="0" applyFont="1" applyFill="1" applyBorder="1" applyAlignment="1">
      <alignment vertical="center"/>
    </xf>
    <xf numFmtId="164" fontId="4" fillId="3" borderId="5" xfId="0" applyFont="1" applyFill="1" applyBorder="1" applyAlignment="1">
      <alignment horizontal="left" vertical="top"/>
    </xf>
    <xf numFmtId="164" fontId="3" fillId="0" borderId="11" xfId="0" applyFont="1" applyBorder="1"/>
    <xf numFmtId="164" fontId="3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164" fontId="10" fillId="0" borderId="0" xfId="0" applyFont="1"/>
    <xf numFmtId="164" fontId="0" fillId="0" borderId="3" xfId="0" applyBorder="1" applyAlignment="1">
      <alignment horizontal="left" vertical="top"/>
    </xf>
    <xf numFmtId="164" fontId="0" fillId="0" borderId="4" xfId="0" applyBorder="1" applyAlignment="1">
      <alignment horizontal="left" vertical="top"/>
    </xf>
    <xf numFmtId="9" fontId="4" fillId="3" borderId="1" xfId="0" quotePrefix="1" applyNumberFormat="1" applyFont="1" applyFill="1" applyBorder="1" applyAlignment="1">
      <alignment horizontal="center" vertical="center"/>
    </xf>
    <xf numFmtId="2" fontId="4" fillId="3" borderId="5" xfId="0" quotePrefix="1" applyNumberFormat="1" applyFont="1" applyFill="1" applyBorder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49" fontId="0" fillId="0" borderId="0" xfId="0" applyNumberFormat="1"/>
    <xf numFmtId="9" fontId="7" fillId="3" borderId="12" xfId="2" applyFont="1" applyFill="1" applyBorder="1" applyAlignment="1">
      <alignment horizontal="center" vertical="center"/>
    </xf>
    <xf numFmtId="2" fontId="0" fillId="0" borderId="0" xfId="0" applyNumberFormat="1"/>
    <xf numFmtId="164" fontId="11" fillId="0" borderId="0" xfId="0" applyFont="1" applyAlignment="1">
      <alignment horizontal="center" vertical="center"/>
    </xf>
    <xf numFmtId="2" fontId="7" fillId="3" borderId="13" xfId="0" applyNumberFormat="1" applyFont="1" applyFill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2" fontId="7" fillId="3" borderId="12" xfId="2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center"/>
    </xf>
    <xf numFmtId="164" fontId="12" fillId="3" borderId="0" xfId="0" applyFont="1" applyFill="1" applyAlignment="1">
      <alignment horizontal="center"/>
    </xf>
    <xf numFmtId="164" fontId="12" fillId="3" borderId="14" xfId="0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 vertical="center"/>
    </xf>
    <xf numFmtId="164" fontId="12" fillId="3" borderId="16" xfId="0" applyFont="1" applyFill="1" applyBorder="1" applyAlignment="1">
      <alignment horizontal="center"/>
    </xf>
    <xf numFmtId="164" fontId="13" fillId="0" borderId="17" xfId="1" applyFont="1" applyBorder="1" applyAlignment="1">
      <alignment horizontal="center" vertical="center"/>
    </xf>
    <xf numFmtId="1" fontId="4" fillId="3" borderId="5" xfId="0" quotePrefix="1" applyNumberFormat="1" applyFont="1" applyFill="1" applyBorder="1" applyAlignment="1">
      <alignment horizontal="center" vertical="center"/>
    </xf>
    <xf numFmtId="164" fontId="2" fillId="9" borderId="18" xfId="0" applyFont="1" applyFill="1" applyBorder="1"/>
    <xf numFmtId="164" fontId="13" fillId="0" borderId="10" xfId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4" fontId="9" fillId="9" borderId="19" xfId="0" applyFont="1" applyFill="1" applyBorder="1"/>
    <xf numFmtId="2" fontId="0" fillId="0" borderId="3" xfId="0" applyNumberFormat="1" applyBorder="1" applyAlignment="1">
      <alignment horizontal="center" vertical="center"/>
    </xf>
    <xf numFmtId="164" fontId="0" fillId="0" borderId="1" xfId="0" applyBorder="1" applyAlignment="1">
      <alignment horizontal="center"/>
    </xf>
    <xf numFmtId="164" fontId="2" fillId="2" borderId="20" xfId="0" applyFont="1" applyFill="1" applyBorder="1" applyAlignment="1">
      <alignment vertical="center"/>
    </xf>
    <xf numFmtId="164" fontId="10" fillId="0" borderId="0" xfId="0" applyFont="1" applyAlignment="1">
      <alignment horizontal="left" vertical="center" indent="1"/>
    </xf>
    <xf numFmtId="164" fontId="14" fillId="0" borderId="0" xfId="0" applyFont="1" applyAlignment="1">
      <alignment horizontal="center" wrapText="1"/>
    </xf>
    <xf numFmtId="171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 wrapText="1"/>
    </xf>
    <xf numFmtId="170" fontId="0" fillId="0" borderId="0" xfId="0" applyNumberFormat="1" applyAlignment="1">
      <alignment horizontal="right"/>
    </xf>
    <xf numFmtId="2" fontId="3" fillId="0" borderId="0" xfId="0" applyNumberFormat="1" applyFont="1" applyAlignment="1" applyProtection="1">
      <alignment horizontal="center" vertical="center"/>
      <protection hidden="1"/>
    </xf>
    <xf numFmtId="169" fontId="0" fillId="0" borderId="0" xfId="0" applyNumberFormat="1" applyAlignment="1">
      <alignment horizontal="center" vertical="center"/>
    </xf>
    <xf numFmtId="164" fontId="2" fillId="2" borderId="7" xfId="0" applyFont="1" applyFill="1" applyBorder="1" applyAlignment="1">
      <alignment vertical="center"/>
    </xf>
    <xf numFmtId="164" fontId="0" fillId="0" borderId="3" xfId="0" applyBorder="1"/>
    <xf numFmtId="1" fontId="0" fillId="0" borderId="6" xfId="0" applyNumberFormat="1" applyBorder="1"/>
    <xf numFmtId="1" fontId="0" fillId="0" borderId="0" xfId="0" applyNumberFormat="1" applyAlignment="1">
      <alignment horizontal="right" wrapText="1"/>
    </xf>
    <xf numFmtId="49" fontId="14" fillId="0" borderId="0" xfId="0" applyNumberFormat="1" applyFont="1" applyAlignment="1">
      <alignment horizontal="center" vertical="center"/>
    </xf>
    <xf numFmtId="164" fontId="4" fillId="0" borderId="1" xfId="0" applyFont="1" applyBorder="1" applyAlignment="1">
      <alignment vertical="center"/>
    </xf>
    <xf numFmtId="164" fontId="8" fillId="8" borderId="2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0" fillId="0" borderId="1" xfId="0" applyBorder="1"/>
    <xf numFmtId="2" fontId="4" fillId="0" borderId="0" xfId="0" applyNumberFormat="1" applyFont="1" applyAlignment="1">
      <alignment horizontal="center" vertical="center"/>
    </xf>
    <xf numFmtId="164" fontId="3" fillId="0" borderId="11" xfId="0" quotePrefix="1" applyFont="1" applyBorder="1" applyAlignment="1">
      <alignment wrapText="1"/>
    </xf>
    <xf numFmtId="164" fontId="8" fillId="8" borderId="20" xfId="0" applyFont="1" applyFill="1" applyBorder="1" applyAlignment="1">
      <alignment horizontal="center" vertical="center"/>
    </xf>
    <xf numFmtId="172" fontId="4" fillId="3" borderId="1" xfId="0" quotePrefix="1" applyNumberFormat="1" applyFont="1" applyFill="1" applyBorder="1" applyAlignment="1">
      <alignment horizontal="center" vertical="center"/>
    </xf>
    <xf numFmtId="164" fontId="0" fillId="0" borderId="4" xfId="0" applyBorder="1"/>
    <xf numFmtId="2" fontId="0" fillId="0" borderId="0" xfId="0" applyNumberFormat="1" applyAlignment="1">
      <alignment horizontal="right"/>
    </xf>
    <xf numFmtId="173" fontId="0" fillId="0" borderId="0" xfId="0" applyNumberFormat="1" applyAlignment="1">
      <alignment horizontal="right"/>
    </xf>
    <xf numFmtId="9" fontId="7" fillId="3" borderId="22" xfId="2" applyFont="1" applyFill="1" applyBorder="1" applyAlignment="1">
      <alignment horizontal="center" vertical="center"/>
    </xf>
    <xf numFmtId="165" fontId="7" fillId="3" borderId="23" xfId="0" applyNumberFormat="1" applyFont="1" applyFill="1" applyBorder="1" applyAlignment="1">
      <alignment horizontal="centerContinuous" vertical="center"/>
    </xf>
    <xf numFmtId="164" fontId="3" fillId="0" borderId="15" xfId="0" applyFont="1" applyBorder="1"/>
    <xf numFmtId="164" fontId="0" fillId="0" borderId="0" xfId="0" applyAlignment="1">
      <alignment vertical="center"/>
    </xf>
    <xf numFmtId="2" fontId="7" fillId="3" borderId="22" xfId="2" applyNumberFormat="1" applyFont="1" applyFill="1" applyBorder="1" applyAlignment="1">
      <alignment horizontal="center" vertical="center"/>
    </xf>
    <xf numFmtId="9" fontId="3" fillId="0" borderId="15" xfId="2" applyFont="1" applyBorder="1" applyAlignment="1">
      <alignment horizontal="center"/>
    </xf>
    <xf numFmtId="167" fontId="7" fillId="3" borderId="24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/>
    </xf>
    <xf numFmtId="2" fontId="7" fillId="3" borderId="25" xfId="2" applyNumberFormat="1" applyFont="1" applyFill="1" applyBorder="1" applyAlignment="1">
      <alignment horizontal="center" vertical="center"/>
    </xf>
    <xf numFmtId="2" fontId="7" fillId="3" borderId="26" xfId="2" applyNumberFormat="1" applyFont="1" applyFill="1" applyBorder="1" applyAlignment="1">
      <alignment horizontal="center" vertical="center"/>
    </xf>
    <xf numFmtId="165" fontId="7" fillId="3" borderId="24" xfId="0" applyNumberFormat="1" applyFont="1" applyFill="1" applyBorder="1" applyAlignment="1">
      <alignment horizontal="center" vertical="center"/>
    </xf>
    <xf numFmtId="9" fontId="3" fillId="0" borderId="15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68" fontId="7" fillId="3" borderId="25" xfId="2" applyNumberFormat="1" applyFont="1" applyFill="1" applyBorder="1" applyAlignment="1">
      <alignment horizontal="center" vertical="center"/>
    </xf>
    <xf numFmtId="2" fontId="15" fillId="3" borderId="25" xfId="2" applyNumberFormat="1" applyFont="1" applyFill="1" applyBorder="1" applyAlignment="1">
      <alignment horizontal="center" vertical="center"/>
    </xf>
    <xf numFmtId="9" fontId="7" fillId="3" borderId="26" xfId="2" applyFont="1" applyFill="1" applyBorder="1" applyAlignment="1">
      <alignment horizontal="center" vertical="center"/>
    </xf>
    <xf numFmtId="164" fontId="0" fillId="0" borderId="27" xfId="0" applyBorder="1" applyAlignment="1">
      <alignment vertical="center"/>
    </xf>
    <xf numFmtId="164" fontId="8" fillId="8" borderId="20" xfId="0" applyFont="1" applyFill="1" applyBorder="1" applyAlignment="1">
      <alignment vertical="center"/>
    </xf>
    <xf numFmtId="164" fontId="3" fillId="0" borderId="0" xfId="0" applyFont="1" applyAlignment="1">
      <alignment horizontal="center" wrapText="1"/>
    </xf>
    <xf numFmtId="2" fontId="4" fillId="3" borderId="24" xfId="0" quotePrefix="1" applyNumberFormat="1" applyFont="1" applyFill="1" applyBorder="1" applyAlignment="1">
      <alignment horizontal="center" vertical="center"/>
    </xf>
    <xf numFmtId="164" fontId="16" fillId="3" borderId="14" xfId="0" applyFont="1" applyFill="1" applyBorder="1" applyAlignment="1">
      <alignment horizontal="left" vertical="center" wrapText="1"/>
    </xf>
    <xf numFmtId="164" fontId="8" fillId="8" borderId="21" xfId="0" applyFont="1" applyFill="1" applyBorder="1" applyAlignment="1">
      <alignment vertical="center"/>
    </xf>
    <xf numFmtId="164" fontId="3" fillId="0" borderId="28" xfId="0" quotePrefix="1" applyFont="1" applyBorder="1" applyAlignment="1">
      <alignment wrapText="1"/>
    </xf>
    <xf numFmtId="164" fontId="16" fillId="3" borderId="29" xfId="0" applyFont="1" applyFill="1" applyBorder="1" applyAlignment="1">
      <alignment horizontal="left" vertical="center" wrapText="1"/>
    </xf>
    <xf numFmtId="2" fontId="4" fillId="3" borderId="7" xfId="0" quotePrefix="1" applyNumberFormat="1" applyFont="1" applyFill="1" applyBorder="1" applyAlignment="1">
      <alignment horizontal="left" vertical="center"/>
    </xf>
    <xf numFmtId="164" fontId="3" fillId="0" borderId="11" xfId="0" quotePrefix="1" applyFont="1" applyBorder="1"/>
    <xf numFmtId="2" fontId="7" fillId="3" borderId="30" xfId="2" applyNumberFormat="1" applyFont="1" applyFill="1" applyBorder="1" applyAlignment="1">
      <alignment horizontal="center" vertical="center"/>
    </xf>
    <xf numFmtId="164" fontId="8" fillId="10" borderId="31" xfId="0" applyFont="1" applyFill="1" applyBorder="1" applyAlignment="1">
      <alignment horizontal="center" vertical="center" wrapText="1"/>
    </xf>
    <xf numFmtId="164" fontId="3" fillId="0" borderId="0" xfId="0" quotePrefix="1" applyFont="1" applyAlignment="1">
      <alignment horizontal="center" vertical="center"/>
    </xf>
    <xf numFmtId="164" fontId="2" fillId="2" borderId="1" xfId="0" applyFont="1" applyFill="1" applyBorder="1" applyAlignment="1">
      <alignment vertical="center"/>
    </xf>
    <xf numFmtId="2" fontId="7" fillId="3" borderId="32" xfId="0" applyNumberFormat="1" applyFont="1" applyFill="1" applyBorder="1" applyAlignment="1">
      <alignment horizontal="center" vertical="center" wrapText="1"/>
    </xf>
    <xf numFmtId="49" fontId="7" fillId="3" borderId="12" xfId="2" applyNumberFormat="1" applyFont="1" applyFill="1" applyBorder="1" applyAlignment="1">
      <alignment horizontal="center" vertical="center"/>
    </xf>
    <xf numFmtId="2" fontId="7" fillId="3" borderId="33" xfId="0" applyNumberFormat="1" applyFont="1" applyFill="1" applyBorder="1" applyAlignment="1">
      <alignment horizontal="center" vertical="center"/>
    </xf>
    <xf numFmtId="164" fontId="0" fillId="0" borderId="1" xfId="0" applyBorder="1" applyAlignment="1">
      <alignment horizontal="left" vertical="top" wrapText="1"/>
    </xf>
    <xf numFmtId="0" fontId="0" fillId="0" borderId="0" xfId="0" applyNumberForma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64" fontId="16" fillId="3" borderId="34" xfId="0" applyFont="1" applyFill="1" applyBorder="1" applyAlignment="1">
      <alignment horizontal="left" vertical="center" wrapText="1"/>
    </xf>
    <xf numFmtId="164" fontId="0" fillId="0" borderId="0" xfId="0" applyAlignment="1">
      <alignment vertical="top"/>
    </xf>
    <xf numFmtId="49" fontId="4" fillId="3" borderId="2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74" fontId="0" fillId="0" borderId="0" xfId="0" applyNumberFormat="1" applyAlignment="1">
      <alignment horizontal="right"/>
    </xf>
    <xf numFmtId="164" fontId="8" fillId="8" borderId="1" xfId="0" applyFont="1" applyFill="1" applyBorder="1" applyAlignment="1">
      <alignment horizontal="left" vertical="center"/>
    </xf>
    <xf numFmtId="164" fontId="16" fillId="3" borderId="16" xfId="0" applyFont="1" applyFill="1" applyBorder="1" applyAlignment="1">
      <alignment horizontal="left" vertical="center" wrapText="1"/>
    </xf>
    <xf numFmtId="9" fontId="3" fillId="0" borderId="9" xfId="0" applyNumberFormat="1" applyFont="1" applyBorder="1" applyAlignment="1">
      <alignment horizontal="center"/>
    </xf>
    <xf numFmtId="164" fontId="3" fillId="0" borderId="9" xfId="0" applyFont="1" applyBorder="1" applyAlignment="1">
      <alignment horizontal="center"/>
    </xf>
    <xf numFmtId="164" fontId="3" fillId="0" borderId="28" xfId="0" applyFont="1" applyBorder="1"/>
    <xf numFmtId="2" fontId="3" fillId="0" borderId="35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wrapText="1"/>
    </xf>
    <xf numFmtId="164" fontId="17" fillId="2" borderId="0" xfId="1" applyFont="1" applyFill="1" applyAlignment="1">
      <alignment vertical="center"/>
    </xf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4" fillId="0" borderId="0" xfId="0" applyFont="1" applyAlignment="1">
      <alignment horizontal="left" vertical="center"/>
    </xf>
    <xf numFmtId="2" fontId="3" fillId="0" borderId="9" xfId="0" applyNumberFormat="1" applyFont="1" applyBorder="1" applyAlignment="1">
      <alignment horizontal="center" vertical="center"/>
    </xf>
    <xf numFmtId="167" fontId="7" fillId="3" borderId="36" xfId="0" applyNumberFormat="1" applyFont="1" applyFill="1" applyBorder="1" applyAlignment="1">
      <alignment horizontal="center" vertical="center"/>
    </xf>
    <xf numFmtId="164" fontId="3" fillId="0" borderId="24" xfId="0" applyFont="1" applyBorder="1"/>
    <xf numFmtId="9" fontId="3" fillId="0" borderId="35" xfId="2" applyFont="1" applyBorder="1" applyAlignment="1">
      <alignment horizontal="center"/>
    </xf>
    <xf numFmtId="164" fontId="12" fillId="3" borderId="34" xfId="0" applyFont="1" applyFill="1" applyBorder="1" applyAlignment="1">
      <alignment horizontal="center"/>
    </xf>
    <xf numFmtId="9" fontId="3" fillId="0" borderId="35" xfId="0" applyNumberFormat="1" applyFont="1" applyBorder="1" applyAlignment="1">
      <alignment horizontal="center" vertical="center"/>
    </xf>
    <xf numFmtId="2" fontId="7" fillId="3" borderId="37" xfId="2" applyNumberFormat="1" applyFont="1" applyFill="1" applyBorder="1" applyAlignment="1">
      <alignment horizontal="center" vertical="center"/>
    </xf>
    <xf numFmtId="49" fontId="7" fillId="3" borderId="23" xfId="0" applyNumberFormat="1" applyFont="1" applyFill="1" applyBorder="1" applyAlignment="1">
      <alignment horizontal="centerContinuous" vertical="center"/>
    </xf>
    <xf numFmtId="0" fontId="14" fillId="0" borderId="0" xfId="0" applyNumberFormat="1" applyFont="1" applyAlignment="1">
      <alignment horizontal="left" vertical="center"/>
    </xf>
    <xf numFmtId="164" fontId="12" fillId="3" borderId="38" xfId="0" applyFont="1" applyFill="1" applyBorder="1" applyAlignment="1">
      <alignment horizontal="center"/>
    </xf>
    <xf numFmtId="164" fontId="16" fillId="3" borderId="29" xfId="0" applyFont="1" applyFill="1" applyBorder="1" applyAlignment="1">
      <alignment horizontal="left" vertical="center" wrapText="1" indent="2"/>
    </xf>
    <xf numFmtId="49" fontId="7" fillId="3" borderId="22" xfId="2" applyNumberFormat="1" applyFont="1" applyFill="1" applyBorder="1" applyAlignment="1">
      <alignment horizontal="center" vertical="center"/>
    </xf>
    <xf numFmtId="164" fontId="3" fillId="0" borderId="2" xfId="0" applyFont="1" applyBorder="1" applyAlignment="1">
      <alignment horizontal="center" vertical="center"/>
    </xf>
    <xf numFmtId="164" fontId="8" fillId="8" borderId="7" xfId="0" applyFont="1" applyFill="1" applyBorder="1" applyAlignment="1">
      <alignment vertical="center"/>
    </xf>
    <xf numFmtId="2" fontId="4" fillId="3" borderId="1" xfId="0" quotePrefix="1" applyNumberFormat="1" applyFont="1" applyFill="1" applyBorder="1" applyAlignment="1">
      <alignment horizontal="left" vertical="center"/>
    </xf>
    <xf numFmtId="1" fontId="7" fillId="3" borderId="32" xfId="0" applyNumberFormat="1" applyFont="1" applyFill="1" applyBorder="1" applyAlignment="1">
      <alignment horizontal="center" vertical="center" wrapText="1"/>
    </xf>
    <xf numFmtId="164" fontId="4" fillId="0" borderId="2" xfId="0" applyFont="1" applyBorder="1" applyAlignment="1">
      <alignment horizontal="left" vertical="center"/>
    </xf>
    <xf numFmtId="164" fontId="4" fillId="0" borderId="0" xfId="0" applyFont="1" applyAlignment="1">
      <alignment vertical="center"/>
    </xf>
    <xf numFmtId="2" fontId="4" fillId="3" borderId="1" xfId="0" quotePrefix="1" applyNumberFormat="1" applyFont="1" applyFill="1" applyBorder="1" applyAlignment="1">
      <alignment horizontal="left" vertical="top" wrapText="1"/>
    </xf>
    <xf numFmtId="2" fontId="15" fillId="3" borderId="39" xfId="2" applyNumberFormat="1" applyFont="1" applyFill="1" applyBorder="1" applyAlignment="1">
      <alignment horizontal="center" vertical="center"/>
    </xf>
    <xf numFmtId="164" fontId="16" fillId="3" borderId="14" xfId="0" applyFont="1" applyFill="1" applyBorder="1" applyAlignment="1">
      <alignment horizontal="left" vertical="center" wrapText="1" indent="2"/>
    </xf>
    <xf numFmtId="164" fontId="12" fillId="3" borderId="40" xfId="0" applyFont="1" applyFill="1" applyBorder="1" applyAlignment="1">
      <alignment horizontal="center"/>
    </xf>
    <xf numFmtId="164" fontId="0" fillId="0" borderId="21" xfId="0" applyBorder="1" applyAlignment="1">
      <alignment horizontal="left" vertical="center"/>
    </xf>
    <xf numFmtId="164" fontId="3" fillId="0" borderId="9" xfId="0" applyFont="1" applyBorder="1" applyAlignment="1">
      <alignment horizontal="center" wrapText="1"/>
    </xf>
    <xf numFmtId="168" fontId="7" fillId="3" borderId="39" xfId="2" applyNumberFormat="1" applyFont="1" applyFill="1" applyBorder="1" applyAlignment="1">
      <alignment horizontal="center" vertical="center"/>
    </xf>
    <xf numFmtId="164" fontId="8" fillId="10" borderId="41" xfId="0" applyFont="1" applyFill="1" applyBorder="1" applyAlignment="1">
      <alignment horizontal="center" vertical="center" wrapText="1"/>
    </xf>
    <xf numFmtId="164" fontId="3" fillId="0" borderId="35" xfId="0" applyFont="1" applyBorder="1"/>
    <xf numFmtId="164" fontId="0" fillId="0" borderId="0" xfId="0" applyAlignment="1">
      <alignment horizontal="left" vertical="top"/>
    </xf>
    <xf numFmtId="164" fontId="3" fillId="0" borderId="0" xfId="0" applyFont="1" applyAlignment="1">
      <alignment horizontal="left"/>
    </xf>
    <xf numFmtId="164" fontId="8" fillId="8" borderId="4" xfId="0" applyFont="1" applyFill="1" applyBorder="1" applyAlignment="1">
      <alignment vertical="center"/>
    </xf>
    <xf numFmtId="164" fontId="18" fillId="0" borderId="0" xfId="0" applyFont="1"/>
    <xf numFmtId="164" fontId="4" fillId="3" borderId="42" xfId="0" applyFont="1" applyFill="1" applyBorder="1" applyAlignment="1">
      <alignment vertical="center"/>
    </xf>
    <xf numFmtId="164" fontId="8" fillId="10" borderId="43" xfId="0" applyFont="1" applyFill="1" applyBorder="1" applyAlignment="1">
      <alignment horizontal="center" vertical="center" wrapText="1"/>
    </xf>
    <xf numFmtId="164" fontId="16" fillId="3" borderId="44" xfId="0" applyFont="1" applyFill="1" applyBorder="1" applyAlignment="1">
      <alignment horizontal="left" vertical="center" wrapText="1"/>
    </xf>
    <xf numFmtId="164" fontId="4" fillId="3" borderId="5" xfId="0" applyFont="1" applyFill="1" applyBorder="1" applyAlignment="1">
      <alignment vertical="center"/>
    </xf>
    <xf numFmtId="164" fontId="8" fillId="8" borderId="27" xfId="0" applyFont="1" applyFill="1" applyBorder="1" applyAlignment="1">
      <alignment vertical="center"/>
    </xf>
    <xf numFmtId="164" fontId="1" fillId="0" borderId="0" xfId="1"/>
    <xf numFmtId="164" fontId="3" fillId="0" borderId="1" xfId="0" applyFont="1" applyBorder="1"/>
    <xf numFmtId="166" fontId="0" fillId="0" borderId="0" xfId="0" applyNumberFormat="1"/>
    <xf numFmtId="2" fontId="7" fillId="3" borderId="4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vertical="center"/>
    </xf>
    <xf numFmtId="172" fontId="4" fillId="3" borderId="27" xfId="0" quotePrefix="1" applyNumberFormat="1" applyFont="1" applyFill="1" applyBorder="1" applyAlignment="1">
      <alignment horizontal="center" vertical="center"/>
    </xf>
    <xf numFmtId="164" fontId="10" fillId="0" borderId="0" xfId="0" applyFont="1" applyAlignment="1">
      <alignment horizontal="left" vertical="top"/>
    </xf>
    <xf numFmtId="2" fontId="7" fillId="3" borderId="46" xfId="2" applyNumberFormat="1" applyFont="1" applyFill="1" applyBorder="1" applyAlignment="1">
      <alignment horizontal="center" vertical="center"/>
    </xf>
    <xf numFmtId="9" fontId="3" fillId="0" borderId="0" xfId="2" applyFont="1" applyAlignment="1">
      <alignment horizontal="center"/>
    </xf>
    <xf numFmtId="164" fontId="8" fillId="8" borderId="5" xfId="0" applyFont="1" applyFill="1" applyBorder="1" applyAlignment="1">
      <alignment vertical="center"/>
    </xf>
    <xf numFmtId="164" fontId="0" fillId="0" borderId="7" xfId="0" applyBorder="1" applyAlignment="1">
      <alignment horizontal="left" vertical="center"/>
    </xf>
    <xf numFmtId="164" fontId="3" fillId="0" borderId="27" xfId="0" applyFont="1" applyBorder="1"/>
    <xf numFmtId="164" fontId="8" fillId="8" borderId="20" xfId="0" applyFont="1" applyFill="1" applyBorder="1" applyAlignment="1">
      <alignment horizontal="left" vertical="center"/>
    </xf>
    <xf numFmtId="164" fontId="19" fillId="0" borderId="0" xfId="0" applyFont="1"/>
    <xf numFmtId="2" fontId="4" fillId="3" borderId="20" xfId="0" quotePrefix="1" applyNumberFormat="1" applyFont="1" applyFill="1" applyBorder="1" applyAlignment="1">
      <alignment horizontal="left" vertical="center"/>
    </xf>
    <xf numFmtId="165" fontId="7" fillId="3" borderId="36" xfId="0" applyNumberFormat="1" applyFont="1" applyFill="1" applyBorder="1" applyAlignment="1">
      <alignment horizontal="center" vertical="center"/>
    </xf>
    <xf numFmtId="164" fontId="0" fillId="0" borderId="0" xfId="0" applyAlignment="1">
      <alignment horizontal="center"/>
    </xf>
    <xf numFmtId="2" fontId="7" fillId="3" borderId="39" xfId="2" applyNumberFormat="1" applyFont="1" applyFill="1" applyBorder="1" applyAlignment="1">
      <alignment horizontal="center" vertical="center"/>
    </xf>
    <xf numFmtId="2" fontId="4" fillId="3" borderId="21" xfId="0" quotePrefix="1" applyNumberFormat="1" applyFont="1" applyFill="1" applyBorder="1" applyAlignment="1">
      <alignment horizontal="left" vertical="center"/>
    </xf>
    <xf numFmtId="49" fontId="7" fillId="3" borderId="26" xfId="2" applyNumberFormat="1" applyFont="1" applyFill="1" applyBorder="1" applyAlignment="1">
      <alignment horizontal="center" vertical="center"/>
    </xf>
    <xf numFmtId="164" fontId="12" fillId="3" borderId="33" xfId="0" applyFont="1" applyFill="1" applyBorder="1" applyAlignment="1">
      <alignment horizontal="center" wrapText="1"/>
    </xf>
    <xf numFmtId="164" fontId="12" fillId="3" borderId="47" xfId="0" applyFont="1" applyFill="1" applyBorder="1" applyAlignment="1">
      <alignment horizontal="center"/>
    </xf>
    <xf numFmtId="164" fontId="8" fillId="8" borderId="24" xfId="0" applyFont="1" applyFill="1" applyBorder="1" applyAlignment="1">
      <alignment vertical="center"/>
    </xf>
    <xf numFmtId="164" fontId="16" fillId="3" borderId="38" xfId="0" applyFont="1" applyFill="1" applyBorder="1" applyAlignment="1">
      <alignment horizontal="left" vertical="center" wrapText="1"/>
    </xf>
    <xf numFmtId="164" fontId="3" fillId="0" borderId="11" xfId="0" applyFont="1" applyBorder="1" applyAlignment="1">
      <alignment horizontal="center"/>
    </xf>
    <xf numFmtId="164" fontId="16" fillId="3" borderId="48" xfId="0" applyFont="1" applyFill="1" applyBorder="1" applyAlignment="1">
      <alignment horizontal="left" vertical="center" wrapText="1"/>
    </xf>
    <xf numFmtId="164" fontId="12" fillId="3" borderId="49" xfId="0" applyFont="1" applyFill="1" applyBorder="1" applyAlignment="1">
      <alignment horizontal="center"/>
    </xf>
    <xf numFmtId="164" fontId="2" fillId="0" borderId="10" xfId="0" applyFont="1" applyBorder="1" applyAlignment="1">
      <alignment vertical="center"/>
    </xf>
  </cellXfs>
  <cellStyles count="3">
    <cellStyle name="Hyperlink" xfId="1" builtinId="8"/>
    <cellStyle name="Normal" xfId="0" builtinId="0"/>
    <cellStyle name="Percent" xfId="2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rgbClr val="345D9D"/>
                </a:solidFill>
                <a:latin typeface="+mn-lt"/>
              </a:rPr>
              <a:t>Video MOS Distribution</a:t>
            </a:r>
            <a:endParaRPr sz="1400" b="0">
              <a:solidFill>
                <a:srgbClr val="345D9D"/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Data'!$B$2:$B$51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Data'!$C$2:$C$51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Data'!$D$2:$D$51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numRef>
              <c:f>'Bin Data'!$A$2:$A$51</c:f>
              <c:numCache/>
            </c:numRef>
          </c:cat>
          <c:val>
            <c:numRef>
              <c:f>'Bin Data'!$E$2:$E$51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9676348920263214"/>
              <c:y val="0.80579341185595688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Image Complexity Distribution (SI)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Data'!$I$2:$I$121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Data'!$J$2:$J$121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Data'!$K$2:$K$121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Data'!$H$2:$H$122</c:f>
              <c:strCache/>
            </c:strRef>
          </c:cat>
          <c:val>
            <c:numRef>
              <c:f>'Bin Data'!$L$2:$L$121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Image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Motion Complexity Distribution (TI)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v>Channel 1</c:v>
          </c:tx>
          <c:spPr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Data'!$P$2:$P$121</c:f>
              <c:numCache/>
            </c:numRef>
          </c:val>
        </c:ser>
        <c:ser>
          <c:idx val="1"/>
          <c:order val="1"/>
          <c:tx>
            <c:v>Channel 2</c:v>
          </c:tx>
          <c:spPr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Data'!$Q$2:$Q$121</c:f>
              <c:numCache/>
            </c:numRef>
          </c:val>
        </c:ser>
        <c:ser>
          <c:idx val="2"/>
          <c:order val="2"/>
          <c:tx>
            <c:v>Channel 3</c:v>
          </c:tx>
          <c:spPr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Data'!$R$2:$R$121</c:f>
              <c:numCache/>
            </c:numRef>
          </c:val>
        </c:ser>
        <c:ser>
          <c:idx val="3"/>
          <c:order val="3"/>
          <c:tx>
            <c:v>Channel 4</c:v>
          </c:tx>
          <c:spPr>
            <a:solidFill>
              <a:schemeClr val="accent4"/>
            </a:solidFill>
            <a:ln>
              <a:noFill/>
            </a:ln>
          </c:spPr>
          <c:invertIfNegative val="0"/>
          <c:cat>
            <c:strRef>
              <c:f>'Bin Data'!$O$2:$O$122</c:f>
              <c:strCache/>
            </c:strRef>
          </c:cat>
          <c:val>
            <c:numRef>
              <c:f>'Bin Data'!$S$2:$S$121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Motion Complexity Score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15000"/>
                <a:lumOff val="85000"/>
              </a:schemeClr>
            </a:solidFill>
          </a:ln>
        </c:spPr>
        <c:txPr>
          <a:bodyPr rot="-5400000" vert="horz"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Number of Occurrences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1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1'!$F$2:$F$1048576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1'!$A$2:$A$1048576</c:f>
              <c:numCache/>
            </c:numRef>
          </c:xVal>
          <c:yVal>
            <c:numRef>
              <c:f>'Raw Data 1'!$G$2:$G$1048576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7303726562257586"/>
              <c:y val="0.88899788104571542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013965978729191241"/>
              <c:y val="0.3336032150624848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2 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3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20539722420745057"/>
          <c:w val="0.81858005589463712"/>
          <c:h val="0.46010097993003179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400" b="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rPr>
              <a:t>Channel 4</a:t>
            </a:r>
            <a:endParaRPr sz="1400" b="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rich>
      </c:tx>
      <c:overlay val="0"/>
      <c:spPr>
        <a:noFill/>
        <a:ln>
          <a:noFill/>
        </a:ln>
      </c:spPr>
    </c:title>
    <c:plotArea>
      <c:layout>
        <c:manualLayout>
          <c:layoutTarget val="inner"/>
          <c:xMode val="edge"/>
          <c:yMode val="edge"/>
          <c:x val="0.040555417312421869"/>
          <c:y val="0.19813034188034187"/>
          <c:w val="0.81858005589463712"/>
          <c:h val="0.4471511373578303"/>
        </c:manualLayout>
      </c:layout>
      <c:scatterChart>
        <c:scatterStyle val="line"/>
        <c:varyColors val="0"/>
        <c:ser>
          <c:idx val="0"/>
          <c:order val="0"/>
          <c:tx>
            <c:v>Buffering</c:v>
          </c:tx>
          <c:spPr>
            <a:ln w="19050" cap="rnd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ser>
          <c:idx val="1"/>
          <c:order val="1"/>
          <c:tx>
            <c:v>Freezing</c:v>
          </c:tx>
          <c:spPr>
            <a:ln w="19050" cap="rnd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'Raw Data 1'!#REF!</c:f>
              <c:numCache/>
            </c:numRef>
          </c:xVal>
          <c:yVal>
            <c:numRef>
              <c:f>'Raw Data 1'!#REF!</c:f>
              <c:numCache/>
            </c:numRef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Time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layout>
            <c:manualLayout>
              <c:xMode val="edge"/>
              <c:yMode val="edge"/>
              <c:x val="0.444990376076775"/>
              <c:y val="0.869273753511616"/>
            </c:manualLayout>
          </c:layout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chemeClr val="dk1">
                <a:lumMod val="25000"/>
                <a:lumOff val="75000"/>
              </a:schemeClr>
            </a:solidFill>
          </a:ln>
        </c:spPr>
        <c:txPr>
          <a:bodyPr/>
          <a:lstStyle/>
          <a:p>
            <a:pPr>
              <a:defRPr sz="900">
                <a:solidFill>
                  <a:schemeClr val="dk1">
                    <a:lumMod val="65001"/>
                    <a:lumOff val="34999"/>
                  </a:schemeClr>
                </a:solidFill>
                <a:latin typeface="+mn-lt"/>
              </a:defRPr>
            </a:pPr>
            <a:endPara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endParaRPr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1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1000" b="0">
                    <a:solidFill>
                      <a:schemeClr val="dk1">
                        <a:lumMod val="65001"/>
                        <a:lumOff val="34999"/>
                      </a:schemeClr>
                    </a:solidFill>
                    <a:latin typeface="+mn-lt"/>
                  </a:rPr>
                  <a:t>State</a:t>
                </a:r>
                <a:endParaRPr sz="1000" b="0">
                  <a:solidFill>
                    <a:schemeClr val="dk1">
                      <a:lumMod val="65001"/>
                      <a:lumOff val="34999"/>
                    </a:schemeClr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900">
              <a:solidFill>
                <a:schemeClr val="dk1">
                  <a:lumMod val="65001"/>
                  <a:lumOff val="34999"/>
                </a:schemeClr>
              </a:solidFill>
              <a:latin typeface="+mn-lt"/>
            </a:defRPr>
          </a:pPr>
          <a:endParaRPr sz="900">
            <a:solidFill>
              <a:schemeClr val="dk1">
                <a:lumMod val="65001"/>
                <a:lumOff val="34999"/>
              </a:schemeClr>
            </a:solidFill>
            <a:latin typeface="+mn-lt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printSettings>
    <c:pageMargins l="0.7" r="0.7" t="0.75" b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Intermediate!$G$3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Intermediate!$H$2:$K$2</c:f>
              <c:strCache/>
            </c:strRef>
          </c:cat>
          <c:val>
            <c:numRef>
              <c:f>Intermediate!$H$3:$K$3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Video MOS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Intermediate!$H$38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Intermediate!$H$39:$H$68</c:f>
              <c:numCache/>
            </c:numRef>
          </c:val>
          <c:smooth val="1"/>
        </c:ser>
        <c:ser>
          <c:idx val="1"/>
          <c:order val="1"/>
          <c:tx>
            <c:strRef>
              <c:f>Intermediate!$I$38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Intermediate!$I$39:$I$68</c:f>
              <c:numCache/>
            </c:numRef>
          </c:val>
          <c:smooth val="1"/>
        </c:ser>
        <c:ser>
          <c:idx val="2"/>
          <c:order val="2"/>
          <c:tx>
            <c:strRef>
              <c:f>Intermediate!$J$38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Intermediate!$J$39:$J$68</c:f>
              <c:numCache/>
            </c:numRef>
          </c:val>
          <c:smooth val="1"/>
        </c:ser>
        <c:ser>
          <c:idx val="3"/>
          <c:order val="3"/>
          <c:tx>
            <c:strRef>
              <c:f>Intermediate!$K$2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Intermediate!$G$39:$G$68</c:f>
              <c:strCache/>
            </c:strRef>
          </c:cat>
          <c:val>
            <c:numRef>
              <c:f>Intermediate!$K$39:$K$68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</a:defRPr>
            </a:pPr>
            <a:endParaRPr sz="600"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Image Complexity (SI)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Intermediate!$M$3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Intermediate!$N$2:$Q$2</c:f>
              <c:strCache/>
            </c:strRef>
          </c:cat>
          <c:val>
            <c:numRef>
              <c:f>Intermediate!$N$3:$Q$3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Motion Complexity (TI) 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Intermediate!$S$3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A19B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23E48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Intermediate!$T$2:$W$2</c:f>
              <c:strCache/>
            </c:strRef>
          </c:cat>
          <c:val>
            <c:numRef>
              <c:f>Intermediate!$T$3:$W$3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7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</a:t>
                </a: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→</a:t>
                </a:r>
                <a:endParaRPr sz="800" b="0">
                  <a:solidFill>
                    <a:srgbClr val="345D9D"/>
                  </a:solidFill>
                  <a:latin typeface="Arial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Image Complexity (SI)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Intermediate!$N$13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Intermediate!$N$14:$N$18</c:f>
              <c:numCache/>
            </c:numRef>
          </c:val>
          <c:smooth val="1"/>
        </c:ser>
        <c:ser>
          <c:idx val="1"/>
          <c:order val="1"/>
          <c:tx>
            <c:strRef>
              <c:f>Intermediate!$O$13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Intermediate!$O$14:$O$18</c:f>
              <c:numCache/>
            </c:numRef>
          </c:val>
          <c:smooth val="1"/>
        </c:ser>
        <c:ser>
          <c:idx val="2"/>
          <c:order val="2"/>
          <c:tx>
            <c:strRef>
              <c:f>Intermediate!$P$13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Intermediate!$P$14:$P$18</c:f>
              <c:numCache/>
            </c:numRef>
          </c:val>
          <c:smooth val="1"/>
        </c:ser>
        <c:ser>
          <c:idx val="3"/>
          <c:order val="3"/>
          <c:tx>
            <c:strRef>
              <c:f>Intermediate!$Q$13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Intermediate!$M$14:$M$18</c:f>
              <c:strCache/>
            </c:strRef>
          </c:cat>
          <c:val>
            <c:numRef>
              <c:f>Intermediate!$Q$14:$Q$18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</a:rPr>
              <a:t>Motion Complexity (TI) Distribution</a:t>
            </a:r>
          </a:p>
        </c:rich>
      </c:tx>
      <c:overlay val="0"/>
    </c:title>
    <c:plotArea>
      <c:lineChart>
        <c:grouping val="standard"/>
        <c:varyColors val="0"/>
        <c:ser>
          <c:idx val="0"/>
          <c:order val="0"/>
          <c:tx>
            <c:strRef>
              <c:f>Intermediate!$T$13</c:f>
              <c:strCache/>
            </c:strRef>
          </c:tx>
          <c:spPr>
            <a:ln>
              <a:solidFill>
                <a:srgbClr val="345D9D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Intermediate!$T$14:$T$18</c:f>
              <c:numCache/>
            </c:numRef>
          </c:val>
          <c:smooth val="1"/>
        </c:ser>
        <c:ser>
          <c:idx val="1"/>
          <c:order val="1"/>
          <c:tx>
            <c:strRef>
              <c:f>Intermediate!$U$13</c:f>
              <c:strCache/>
            </c:strRef>
          </c:tx>
          <c:spPr>
            <a:ln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Intermediate!$U$14:$U$18</c:f>
              <c:numCache/>
            </c:numRef>
          </c:val>
          <c:smooth val="1"/>
        </c:ser>
        <c:ser>
          <c:idx val="2"/>
          <c:order val="2"/>
          <c:tx>
            <c:strRef>
              <c:f>Intermediate!$V$13</c:f>
              <c:strCache/>
            </c:strRef>
          </c:tx>
          <c:spPr>
            <a:ln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Intermediate!$V$14:$V$18</c:f>
              <c:numCache/>
            </c:numRef>
          </c:val>
          <c:smooth val="1"/>
        </c:ser>
        <c:ser>
          <c:idx val="3"/>
          <c:order val="3"/>
          <c:tx>
            <c:strRef>
              <c:f>Intermediate!$W$13</c:f>
              <c:strCache/>
            </c:strRef>
          </c:tx>
          <c:spPr>
            <a:ln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Intermediate!$S$14:$S$18</c:f>
              <c:strCache/>
            </c:strRef>
          </c:cat>
          <c:val>
            <c:numRef>
              <c:f>Intermediate!$W$14:$W$18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700">
                <a:solidFill>
                  <a:srgbClr val="345D9D"/>
                </a:solidFill>
              </a:defRPr>
            </a:pPr>
            <a:endParaRPr sz="700">
              <a:solidFill>
                <a:srgbClr val="345D9D"/>
              </a:solidFill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</a:rPr>
                  <a:t>% of Occurrences</a:t>
                </a:r>
              </a:p>
            </c:rich>
          </c:tx>
          <c:overlay val="0"/>
        </c:title>
        <c:majorTickMark val="out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  <c:crossAx val="0"/>
        <c:crosses val="autoZero"/>
        <c:crossBetween val="between"/>
        <c:majorUnit val="0.2"/>
      </c:valAx>
      <c:dTable>
        <c:showHorzBorder val="1"/>
        <c:showVertBorder val="1"/>
        <c:showOutline val="1"/>
        <c:showKeys val="1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>
                <a:solidFill>
                  <a:srgbClr val="345D9D"/>
                </a:solidFill>
              </a:defRPr>
            </a:pPr>
            <a:endParaRPr>
              <a:solidFill>
                <a:srgbClr val="345D9D"/>
              </a:solidFill>
            </a:endParaRPr>
          </a:p>
        </c:txPr>
      </c:dTable>
    </c:plotArea>
    <c:legend>
      <c:legendPos val="t"/>
      <c:overlay val="0"/>
      <c:spPr>
        <a:ln>
          <a:noFill/>
        </a:ln>
      </c:spPr>
      <c:txPr>
        <a:bodyPr/>
        <a:lstStyle/>
        <a:p>
          <a:pPr>
            <a:defRPr>
              <a:solidFill>
                <a:srgbClr val="345D9D"/>
              </a:solidFill>
            </a:defRPr>
          </a:pPr>
          <a:endParaRPr>
            <a:solidFill>
              <a:srgbClr val="345D9D"/>
            </a:solidFill>
          </a:endParaRPr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/>
        </a:defRPr>
      </a:pPr>
      <a:endParaRPr sz="800"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Image Complexity (SI)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Intermediate!$N$20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Intermediate!$M$21:$M$25</c:f>
              <c:strCache/>
            </c:strRef>
          </c:cat>
          <c:val>
            <c:numRef>
              <c:f>Intermediate!$N$21:$N$25</c:f>
              <c:numCache/>
            </c:numRef>
          </c:val>
          <c:smooth val="1"/>
        </c:ser>
        <c:ser>
          <c:idx val="1"/>
          <c:order val="1"/>
          <c:tx>
            <c:strRef>
              <c:f>Intermediate!$O$20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Intermediate!$O$21:$O$25</c:f>
              <c:numCache/>
            </c:numRef>
          </c:val>
          <c:smooth val="1"/>
        </c:ser>
        <c:ser>
          <c:idx val="2"/>
          <c:order val="2"/>
          <c:tx>
            <c:strRef>
              <c:f>Intermediate!$P$20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Intermediate!$P$21:$P$25</c:f>
              <c:numCache/>
            </c:numRef>
          </c:val>
          <c:smooth val="1"/>
        </c:ser>
        <c:ser>
          <c:idx val="3"/>
          <c:order val="3"/>
          <c:tx>
            <c:strRef>
              <c:f>Intermediate!$Q$20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Intermediate!$M$21:$M$25</c:f>
              <c:strCache/>
            </c:strRef>
          </c:cat>
          <c:val>
            <c:numRef>
              <c:f>Intermediate!$Q$21:$Q$25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Average Video MOS vs. Motion Complexity (TI)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0"/>
          <c:order val="0"/>
          <c:tx>
            <c:strRef>
              <c:f>Intermediate!$T$20</c:f>
              <c:strCache/>
            </c:strRef>
          </c:tx>
          <c:spPr>
            <a:ln cap="rnd">
              <a:solidFill>
                <a:srgbClr val="345D9D"/>
              </a:solidFill>
            </a:ln>
          </c:spPr>
          <c:marker>
            <c:symbol val="none"/>
          </c:marker>
          <c:dPt>
            <c:idx val="1"/>
            <c:spPr>
              <a:ln cap="rnd">
                <a:solidFill>
                  <a:srgbClr val="345D9D"/>
                </a:solidFill>
              </a:ln>
            </c:spPr>
          </c:dPt>
          <c:dPt>
            <c:idx val="2"/>
            <c:spPr>
              <a:ln cap="rnd">
                <a:solidFill>
                  <a:srgbClr val="345D9D"/>
                </a:solidFill>
              </a:ln>
            </c:spPr>
          </c:dPt>
          <c:dPt>
            <c:idx val="3"/>
            <c:spPr>
              <a:ln cap="rnd">
                <a:solidFill>
                  <a:srgbClr val="345D9D"/>
                </a:solidFill>
              </a:ln>
            </c:spPr>
          </c:dPt>
          <c:cat>
            <c:strRef>
              <c:f>Intermediate!$S$21:$S$25</c:f>
              <c:strCache/>
            </c:strRef>
          </c:cat>
          <c:val>
            <c:numRef>
              <c:f>Intermediate!$T$21:$T$25</c:f>
              <c:numCache/>
            </c:numRef>
          </c:val>
          <c:smooth val="1"/>
        </c:ser>
        <c:ser>
          <c:idx val="1"/>
          <c:order val="1"/>
          <c:tx>
            <c:strRef>
              <c:f>Intermediate!$U$20</c:f>
              <c:strCache/>
            </c:strRef>
          </c:tx>
          <c:spPr>
            <a:ln cap="rnd">
              <a:solidFill>
                <a:srgbClr val="00B2E3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Intermediate!$U$21:$U$25</c:f>
              <c:numCache/>
            </c:numRef>
          </c:val>
          <c:smooth val="1"/>
        </c:ser>
        <c:ser>
          <c:idx val="2"/>
          <c:order val="2"/>
          <c:tx>
            <c:strRef>
              <c:f>Intermediate!$V$20</c:f>
              <c:strCache/>
            </c:strRef>
          </c:tx>
          <c:spPr>
            <a:ln cap="rnd">
              <a:solidFill>
                <a:srgbClr val="00A19B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Intermediate!$V$21:$V$25</c:f>
              <c:numCache/>
            </c:numRef>
          </c:val>
          <c:smooth val="1"/>
        </c:ser>
        <c:ser>
          <c:idx val="3"/>
          <c:order val="3"/>
          <c:tx>
            <c:strRef>
              <c:f>Intermediate!$W$20</c:f>
              <c:strCache/>
            </c:strRef>
          </c:tx>
          <c:spPr>
            <a:ln cap="rnd">
              <a:solidFill>
                <a:srgbClr val="323E48"/>
              </a:solidFill>
            </a:ln>
          </c:spPr>
          <c:marker>
            <c:symbol val="none"/>
          </c:marker>
          <c:cat>
            <c:strRef>
              <c:f>Intermediate!$S$21:$S$25</c:f>
              <c:strCache/>
            </c:strRef>
          </c:cat>
          <c:val>
            <c:numRef>
              <c:f>Intermediate!$W$21:$W$25</c:f>
              <c:numCache/>
            </c:numRef>
          </c:val>
          <c:smooth val="1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.25"/>
          <c:min val="1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Video MOS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[0]!Channel1Timestamp</c:f>
              <c:numCache/>
            </c:numRef>
          </c:cat>
          <c:val>
            <c:numRef>
              <c:f>[0]!Channel1Freezing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1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[0]!Channel1Timestamp</c:f>
              <c:numCache/>
            </c:numRef>
          </c:cat>
          <c:val>
            <c:numRef>
              <c:f>[0]!Channel1TI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043795006393428"/>
              <c:y val="0.1805555555555555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dPt>
            <c:idx val="151"/>
            <c:spPr>
              <a:ln w="9525">
                <a:solidFill>
                  <a:srgbClr val="00A19B"/>
                </a:solidFill>
              </a:ln>
            </c:spPr>
          </c:dPt>
          <c:cat>
            <c:numRef>
              <c:f>[0]!Channel2Timestamp</c:f>
              <c:numCache/>
            </c:numRef>
          </c:cat>
          <c:val>
            <c:numRef>
              <c:f>[0]!Channel2Freezing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2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[0]!Channel2Timestamp</c:f>
              <c:numCache/>
            </c:numRef>
          </c:cat>
          <c:val>
            <c:numRef>
              <c:f>[0]!Channel2MOS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2'!$A$2</c:f>
              <c:numCache/>
            </c:numRef>
          </c:cat>
          <c:val>
            <c:numRef>
              <c:f>[0]!Channel2TI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6666666666666666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3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[0]!Channel3Timestamp</c:f>
              <c:numCache/>
            </c:numRef>
          </c:cat>
          <c:val>
            <c:numRef>
              <c:f>[0]!Channel3MOS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3'!$A$2</c:f>
              <c:numCache/>
            </c:numRef>
          </c:cat>
          <c:val>
            <c:numRef>
              <c:f>[0]!Channel3TI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Video Freezing / Buffering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ser>
          <c:idx val="4"/>
          <c:order val="1"/>
          <c:tx>
            <c:v>Buffering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[0]!Channel4Buffering</c:f>
              <c:numCache/>
            </c:numRef>
          </c:val>
          <c:smooth val="0"/>
        </c:ser>
        <c:ser>
          <c:idx val="5"/>
          <c:order val="2"/>
          <c:tx>
            <c:v>Freezing</c:v>
          </c:tx>
          <c:spPr>
            <a:ln w="6350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[0]!Channel4Freezing</c:f>
              <c:numCache/>
            </c:numRef>
          </c:val>
          <c:smooth val="0"/>
        </c:ser>
        <c:marker val="1"/>
        <c:smooth val="0"/>
        <c:axId val="0"/>
        <c:axId val="1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Image Complexity (SI)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Image Complexity (SI)</c:v>
          </c:tx>
          <c:spPr>
            <a:ln w="9525">
              <a:solidFill>
                <a:srgbClr val="00B2E3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[0]!Channel4SI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Image Complexity (SI)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57407407407407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MOS and Motion Complexity (TI)</a:t>
            </a:r>
            <a:endParaRPr sz="1000" b="1">
              <a:solidFill>
                <a:srgbClr val="345D9D"/>
              </a:solidFill>
              <a:latin typeface="Arial"/>
            </a:endParaRPr>
          </a:p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Channel 4</a:t>
            </a:r>
          </a:p>
        </c:rich>
      </c:tx>
      <c:overlay val="0"/>
      <c:spPr>
        <a:noFill/>
        <a:ln>
          <a:noFill/>
        </a:ln>
      </c:spPr>
    </c:title>
    <c:plotArea>
      <c:lineChart>
        <c:grouping val="standard"/>
        <c:varyColors val="0"/>
        <c:ser>
          <c:idx val="3"/>
          <c:order val="0"/>
          <c:tx>
            <c:v>MOS</c:v>
          </c:tx>
          <c:spPr>
            <a:ln w="9525">
              <a:solidFill>
                <a:srgbClr val="345D9D"/>
              </a:solidFill>
            </a:ln>
          </c:spPr>
          <c:marker>
            <c:symbol val="none"/>
          </c:marker>
          <c:cat>
            <c:numRef>
              <c:f>[0]!Channel4Timestamp</c:f>
              <c:numCache/>
            </c:numRef>
          </c:cat>
          <c:val>
            <c:numRef>
              <c:f>[0]!Channel4MOS</c:f>
              <c:numCache/>
            </c:numRef>
          </c:val>
          <c:smooth val="0"/>
        </c:ser>
        <c:marker val="1"/>
        <c:smooth val="0"/>
        <c:axId val="0"/>
        <c:axId val="1"/>
      </c:lineChart>
      <c:lineChart>
        <c:grouping val="standard"/>
        <c:varyColors val="0"/>
        <c:ser>
          <c:idx val="4"/>
          <c:order val="1"/>
          <c:tx>
            <c:v>Motion Complexity (TI)</c:v>
          </c:tx>
          <c:spPr>
            <a:ln w="9525">
              <a:solidFill>
                <a:srgbClr val="00A19B"/>
              </a:solidFill>
            </a:ln>
          </c:spPr>
          <c:marker>
            <c:symbol val="none"/>
          </c:marker>
          <c:cat>
            <c:numRef>
              <c:f>'Raw Data 4'!$A$2</c:f>
              <c:numCache/>
            </c:numRef>
          </c:cat>
          <c:val>
            <c:numRef>
              <c:f>[0]!Channel4TI</c:f>
              <c:numCache/>
            </c:numRef>
          </c:val>
          <c:smooth val="0"/>
        </c:ser>
        <c:marker val="1"/>
        <c:smooth val="0"/>
        <c:axId val="3"/>
        <c:axId val="4"/>
      </c:line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600">
                <a:solidFill>
                  <a:srgbClr val="345D9D"/>
                </a:solidFill>
                <a:latin typeface="Arial"/>
              </a:defRPr>
            </a:pPr>
            <a:endParaRPr sz="6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5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MOS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1"/>
      </c:val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Increasing Motion Complexity (TI) →</a:t>
                </a:r>
              </a:p>
            </c:rich>
          </c:tx>
          <c:layout>
            <c:manualLayout>
              <c:xMode val="edge"/>
              <c:yMode val="edge"/>
              <c:x val="0.95257470220068641"/>
              <c:y val="0.18518518518518517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spPr>
          <a:ln>
            <a:solidFill>
              <a:srgbClr val="345D9D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3"/>
        <c:crosses val="max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</c:cat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/>
          <a:lstStyle/>
          <a:p>
            <a:pPr>
              <a:defRPr/>
            </a:pPr>
            <a:r>
              <a:rPr sz="1000" b="1">
                <a:solidFill>
                  <a:srgbClr val="345D9D"/>
                </a:solidFill>
                <a:latin typeface="Arial"/>
              </a:rPr>
              <a:t>Video Freeze and Buffering Frequency</a:t>
            </a:r>
          </a:p>
        </c:rich>
      </c:tx>
      <c:overlay val="0"/>
      <c:spPr>
        <a:noFill/>
        <a:ln>
          <a:noFill/>
        </a:ln>
      </c:spPr>
    </c:title>
    <c:plotArea>
      <c:barChart>
        <c:barDir val="col"/>
        <c:grouping val="clustered"/>
        <c:varyColors val="0"/>
        <c:ser>
          <c:idx val="0"/>
          <c:order val="0"/>
          <c:tx>
            <c:strRef>
              <c:f>Intermediate!$Y$3</c:f>
              <c:strCache/>
            </c:strRef>
          </c:tx>
          <c:spPr>
            <a:solidFill>
              <a:srgbClr val="345D9D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345D9D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Intermediate!$Z$3:$AC$3</c:f>
              <c:numCache/>
            </c:numRef>
          </c:val>
        </c:ser>
        <c:ser>
          <c:idx val="1"/>
          <c:order val="1"/>
          <c:tx>
            <c:strRef>
              <c:f>Intermediate!$Y$4</c:f>
              <c:strCache/>
            </c:strRef>
          </c:tx>
          <c:spPr>
            <a:solidFill>
              <a:srgbClr val="00B2E3"/>
            </a:solidFill>
            <a:ln>
              <a:noFill/>
            </a:ln>
          </c:spPr>
          <c:invertIfNegative val="0"/>
          <c:dPt>
            <c:idx val="1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2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Pt>
            <c:idx val="3"/>
            <c:invertIfNegative val="0"/>
            <c:spPr>
              <a:solidFill>
                <a:srgbClr val="00B2E3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  <a:latin typeface="Arial"/>
                  </a:defRPr>
                </a:pPr>
                <a:endParaRPr sz="800">
                  <a:solidFill>
                    <a:srgbClr val="345D9D"/>
                  </a:solidFill>
                  <a:latin typeface="Arial"/>
                </a:endParaR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Intermediate!$Z$2:$AC$2</c:f>
              <c:strCache/>
            </c:strRef>
          </c:cat>
          <c:val>
            <c:numRef>
              <c:f>Intermediate!$Z$4:$AC$4</c:f>
              <c:numCache/>
            </c:numRef>
          </c:val>
        </c:ser>
        <c:gapWidth val="219"/>
        <c:overlap val="-27"/>
        <c:axId val="0"/>
        <c:axId val="1"/>
      </c:barChart>
      <c:catAx>
        <c:axId val="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1"/>
        <c:crosses val="autoZero"/>
        <c:auto val="1"/>
        <c:lblAlgn val="ctr"/>
        <c:lblOffset val="100"/>
      </c:catAx>
      <c:valAx>
        <c:axId val="1"/>
        <c:scaling>
          <c:orientation val="minMax"/>
          <c:max val="0.05000000000000001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800" b="0">
                    <a:solidFill>
                      <a:srgbClr val="345D9D"/>
                    </a:solidFill>
                    <a:latin typeface="Arial"/>
                  </a:rPr>
                  <a:t>% of Occurrences</a:t>
                </a:r>
                <a:endParaRPr sz="800" b="0">
                  <a:solidFill>
                    <a:srgbClr val="345D9D"/>
                  </a:solidFill>
                  <a:latin typeface="+mn-lt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spPr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  <c:crossAx val="0"/>
        <c:crosses val="autoZero"/>
        <c:crossBetween val="between"/>
        <c:majorUnit val="0.010000000000000002"/>
      </c:valAx>
      <c:dTable>
        <c:showHorzBorder val="1"/>
        <c:showVertBorder val="1"/>
        <c:showOutline val="1"/>
        <c:showKeys val="1"/>
        <c:spPr>
          <a:noFill/>
          <a:ln>
            <a:solidFill>
              <a:srgbClr val="255AA7"/>
            </a:solidFill>
          </a:ln>
        </c:spPr>
        <c:txPr>
          <a:bodyPr/>
          <a:lstStyle/>
          <a:p>
            <a:pPr>
              <a:defRPr sz="800">
                <a:solidFill>
                  <a:srgbClr val="345D9D"/>
                </a:solidFill>
                <a:latin typeface="Arial"/>
              </a:defRPr>
            </a:pPr>
            <a:endParaRPr sz="800">
              <a:solidFill>
                <a:srgbClr val="345D9D"/>
              </a:solidFill>
              <a:latin typeface="Arial"/>
            </a:endParaRPr>
          </a:p>
        </c:txPr>
      </c:dTable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800">
              <a:solidFill>
                <a:srgbClr val="345D9D"/>
              </a:solidFill>
              <a:latin typeface="Arial"/>
            </a:defRPr>
          </a:pPr>
          <a:endParaRPr sz="800">
            <a:solidFill>
              <a:srgbClr val="345D9D"/>
            </a:solidFill>
            <a:latin typeface="Arial"/>
          </a:endParaRPr>
        </a:p>
      </c:txPr>
    </c:legend>
    <c:plotVisOnly val="1"/>
    <c:dispBlanksAs val="gap"/>
    <c:showDLblsOverMax val="0"/>
  </c:chart>
  <c:spPr>
    <a:solidFill>
      <a:schemeClr val="lt1"/>
    </a:solidFill>
    <a:ln>
      <a:noFill/>
    </a:ln>
  </c:spPr>
  <c:printSettings>
    <c:pageMargins l="0.7" r="0.7" t="0.75" b="0.75" header="0.3" footer="0.3"/>
    <c:pageSetup orientation="portrait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Intermediate!$Z$6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Intermediate!$Z$7:$Z$9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Intermediate!$AA$6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Intermediate!$AA$7:$AA$9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Intermediate!$AB$6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Intermediate!$AB$7:$AB$9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overlay val="0"/>
      <c:spPr>
        <a:noFill/>
        <a:ln>
          <a:noFill/>
        </a:ln>
      </c:spPr>
      <c:txPr>
        <a:bodyPr/>
        <a:lstStyle/>
        <a:p>
          <a:pPr>
            <a:defRPr sz="1200" b="0">
              <a:solidFill>
                <a:srgbClr val="345D9D"/>
              </a:solidFill>
            </a:defRPr>
          </a:pPr>
          <a:endParaRPr sz="1200" b="0">
            <a:solidFill>
              <a:srgbClr val="345D9D"/>
            </a:solidFill>
          </a:endParaRPr>
        </a:p>
      </c:txPr>
    </c:title>
    <c:plotArea>
      <c:pieChart>
        <c:varyColors val="1"/>
        <c:ser>
          <c:idx val="0"/>
          <c:order val="0"/>
          <c:tx>
            <c:strRef>
              <c:f>Intermediate!$AC$6</c:f>
              <c:strCache/>
            </c:strRef>
          </c:tx>
          <c:spPr>
            <a:ln>
              <a:noFill/>
            </a:ln>
          </c:spPr>
          <c:dPt>
            <c:idx val="0"/>
            <c:spPr>
              <a:solidFill>
                <a:srgbClr val="00B2E3"/>
              </a:solidFill>
              <a:ln w="19050">
                <a:noFill/>
              </a:ln>
            </c:spPr>
          </c:dPt>
          <c:dPt>
            <c:idx val="1"/>
            <c:spPr>
              <a:solidFill>
                <a:srgbClr val="00A19B"/>
              </a:solidFill>
              <a:ln w="19050">
                <a:noFill/>
              </a:ln>
            </c:spPr>
          </c:dPt>
          <c:dPt>
            <c:idx val="2"/>
            <c:spPr>
              <a:solidFill>
                <a:srgbClr val="345D9D"/>
              </a:solidFill>
              <a:ln w="19050">
                <a:noFill/>
              </a:ln>
            </c:spPr>
          </c:dPt>
          <c:dLbls>
            <c:dLbl>
              <c:idx val="0"/>
              <c:layout>
                <c:manualLayout>
                  <c:x val="-0.3851593030037912"/>
                  <c:y val="0.048458369787109969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24291739574219873"/>
                  <c:y val="0.029991980169145522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30572907553222511"/>
                  <c:y val="-0.057139472149314585"/>
                </c:manualLayout>
              </c:layout>
              <c:spPr>
                <a:noFill/>
                <a:ln>
                  <a:noFill/>
                </a:ln>
              </c:spPr>
              <c:txPr>
                <a:bodyPr/>
                <a:lstStyle/>
                <a:p>
                  <a:pPr>
                    <a:defRPr sz="800">
                      <a:solidFill>
                        <a:srgbClr val="345D9D"/>
                      </a:solidFill>
                    </a:defRPr>
                  </a:pPr>
                  <a:endParaRPr sz="800">
                    <a:solidFill>
                      <a:srgbClr val="345D9D"/>
                    </a:solidFill>
                  </a:endParaRPr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 sz="800">
                    <a:solidFill>
                      <a:srgbClr val="345D9D"/>
                    </a:solidFill>
                  </a:defRPr>
                </a:pPr>
                <a:endParaRPr sz="800">
                  <a:solidFill>
                    <a:srgbClr val="345D9D"/>
                  </a:solidFill>
                </a:endParaRPr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345D9D"/>
                  </a:solidFill>
                </a:ln>
              </c:spPr>
            </c:leaderLines>
          </c:dLbls>
          <c:cat>
            <c:strRef>
              <c:f>Intermediate!$Y$7:$Y$9</c:f>
              <c:strCache/>
            </c:strRef>
          </c:cat>
          <c:val>
            <c:numRef>
              <c:f>Intermediate!$AC$7:$AC$9</c:f>
              <c:numCache/>
            </c:numRef>
          </c:val>
        </c:ser>
        <c:firstSliceAng val="0"/>
      </c:pieChart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lt1"/>
    </a:solidFill>
    <a:ln>
      <a:solidFill>
        <a:schemeClr val="dk1">
          <a:lumMod val="15000"/>
          <a:lumOff val="85000"/>
        </a:schemeClr>
      </a:solidFill>
    </a:ln>
  </c:spPr>
  <c:txPr>
    <a:bodyPr/>
    <a:lstStyle/>
    <a:p>
      <a:pPr>
        <a:defRPr>
          <a:latin typeface="Arial"/>
        </a:defRPr>
      </a:pPr>
      <a:endParaRPr>
        <a:latin typeface="Arial"/>
      </a:endParaRPr>
    </a:p>
  </c:txPr>
  <c:printSettings>
    <c:pageMargins l="0.7" r="0.7" t="0.75" b="0.75" header="0.3" footer="0.3"/>
    <c:pageSetup orientation="portrait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image" Target="../media/image2.png" /><Relationship Id="rId9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8.xml" /><Relationship Id="rId4" Type="http://schemas.openxmlformats.org/officeDocument/2006/relationships/chart" Target="../charts/chart9.xml" /><Relationship Id="rId5" Type="http://schemas.openxmlformats.org/officeDocument/2006/relationships/image" Target="../media/image7.jpeg" /><Relationship Id="rId6" Type="http://schemas.openxmlformats.org/officeDocument/2006/relationships/image" Target="../media/image9.jpeg" /><Relationship Id="rId7" Type="http://schemas.openxmlformats.org/officeDocument/2006/relationships/image" Target="../media/image6.jpeg" /><Relationship Id="rId8" Type="http://schemas.openxmlformats.org/officeDocument/2006/relationships/image" Target="../media/image12.jpeg" /><Relationship Id="rId9" Type="http://schemas.openxmlformats.org/officeDocument/2006/relationships/image" Target="../media/image10.jpeg" /></Relationships>
</file>

<file path=xl/drawings/_rels/drawing5.xml.rels>&#65279;<?xml version="1.0" encoding="utf-8"?><Relationships xmlns="http://schemas.openxmlformats.org/package/2006/relationships"><Relationship Id="rId1" Type="http://schemas.openxmlformats.org/officeDocument/2006/relationships/chart" Target="../charts/chart10.xml" /><Relationship Id="rId2" Type="http://schemas.openxmlformats.org/officeDocument/2006/relationships/chart" Target="../charts/chart11.xml" /><Relationship Id="rId3" Type="http://schemas.openxmlformats.org/officeDocument/2006/relationships/chart" Target="../charts/chart12.xml" /><Relationship Id="rId4" Type="http://schemas.openxmlformats.org/officeDocument/2006/relationships/chart" Target="../charts/chart13.xml" /><Relationship Id="rId5" Type="http://schemas.openxmlformats.org/officeDocument/2006/relationships/chart" Target="../charts/chart14.xml" /><Relationship Id="rId6" Type="http://schemas.openxmlformats.org/officeDocument/2006/relationships/chart" Target="../charts/chart15.xml" /><Relationship Id="rId7" Type="http://schemas.openxmlformats.org/officeDocument/2006/relationships/image" Target="../media/image2.png" /><Relationship Id="rId8" Type="http://schemas.openxmlformats.org/officeDocument/2006/relationships/image" Target="../media/image1.png" /><Relationship Id="rId9" Type="http://schemas.openxmlformats.org/officeDocument/2006/relationships/image" Target="../media/image5.png" /><Relationship Id="rId10" Type="http://schemas.openxmlformats.org/officeDocument/2006/relationships/image" Target="../media/image3.jpeg" /><Relationship Id="rId11" Type="http://schemas.openxmlformats.org/officeDocument/2006/relationships/image" Target="../media/image11.jpeg" /><Relationship Id="rId12" Type="http://schemas.openxmlformats.org/officeDocument/2006/relationships/image" Target="../media/image8.jpeg" /><Relationship Id="rId13" Type="http://schemas.openxmlformats.org/officeDocument/2006/relationships/image" Target="../media/image4.jpeg" /></Relationships>
</file>

<file path=xl/drawings/_rels/drawing6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chart" Target="../charts/chart16.xml" /><Relationship Id="rId3" Type="http://schemas.openxmlformats.org/officeDocument/2006/relationships/chart" Target="../charts/chart17.xml" /><Relationship Id="rId4" Type="http://schemas.openxmlformats.org/officeDocument/2006/relationships/chart" Target="../charts/chart18.xml" /><Relationship Id="rId5" Type="http://schemas.openxmlformats.org/officeDocument/2006/relationships/chart" Target="../charts/chart19.xml" /><Relationship Id="rId6" Type="http://schemas.openxmlformats.org/officeDocument/2006/relationships/chart" Target="../charts/chart20.xml" /><Relationship Id="rId7" Type="http://schemas.openxmlformats.org/officeDocument/2006/relationships/chart" Target="../charts/chart21.xml" /><Relationship Id="rId8" Type="http://schemas.openxmlformats.org/officeDocument/2006/relationships/chart" Target="../charts/chart22.xml" /><Relationship Id="rId9" Type="http://schemas.openxmlformats.org/officeDocument/2006/relationships/chart" Target="../charts/chart23.xml" /><Relationship Id="rId10" Type="http://schemas.openxmlformats.org/officeDocument/2006/relationships/chart" Target="../charts/chart24.xml" /><Relationship Id="rId11" Type="http://schemas.openxmlformats.org/officeDocument/2006/relationships/chart" Target="../charts/chart25.xml" /><Relationship Id="rId12" Type="http://schemas.openxmlformats.org/officeDocument/2006/relationships/chart" Target="../charts/chart26.xml" /><Relationship Id="rId13" Type="http://schemas.openxmlformats.org/officeDocument/2006/relationships/chart" Target="../charts/chart27.xml" /><Relationship Id="rId14" Type="http://schemas.openxmlformats.org/officeDocument/2006/relationships/image" Target="../media/image1.png" /></Relationships>
</file>

<file path=xl/drawings/_rels/drawing7.xml.rels>&#65279;<?xml version="1.0" encoding="utf-8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1.png" /><Relationship Id="rId3" Type="http://schemas.openxmlformats.org/officeDocument/2006/relationships/chart" Target="../charts/chart28.xml" /><Relationship Id="rId4" Type="http://schemas.openxmlformats.org/officeDocument/2006/relationships/chart" Target="../charts/chart29.xml" /><Relationship Id="rId5" Type="http://schemas.openxmlformats.org/officeDocument/2006/relationships/chart" Target="../charts/chart30.xml" /><Relationship Id="rId6" Type="http://schemas.openxmlformats.org/officeDocument/2006/relationships/chart" Target="../charts/chart31.xml" /><Relationship Id="rId7" Type="http://schemas.openxmlformats.org/officeDocument/2006/relationships/chart" Target="../charts/chart32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622788</xdr:colOff>
      <xdr:row>35</xdr:row>
      <xdr:rowOff>159727</xdr:rowOff>
    </xdr:from>
    <xdr:to>
      <xdr:col>6</xdr:col>
      <xdr:colOff>1</xdr:colOff>
      <xdr:row>52</xdr:row>
      <xdr:rowOff>0</xdr:rowOff>
    </xdr:to>
    <xdr:graphicFrame macro="">
      <xdr:nvGraphicFramePr>
        <xdr:cNvPr id="9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0</xdr:col>
      <xdr:colOff>622788</xdr:colOff>
      <xdr:row>53</xdr:row>
      <xdr:rowOff>0</xdr:rowOff>
    </xdr:from>
    <xdr:to>
      <xdr:col>6</xdr:col>
      <xdr:colOff>0</xdr:colOff>
      <xdr:row>70</xdr:row>
      <xdr:rowOff>177310</xdr:rowOff>
    </xdr:to>
    <xdr:graphicFrame macro="">
      <xdr:nvGraphicFramePr>
        <xdr:cNvPr id="11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622788</xdr:colOff>
      <xdr:row>72</xdr:row>
      <xdr:rowOff>0</xdr:rowOff>
    </xdr:from>
    <xdr:to>
      <xdr:col>6</xdr:col>
      <xdr:colOff>1</xdr:colOff>
      <xdr:row>91</xdr:row>
      <xdr:rowOff>1465</xdr:rowOff>
    </xdr:to>
    <xdr:graphicFrame macro="">
      <xdr:nvGraphicFramePr>
        <xdr:cNvPr id="12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622788</xdr:colOff>
      <xdr:row>94</xdr:row>
      <xdr:rowOff>0</xdr:rowOff>
    </xdr:from>
    <xdr:to>
      <xdr:col>6</xdr:col>
      <xdr:colOff>0</xdr:colOff>
      <xdr:row>105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622788</xdr:colOff>
      <xdr:row>105</xdr:row>
      <xdr:rowOff>0</xdr:rowOff>
    </xdr:from>
    <xdr:to>
      <xdr:col>6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622788</xdr:colOff>
      <xdr:row>115</xdr:row>
      <xdr:rowOff>183173</xdr:rowOff>
    </xdr:from>
    <xdr:to>
      <xdr:col>6</xdr:col>
      <xdr:colOff>0</xdr:colOff>
      <xdr:row>128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0</xdr:col>
      <xdr:colOff>622788</xdr:colOff>
      <xdr:row>128</xdr:row>
      <xdr:rowOff>0</xdr:rowOff>
    </xdr:from>
    <xdr:to>
      <xdr:col>6</xdr:col>
      <xdr:colOff>0</xdr:colOff>
      <xdr:row>140</xdr:row>
      <xdr:rowOff>91440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0</xdr:col>
      <xdr:colOff>622788</xdr:colOff>
      <xdr:row>91</xdr:row>
      <xdr:rowOff>183173</xdr:rowOff>
    </xdr:from>
    <xdr:to>
      <xdr:col>6</xdr:col>
      <xdr:colOff>0</xdr:colOff>
      <xdr:row>94</xdr:row>
      <xdr:rowOff>0</xdr:rowOff>
    </xdr:to>
    <xdr:sp macro="" textlink="">
      <xdr:nvSpPr>
        <xdr:cNvPr id="18" name="TextBox 17"/>
        <xdr:cNvSpPr txBox="1"/>
      </xdr:nvSpPr>
      <xdr:spPr>
        <a:xfrm>
          <a:off x="622788" y="18262893"/>
          <a:ext cx="9446948" cy="386422"/>
        </a:xfrm>
        <a:prstGeom prst="rect">
          <a:avLst/>
        </a:prstGeom>
        <a:solidFill>
          <a:schemeClr val="lt1"/>
        </a:solidFill>
        <a:ln w="9525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>
              <a:solidFill>
                <a:sysClr val="windowText"/>
              </a:solidFill>
              <a:latin typeface="+mn-lt"/>
            </a:rPr>
            <a:t>Buffering</a:t>
          </a:r>
          <a:r>
            <a:rPr lang="en-US" sz="1400"/>
            <a:t> </a:t>
          </a:r>
          <a:r>
            <a:rPr lang="en-US" sz="1400">
              <a:solidFill>
                <a:sysClr val="windowText"/>
              </a:solidFill>
              <a:latin typeface="+mn-lt"/>
            </a:rPr>
            <a:t>and Freezing </a:t>
          </a:r>
        </a:p>
      </xdr:txBody>
    </xdr:sp>
    <xdr:clientData/>
  </xdr:twoCellAnchor>
  <xdr:twoCellAnchor editAs="oneCell">
    <xdr:from>
      <xdr:col>0</xdr:col>
      <xdr:colOff>241789</xdr:colOff>
      <xdr:row>0</xdr:row>
      <xdr:rowOff>197827</xdr:rowOff>
    </xdr:from>
    <xdr:to>
      <xdr:col>1</xdr:col>
      <xdr:colOff>896083</xdr:colOff>
      <xdr:row>4</xdr:row>
      <xdr:rowOff>326785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1789" y="197827"/>
          <a:ext cx="1329654" cy="105288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131884</xdr:colOff>
      <xdr:row>0</xdr:row>
      <xdr:rowOff>190500</xdr:rowOff>
    </xdr:from>
    <xdr:to>
      <xdr:col>7</xdr:col>
      <xdr:colOff>272102</xdr:colOff>
      <xdr:row>3</xdr:row>
      <xdr:rowOff>51287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7389" y="190500"/>
          <a:ext cx="2181966" cy="59421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454270</xdr:colOff>
      <xdr:row>0</xdr:row>
      <xdr:rowOff>183173</xdr:rowOff>
    </xdr:from>
    <xdr:to>
      <xdr:col>1</xdr:col>
      <xdr:colOff>1719488</xdr:colOff>
      <xdr:row>2</xdr:row>
      <xdr:rowOff>8894</xdr:rowOff>
    </xdr:to>
    <xdr:sp macro="" textlink="">
      <xdr:nvSpPr>
        <xdr:cNvPr id="16" name="TextBox 15"/>
        <xdr:cNvSpPr txBox="1"/>
      </xdr:nvSpPr>
      <xdr:spPr>
        <a:xfrm>
          <a:off x="1129630" y="183173"/>
          <a:ext cx="12652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tlCol="0">
          <a:spAutoFit/>
        </a:bodyPr>
        <a:lstStyle/>
        <a:p>
          <a:pPr algn="l"/>
          <a:r>
            <a:rPr lang="en-US" sz="1400">
              <a:solidFill>
                <a:schemeClr val="dk2"/>
              </a:solidFill>
            </a:rPr>
            <a:t>Umetrix Video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15240</xdr:colOff>
      <xdr:row>0</xdr:row>
      <xdr:rowOff>18757</xdr:rowOff>
    </xdr:from>
    <xdr:to>
      <xdr:col>0</xdr:col>
      <xdr:colOff>704850</xdr:colOff>
      <xdr:row>3</xdr:row>
      <xdr:rowOff>51745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18757"/>
          <a:ext cx="689610" cy="52828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22860</xdr:colOff>
      <xdr:row>0</xdr:row>
      <xdr:rowOff>53340</xdr:rowOff>
    </xdr:from>
    <xdr:to>
      <xdr:col>4</xdr:col>
      <xdr:colOff>1165860</xdr:colOff>
      <xdr:row>2</xdr:row>
      <xdr:rowOff>43660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0502" y="53340"/>
          <a:ext cx="1143000" cy="3205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741045</xdr:colOff>
      <xdr:row>3</xdr:row>
      <xdr:rowOff>131755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72465" cy="57591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5</xdr:col>
      <xdr:colOff>1905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6043" y="45720"/>
          <a:ext cx="1226332" cy="331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10</xdr:row>
      <xdr:rowOff>163830</xdr:rowOff>
    </xdr:from>
    <xdr:to>
      <xdr:col>4</xdr:col>
      <xdr:colOff>861060</xdr:colOff>
      <xdr:row>27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27</xdr:row>
      <xdr:rowOff>156210</xdr:rowOff>
    </xdr:from>
    <xdr:to>
      <xdr:col>4</xdr:col>
      <xdr:colOff>861060</xdr:colOff>
      <xdr:row>44</xdr:row>
      <xdr:rowOff>49530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 editAs="oneCell">
    <xdr:from>
      <xdr:col>8</xdr:col>
      <xdr:colOff>99060</xdr:colOff>
      <xdr:row>2</xdr:row>
      <xdr:rowOff>99061</xdr:rowOff>
    </xdr:from>
    <xdr:to>
      <xdr:col>9</xdr:col>
      <xdr:colOff>3810</xdr:colOff>
      <xdr:row>19</xdr:row>
      <xdr:rowOff>78106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7179" y="440691"/>
          <a:ext cx="5465721" cy="288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20</xdr:row>
      <xdr:rowOff>97157</xdr:rowOff>
    </xdr:from>
    <xdr:to>
      <xdr:col>9</xdr:col>
      <xdr:colOff>3810</xdr:colOff>
      <xdr:row>36</xdr:row>
      <xdr:rowOff>90171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7179" y="3507742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38</xdr:row>
      <xdr:rowOff>95251</xdr:rowOff>
    </xdr:from>
    <xdr:to>
      <xdr:col>9</xdr:col>
      <xdr:colOff>3810</xdr:colOff>
      <xdr:row>54</xdr:row>
      <xdr:rowOff>88265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7179" y="6477636"/>
          <a:ext cx="5465721" cy="263461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56</xdr:row>
      <xdr:rowOff>93346</xdr:rowOff>
    </xdr:from>
    <xdr:to>
      <xdr:col>9</xdr:col>
      <xdr:colOff>3810</xdr:colOff>
      <xdr:row>72</xdr:row>
      <xdr:rowOff>139700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97179" y="9447531"/>
          <a:ext cx="5465721" cy="272224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99060</xdr:colOff>
      <xdr:row>74</xdr:row>
      <xdr:rowOff>91440</xdr:rowOff>
    </xdr:from>
    <xdr:to>
      <xdr:col>9</xdr:col>
      <xdr:colOff>3810</xdr:colOff>
      <xdr:row>90</xdr:row>
      <xdr:rowOff>84455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297179" y="12451715"/>
          <a:ext cx="5465721" cy="26346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8</xdr:row>
      <xdr:rowOff>175260</xdr:rowOff>
    </xdr:from>
    <xdr:to>
      <xdr:col>1</xdr:col>
      <xdr:colOff>472440</xdr:colOff>
      <xdr:row>23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twoCellAnchor>
  <xdr:twoCellAnchor>
    <xdr:from>
      <xdr:col>1</xdr:col>
      <xdr:colOff>571500</xdr:colOff>
      <xdr:row>9</xdr:row>
      <xdr:rowOff>0</xdr:rowOff>
    </xdr:from>
    <xdr:to>
      <xdr:col>4</xdr:col>
      <xdr:colOff>868680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24</xdr:row>
      <xdr:rowOff>175260</xdr:rowOff>
    </xdr:from>
    <xdr:to>
      <xdr:col>4</xdr:col>
      <xdr:colOff>861060</xdr:colOff>
      <xdr:row>39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40</xdr:row>
      <xdr:rowOff>175260</xdr:rowOff>
    </xdr:from>
    <xdr:to>
      <xdr:col>4</xdr:col>
      <xdr:colOff>861060</xdr:colOff>
      <xdr:row>55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0</xdr:col>
      <xdr:colOff>0</xdr:colOff>
      <xdr:row>56</xdr:row>
      <xdr:rowOff>175260</xdr:rowOff>
    </xdr:from>
    <xdr:to>
      <xdr:col>4</xdr:col>
      <xdr:colOff>861060</xdr:colOff>
      <xdr:row>71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4</xdr:col>
      <xdr:colOff>861060</xdr:colOff>
      <xdr:row>88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</xdr:row>
      <xdr:rowOff>83820</xdr:rowOff>
    </xdr:from>
    <xdr:to>
      <xdr:col>9</xdr:col>
      <xdr:colOff>1694180</xdr:colOff>
      <xdr:row>7</xdr:row>
      <xdr:rowOff>93345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72171" y="425450"/>
          <a:ext cx="1625600" cy="920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8</xdr:row>
      <xdr:rowOff>108585</xdr:rowOff>
    </xdr:from>
    <xdr:to>
      <xdr:col>9</xdr:col>
      <xdr:colOff>1694180</xdr:colOff>
      <xdr:row>13</xdr:row>
      <xdr:rowOff>73660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372171" y="155130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14</xdr:row>
      <xdr:rowOff>102870</xdr:rowOff>
    </xdr:from>
    <xdr:to>
      <xdr:col>9</xdr:col>
      <xdr:colOff>1694180</xdr:colOff>
      <xdr:row>19</xdr:row>
      <xdr:rowOff>67945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372171" y="268478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20</xdr:row>
      <xdr:rowOff>97155</xdr:rowOff>
    </xdr:from>
    <xdr:to>
      <xdr:col>9</xdr:col>
      <xdr:colOff>1694180</xdr:colOff>
      <xdr:row>25</xdr:row>
      <xdr:rowOff>62230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372171" y="3818255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68580</xdr:colOff>
      <xdr:row>26</xdr:row>
      <xdr:rowOff>91440</xdr:rowOff>
    </xdr:from>
    <xdr:to>
      <xdr:col>9</xdr:col>
      <xdr:colOff>1694180</xdr:colOff>
      <xdr:row>31</xdr:row>
      <xdr:rowOff>56515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72171" y="4951730"/>
          <a:ext cx="1625600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61270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6257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5</xdr:col>
      <xdr:colOff>22860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5</xdr:col>
      <xdr:colOff>22860</xdr:colOff>
      <xdr:row>36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5</xdr:col>
      <xdr:colOff>22860</xdr:colOff>
      <xdr:row>52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6</xdr:col>
      <xdr:colOff>0</xdr:colOff>
      <xdr:row>5</xdr:row>
      <xdr:rowOff>0</xdr:rowOff>
    </xdr:from>
    <xdr:to>
      <xdr:col>15</xdr:col>
      <xdr:colOff>457200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15</xdr:col>
      <xdr:colOff>457200</xdr:colOff>
      <xdr:row>36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6</xdr:col>
      <xdr:colOff>0</xdr:colOff>
      <xdr:row>37</xdr:row>
      <xdr:rowOff>0</xdr:rowOff>
    </xdr:from>
    <xdr:to>
      <xdr:col>15</xdr:col>
      <xdr:colOff>457200</xdr:colOff>
      <xdr:row>52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25</xdr:col>
      <xdr:colOff>457200</xdr:colOff>
      <xdr:row>20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8"/>
        </a:graphicData>
      </a:graphic>
    </xdr:graphicFrame>
    <xdr:clientData/>
  </xdr:twoCellAnchor>
  <xdr:twoCellAnchor>
    <xdr:from>
      <xdr:col>16</xdr:col>
      <xdr:colOff>0</xdr:colOff>
      <xdr:row>21</xdr:row>
      <xdr:rowOff>0</xdr:rowOff>
    </xdr:from>
    <xdr:to>
      <xdr:col>25</xdr:col>
      <xdr:colOff>457200</xdr:colOff>
      <xdr:row>36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9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25</xdr:col>
      <xdr:colOff>457200</xdr:colOff>
      <xdr:row>52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0"/>
        </a:graphicData>
      </a:graphic>
    </xdr:graphicFrame>
    <xdr:clientData/>
  </xdr:twoCellAnchor>
  <xdr:twoCellAnchor>
    <xdr:from>
      <xdr:col>26</xdr:col>
      <xdr:colOff>0</xdr:colOff>
      <xdr:row>5</xdr:row>
      <xdr:rowOff>0</xdr:rowOff>
    </xdr:from>
    <xdr:to>
      <xdr:col>35</xdr:col>
      <xdr:colOff>457200</xdr:colOff>
      <xdr:row>20</xdr:row>
      <xdr:rowOff>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1"/>
        </a:graphicData>
      </a:graphic>
    </xdr:graphicFrame>
    <xdr:clientData/>
  </xdr:twoCellAnchor>
  <xdr:twoCellAnchor>
    <xdr:from>
      <xdr:col>26</xdr:col>
      <xdr:colOff>0</xdr:colOff>
      <xdr:row>21</xdr:row>
      <xdr:rowOff>0</xdr:rowOff>
    </xdr:from>
    <xdr:to>
      <xdr:col>35</xdr:col>
      <xdr:colOff>457200</xdr:colOff>
      <xdr:row>36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2"/>
        </a:graphicData>
      </a:graphic>
    </xdr:graphicFrame>
    <xdr:clientData/>
  </xdr:twoCellAnchor>
  <xdr:twoCellAnchor>
    <xdr:from>
      <xdr:col>26</xdr:col>
      <xdr:colOff>0</xdr:colOff>
      <xdr:row>37</xdr:row>
      <xdr:rowOff>0</xdr:rowOff>
    </xdr:from>
    <xdr:to>
      <xdr:col>35</xdr:col>
      <xdr:colOff>457200</xdr:colOff>
      <xdr:row>52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3"/>
        </a:graphicData>
      </a:graphic>
    </xdr:graphicFrame>
    <xdr:clientData/>
  </xdr:twoCellAnchor>
  <xdr:twoCellAnchor>
    <xdr:from>
      <xdr:col>3</xdr:col>
      <xdr:colOff>601980</xdr:colOff>
      <xdr:row>0</xdr:row>
      <xdr:rowOff>60960</xdr:rowOff>
    </xdr:from>
    <xdr:to>
      <xdr:col>5</xdr:col>
      <xdr:colOff>0</xdr:colOff>
      <xdr:row>2</xdr:row>
      <xdr:rowOff>20800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8741" y="60960"/>
          <a:ext cx="1224427" cy="3395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68580</xdr:colOff>
      <xdr:row>0</xdr:row>
      <xdr:rowOff>68287</xdr:rowOff>
    </xdr:from>
    <xdr:to>
      <xdr:col>0</xdr:col>
      <xdr:colOff>754380</xdr:colOff>
      <xdr:row>3</xdr:row>
      <xdr:rowOff>127945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8287"/>
          <a:ext cx="685800" cy="57210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601980</xdr:colOff>
      <xdr:row>0</xdr:row>
      <xdr:rowOff>45720</xdr:rowOff>
    </xdr:from>
    <xdr:to>
      <xdr:col>4</xdr:col>
      <xdr:colOff>868680</xdr:colOff>
      <xdr:row>2</xdr:row>
      <xdr:rowOff>36040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8741" y="45720"/>
          <a:ext cx="1179904" cy="3319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0</xdr:colOff>
      <xdr:row>13</xdr:row>
      <xdr:rowOff>163830</xdr:rowOff>
    </xdr:from>
    <xdr:to>
      <xdr:col>4</xdr:col>
      <xdr:colOff>861060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3"/>
        </a:graphicData>
      </a:graphic>
    </xdr:graphicFrame>
    <xdr:clientData/>
  </xdr:twoCellAnchor>
  <xdr:twoCellAnchor>
    <xdr:from>
      <xdr:col>0</xdr:col>
      <xdr:colOff>175260</xdr:colOff>
      <xdr:row>31</xdr:row>
      <xdr:rowOff>7620</xdr:rowOff>
    </xdr:from>
    <xdr:to>
      <xdr:col>1</xdr:col>
      <xdr:colOff>464820</xdr:colOff>
      <xdr:row>47</xdr:row>
      <xdr:rowOff>68580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4"/>
        </a:graphicData>
      </a:graphic>
    </xdr:graphicFrame>
    <xdr:clientData/>
  </xdr:twoCellAnchor>
  <xdr:twoCellAnchor>
    <xdr:from>
      <xdr:col>1</xdr:col>
      <xdr:colOff>601980</xdr:colOff>
      <xdr:row>31</xdr:row>
      <xdr:rowOff>0</xdr:rowOff>
    </xdr:from>
    <xdr:to>
      <xdr:col>4</xdr:col>
      <xdr:colOff>716280</xdr:colOff>
      <xdr:row>47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5"/>
        </a:graphicData>
      </a:graphic>
    </xdr:graphicFrame>
    <xdr:clientData/>
  </xdr:twoCellAnchor>
  <xdr:twoCellAnchor>
    <xdr:from>
      <xdr:col>0</xdr:col>
      <xdr:colOff>152400</xdr:colOff>
      <xdr:row>48</xdr:row>
      <xdr:rowOff>0</xdr:rowOff>
    </xdr:from>
    <xdr:to>
      <xdr:col>1</xdr:col>
      <xdr:colOff>441960</xdr:colOff>
      <xdr:row>64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6"/>
        </a:graphicData>
      </a:graphic>
    </xdr:graphicFrame>
    <xdr:clientData/>
  </xdr:twoCellAnchor>
  <xdr:twoCellAnchor>
    <xdr:from>
      <xdr:col>1</xdr:col>
      <xdr:colOff>594360</xdr:colOff>
      <xdr:row>48</xdr:row>
      <xdr:rowOff>0</xdr:rowOff>
    </xdr:from>
    <xdr:to>
      <xdr:col>4</xdr:col>
      <xdr:colOff>708660</xdr:colOff>
      <xdr:row>64</xdr:row>
      <xdr:rowOff>60960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10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11.xml.rels>&#65279;<?xml version="1.0" encoding="utf-8"?><Relationships xmlns="http://schemas.openxmlformats.org/package/2006/relationships"><Relationship Id="rId1" Type="http://schemas.openxmlformats.org/officeDocument/2006/relationships/hyperlink" Target="https://www.spirent.com/-/media/images/gifs/01_notcomplex_girl.gif" TargetMode="External" /><Relationship Id="rId2" Type="http://schemas.openxmlformats.org/officeDocument/2006/relationships/hyperlink" Target="https://www.spirent.com/-/media/images/gifs/02_belowaveragecomplexity_park.gif" TargetMode="External" /><Relationship Id="rId3" Type="http://schemas.openxmlformats.org/officeDocument/2006/relationships/hyperlink" Target="https://www.spirent.com/-/media/images/gifs/03_averagecomplexity_kick.gif" TargetMode="External" /><Relationship Id="rId4" Type="http://schemas.openxmlformats.org/officeDocument/2006/relationships/hyperlink" Target="https://www.spirent.com/-/media/images/gifs/04_aboveaveragecomplexity_dogs.gif" TargetMode="External" /><Relationship Id="rId5" Type="http://schemas.openxmlformats.org/officeDocument/2006/relationships/hyperlink" Target="https://www.spirent.com/-/media/images/gifs/05_extremelycomplex_grenade.gif" TargetMode="External" /><Relationship Id="rId6" Type="http://schemas.openxmlformats.org/officeDocument/2006/relationships/drawing" Target="../drawings/drawing5.xml" /></Relationships>
</file>

<file path=xl/worksheets/_rels/sheet12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14.xml.rels>&#65279;<?xml version="1.0" encoding="utf-8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5"/>
  <sheetViews>
    <sheetView topLeftCell="A2" workbookViewId="0">
      <selection activeCell="E33" sqref="E33"/>
    </sheetView>
  </sheetViews>
  <sheetFormatPr defaultColWidth="9" defaultRowHeight="14.95"/>
  <cols>
    <col min="1" max="1" width="9.26171875" style="105" customWidth="1"/>
    <col min="2" max="2" width="37.5234375" style="105" customWidth="1"/>
    <col min="3" max="3" width="23.5234375" style="105" customWidth="1"/>
    <col min="4" max="4" width="24.26171875" style="105" customWidth="1"/>
    <col min="5" max="5" width="21.5234375" style="105" customWidth="1"/>
    <col min="6" max="6" width="22" style="105" customWidth="1"/>
    <col min="7" max="8" width="6" style="105" customWidth="1"/>
    <col min="9" max="16384" width="9" style="105"/>
  </cols>
  <sheetData>
    <row ht="19.5" customHeight="1">
      <c s="211" t="s">
        <v>140</v>
      </c>
      <c s="65"/>
      <c s="65"/>
      <c s="65"/>
      <c s="65"/>
      <c s="65"/>
      <c s="65"/>
      <c s="159"/>
    </row>
    <row ht="18.75" customHeight="1">
      <c s="217"/>
      <c s="64"/>
      <c s="64"/>
      <c s="64"/>
      <c s="64"/>
      <c s="64"/>
      <c s="64"/>
      <c s="176"/>
    </row>
    <row ht="19.5" customHeight="1">
      <c s="217"/>
      <c s="64"/>
      <c s="64"/>
      <c s="64"/>
      <c s="64"/>
      <c s="64"/>
      <c s="64"/>
      <c s="176"/>
    </row>
    <row ht="15" customHeight="1">
      <c s="217"/>
      <c s="64"/>
      <c s="64"/>
      <c s="64"/>
      <c s="64"/>
      <c s="64"/>
      <c s="64"/>
      <c s="176"/>
    </row>
    <row ht="31.5" customHeight="1">
      <c s="217"/>
      <c s="64"/>
      <c s="64"/>
      <c s="64"/>
      <c s="64"/>
      <c s="64"/>
      <c s="64"/>
      <c s="176"/>
    </row>
    <row ht="24.75" customHeight="1">
      <c s="212"/>
      <c s="67"/>
      <c s="67"/>
      <c s="67"/>
      <c s="67"/>
      <c s="67"/>
      <c s="67"/>
      <c s="164"/>
    </row>
    <row>
      <c s="18"/>
      <c s="18"/>
      <c s="18"/>
      <c s="18"/>
      <c s="18"/>
      <c s="18"/>
      <c s="18"/>
      <c s="18"/>
    </row>
    <row ht="48" customHeight="1">
      <c s="18"/>
      <c s="18"/>
      <c s="180" t="s">
        <v>235</v>
      </c>
      <c s="130" t="s">
        <v>347</v>
      </c>
      <c s="130"/>
      <c s="187"/>
      <c s="18"/>
      <c s="18"/>
    </row>
    <row>
      <c s="18"/>
      <c s="145" t="s">
        <v>242</v>
      </c>
      <c s="117">
        <f>_xlfn.IFERROR(AVERAGE('Raw Data 1'!C:C),"")</f>
        <v>4.4491987381703559</v>
      </c>
      <c s="117">
        <f>_xlfn.IFERROR(AVERAGE('Raw Data 2'!C:C),"")</f>
        <v>4.4166688102893898</v>
      </c>
      <c s="117" t="str">
        <f>_xlfn.IFERROR(AVERAGE('Raw Data 3'!C:C),"")</f>
        <v/>
      </c>
      <c s="174" t="str">
        <f>_xlfn.IFERROR(AVERAGE('Raw Data 4'!C:C),"")</f>
        <v/>
      </c>
      <c s="18"/>
      <c s="18"/>
    </row>
    <row>
      <c s="18"/>
      <c s="165" t="s">
        <v>413</v>
      </c>
      <c s="116">
        <f>_xlfn.IFERROR(MAX('Raw Data 1'!C:C),"")</f>
        <v>4.931</v>
      </c>
      <c s="116">
        <f>_xlfn.IFERROR(MAX('Raw Data 2'!C:C),"")</f>
        <v>4.806</v>
      </c>
      <c s="116">
        <f>_xlfn.IFERROR(MAX('Raw Data 3'!C:C),"")</f>
        <v>0</v>
      </c>
      <c s="179">
        <f>_xlfn.IFERROR(MAX('Raw Data 4'!C:C),"")</f>
        <v>0</v>
      </c>
      <c s="18"/>
      <c s="18"/>
    </row>
    <row>
      <c s="18"/>
      <c s="165" t="s">
        <v>267</v>
      </c>
      <c s="116">
        <f>_xlfn.IFERROR(MIN('Raw Data 1'!C:C),"")</f>
        <v>3.621</v>
      </c>
      <c s="116">
        <f>_xlfn.IFERROR(MIN('Raw Data 2'!C:C),"")</f>
        <v>3.8570000000000002</v>
      </c>
      <c s="116">
        <f>_xlfn.IFERROR(MIN('Raw Data 3'!C:C),"")</f>
        <v>0</v>
      </c>
      <c s="179">
        <f>_xlfn.IFERROR(MIN('Raw Data 4'!C:C),"")</f>
        <v>0</v>
      </c>
      <c s="18"/>
      <c s="18"/>
    </row>
    <row>
      <c s="18"/>
      <c s="175" t="s">
        <v>105</v>
      </c>
      <c s="110">
        <f>_xlfn.IFERROR(_xlfn.STDEV.P('Raw Data 1'!C:C),"")</f>
        <v>0.20180279344747129</v>
      </c>
      <c s="110">
        <f>_xlfn.IFERROR(_xlfn.STDEV.P('Raw Data 2'!C:C),"")</f>
        <v>0.18164713405435309</v>
      </c>
      <c s="110" t="str">
        <f>_xlfn.IFERROR(_xlfn.STDEV.P('Raw Data 3'!C:C),"")</f>
        <v/>
      </c>
      <c s="208" t="str">
        <f>_xlfn.IFERROR(_xlfn.STDEV.P('Raw Data 4'!C:C),"")</f>
        <v/>
      </c>
      <c s="18"/>
      <c s="18"/>
    </row>
    <row ht="5.25" customHeight="1">
      <c s="18"/>
      <c s="18"/>
      <c s="18"/>
      <c s="18"/>
      <c s="18"/>
      <c s="18"/>
      <c s="18"/>
      <c s="18"/>
    </row>
    <row>
      <c s="18"/>
      <c s="145" t="s">
        <v>414</v>
      </c>
      <c s="198">
        <f>_xlfn.IFERROR(AVERAGE('Raw Data 1'!D:D),"")</f>
        <v>85.597350157728641</v>
      </c>
      <c s="129">
        <f>_xlfn.IFERROR(AVERAGE('Raw Data 2'!D:D),"")</f>
        <v>81.992585209003252</v>
      </c>
      <c s="129" t="str">
        <f>_xlfn.IFERROR(AVERAGE('Raw Data 3'!D:D),"")</f>
        <v/>
      </c>
      <c s="161" t="str">
        <f>_xlfn.IFERROR(AVERAGE('Raw Data 4'!D:D),"")</f>
        <v/>
      </c>
      <c s="18"/>
      <c s="18"/>
    </row>
    <row>
      <c s="18"/>
      <c s="126" t="s">
        <v>107</v>
      </c>
      <c s="102">
        <v>0.067000000000000004</v>
      </c>
      <c s="57">
        <v>0</v>
      </c>
      <c s="57"/>
      <c s="118"/>
      <c s="18"/>
      <c s="18"/>
    </row>
    <row>
      <c s="18"/>
      <c s="126" t="s">
        <v>106</v>
      </c>
      <c s="5">
        <v>1</v>
      </c>
      <c s="5">
        <v>0</v>
      </c>
      <c s="5"/>
      <c s="5"/>
      <c s="18"/>
      <c s="18"/>
    </row>
    <row>
      <c s="18"/>
      <c s="126" t="s">
        <v>164</v>
      </c>
      <c s="106">
        <v>4.21</v>
      </c>
      <c s="62">
        <v>0</v>
      </c>
      <c s="62"/>
      <c s="111"/>
      <c s="18"/>
      <c s="18"/>
    </row>
    <row>
      <c s="18"/>
      <c s="126" t="s">
        <v>26</v>
      </c>
      <c s="102">
        <v>0</v>
      </c>
      <c s="57">
        <v>0</v>
      </c>
      <c s="57"/>
      <c s="118"/>
      <c s="18"/>
      <c s="18"/>
    </row>
    <row>
      <c s="18"/>
      <c s="126" t="s">
        <v>415</v>
      </c>
      <c s="5">
        <v>0</v>
      </c>
      <c s="5">
        <v>0</v>
      </c>
      <c s="5"/>
      <c s="5"/>
      <c s="18"/>
      <c s="18"/>
    </row>
    <row>
      <c s="18"/>
      <c s="123" t="s">
        <v>74</v>
      </c>
      <c s="106">
        <v>0</v>
      </c>
      <c s="62">
        <v>0</v>
      </c>
      <c s="62"/>
      <c s="111"/>
      <c s="18"/>
      <c s="18"/>
    </row>
    <row>
      <c s="18"/>
      <c s="18"/>
      <c s="18"/>
      <c s="18"/>
      <c s="18"/>
      <c s="18"/>
      <c s="18"/>
      <c s="18"/>
    </row>
    <row>
      <c s="18"/>
      <c s="214" t="s">
        <v>357</v>
      </c>
      <c s="170" t="s">
        <v>346</v>
      </c>
      <c s="133" t="s">
        <v>188</v>
      </c>
      <c s="133"/>
      <c s="194"/>
      <c s="18"/>
      <c s="18"/>
    </row>
    <row>
      <c s="18"/>
      <c s="216" t="s">
        <v>27</v>
      </c>
      <c s="112">
        <f>MAX('Raw Data 1'!A:A) -MIN('Raw Data 1'!A:A)</f>
        <v>63.222999999999999</v>
      </c>
      <c s="112">
        <f>MAX('Raw Data 2'!A:A) - MIN('Raw Data 2'!A:A)</f>
        <v>61.988999999999997</v>
      </c>
      <c s="112">
        <f>MAX('Raw Data 3'!A:A) - MIN('Raw Data 3'!A:A)</f>
        <v>0</v>
      </c>
      <c s="206">
        <f>MAX('Raw Data 4'!A:A) - MIN('Raw Data 4'!A:A)</f>
        <v>0</v>
      </c>
      <c s="18"/>
      <c s="18"/>
    </row>
    <row>
      <c s="18"/>
      <c s="216" t="s">
        <v>387</v>
      </c>
      <c s="108">
        <f>_xlfn.IFERROR(COUNT('Raw Data 1'!B:B),"")</f>
        <v>317</v>
      </c>
      <c s="108">
        <f>_xlfn.IFERROR(COUNT('Raw Data 2'!B:B),"")</f>
        <v>311</v>
      </c>
      <c s="108">
        <f>_xlfn.IFERROR(COUNT('Raw Data 3'!B:B),"")</f>
        <v>0</v>
      </c>
      <c s="156">
        <f>_xlfn.IFERROR(COUNT('Raw Data 4'!B:B),"")</f>
        <v>0</v>
      </c>
      <c s="18"/>
      <c s="18"/>
    </row>
    <row>
      <c s="18"/>
      <c s="139" t="s">
        <v>163</v>
      </c>
      <c s="60">
        <f t="array" ref="C25">_xlfn.IFERROR(MAX('Raw Data 1'!B:B)/MAX('Raw Data 1'!A:A),"")</f>
        <v>4.9982655860742335</v>
      </c>
      <c s="60">
        <f>_xlfn.IFERROR(MAX('Raw Data 2'!B:B)/MAX('Raw Data 2'!A:A),"")</f>
        <v>5.0012865045670916</v>
      </c>
      <c s="60" t="str">
        <f>_xlfn.IFERROR(MAX('Raw Data 3'!B:B)/MAX('Raw Data 3'!A:A),"")</f>
        <v/>
      </c>
      <c s="135" t="str">
        <f>_xlfn.IFERROR(MAX('Raw Data 4'!B:B)/MAX('Raw Data 4'!A:A),"")</f>
        <v/>
      </c>
      <c s="18"/>
      <c s="18"/>
    </row>
    <row ht="15" customHeight="1">
      <c s="18"/>
      <c s="188" t="s">
        <v>175</v>
      </c>
      <c s="162" t="s">
        <v>345</v>
      </c>
      <c s="103"/>
      <c s="103"/>
      <c s="103"/>
      <c s="18"/>
      <c s="18"/>
    </row>
    <row ht="15" customHeight="1">
      <c s="18"/>
      <c s="139" t="s">
        <v>431</v>
      </c>
      <c s="60">
        <v>4.1539999999999999</v>
      </c>
      <c s="60">
        <v>4.4169999999999998</v>
      </c>
      <c s="60" t="str">
        <f>_xlfn.IFERROR(MAX('Raw Data 3'!B:B)/MAX('Raw Data 3'!A:A),"")</f>
        <v/>
      </c>
      <c s="135" t="str">
        <f>_xlfn.IFERROR(MAX('Raw Data 4'!B:B)/MAX('Raw Data 4'!A:A),"")</f>
        <v/>
      </c>
      <c s="18"/>
      <c s="18"/>
    </row>
    <row ht="15" customHeight="1">
      <c s="18"/>
      <c s="126" t="s">
        <v>287</v>
      </c>
      <c s="102"/>
      <c s="57"/>
      <c s="57"/>
      <c s="118"/>
      <c s="18"/>
      <c s="18"/>
    </row>
    <row ht="15" customHeight="1">
      <c s="18"/>
      <c s="126" t="s">
        <v>257</v>
      </c>
      <c s="5"/>
      <c s="5"/>
      <c s="5"/>
      <c s="5"/>
      <c s="18"/>
      <c s="18"/>
    </row>
    <row ht="15" customHeight="1">
      <c s="18"/>
      <c s="123" t="s">
        <v>35</v>
      </c>
      <c s="106"/>
      <c s="62"/>
      <c s="62"/>
      <c s="111"/>
      <c s="18"/>
      <c s="18"/>
    </row>
    <row ht="15" customHeight="1">
      <c s="18"/>
      <c s="123" t="s">
        <v>288</v>
      </c>
      <c s="106"/>
      <c s="62"/>
      <c s="62"/>
      <c s="111"/>
      <c s="18"/>
      <c s="18"/>
    </row>
    <row ht="15" customHeight="1">
      <c s="18"/>
      <c s="123" t="s">
        <v>205</v>
      </c>
      <c s="106"/>
      <c s="62"/>
      <c s="62"/>
      <c s="111"/>
      <c s="18"/>
      <c s="18"/>
    </row>
    <row ht="15" customHeight="1">
      <c s="18"/>
      <c s="123" t="s">
        <v>370</v>
      </c>
      <c s="166"/>
      <c s="134"/>
      <c s="134"/>
      <c s="210"/>
      <c s="18"/>
      <c s="18"/>
    </row>
    <row ht="15" customHeight="1">
      <c s="18"/>
      <c s="123" t="s">
        <v>131</v>
      </c>
      <c s="166"/>
      <c s="134"/>
      <c s="134"/>
      <c s="210"/>
      <c s="18"/>
      <c s="18"/>
    </row>
    <row ht="15" customHeight="1">
      <c s="18"/>
      <c s="123" t="s">
        <v>402</v>
      </c>
      <c s="166"/>
      <c s="134"/>
      <c s="134"/>
      <c s="210"/>
      <c s="18"/>
      <c s="18"/>
    </row>
    <row>
      <c s="18"/>
      <c s="18"/>
      <c s="18"/>
      <c s="18"/>
      <c s="18"/>
      <c s="18"/>
      <c s="18"/>
      <c s="18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22"/>
      <c s="22"/>
      <c s="22"/>
      <c s="22"/>
      <c s="22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  <row>
      <c s="19"/>
      <c s="19"/>
      <c s="19"/>
      <c s="19"/>
      <c s="19"/>
      <c s="19"/>
      <c s="19"/>
      <c s="19"/>
    </row>
  </sheetData>
  <mergeCells count="1">
    <mergeCell ref="A1:H6"/>
  </mergeCells>
  <printOptions horizontalCentered="1"/>
  <pageMargins left="0.7" right="0.7" top="0.75" bottom="0.75" header="0.3" footer="0.3"/>
  <pageSetup scale="62" orientation="portrait"/>
  <headerFooter>
    <oddFooter>&amp;C&amp;10© 2015 Spirent Communications.  All rights reserved.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8"/>
  <sheetViews>
    <sheetView workbookViewId="0">
      <selection activeCell="K4" sqref="K4"/>
    </sheetView>
  </sheetViews>
  <sheetFormatPr defaultColWidth="9" defaultRowHeight="12.3"/>
  <cols>
    <col min="1" max="1" width="19" style="15" bestFit="1" customWidth="1"/>
    <col min="2" max="2" width="15.5234375" style="15" customWidth="1"/>
    <col min="3" max="6" width="9" style="15"/>
    <col min="7" max="7" width="12.26171875" style="15" bestFit="1" customWidth="1"/>
    <col min="8" max="12" width="9" style="15"/>
    <col min="13" max="13" width="22.5234375" style="15" bestFit="1" customWidth="1"/>
    <col min="14" max="17" width="9.26171875" style="15" bestFit="1" customWidth="1"/>
    <col min="18" max="18" width="9" style="15"/>
    <col min="19" max="19" width="22.5234375" style="15" customWidth="1"/>
    <col min="20" max="24" width="9" style="15"/>
    <col min="25" max="25" width="23" style="15" bestFit="1" customWidth="1"/>
    <col min="26" max="29" width="15.26171875" style="15" bestFit="1" customWidth="1"/>
    <col min="30" max="16384" width="9" style="15"/>
  </cols>
  <sheetData>
    <row ht="14.4">
      <c s="70" t="s">
        <v>388</v>
      </c>
      <c s="30"/>
      <c s="30"/>
      <c s="30"/>
      <c s="75"/>
      <c r="G1" s="70" t="s">
        <v>191</v>
      </c>
      <c s="30"/>
      <c s="30"/>
      <c s="30"/>
      <c s="75"/>
      <c r="M1" s="70" t="s">
        <v>109</v>
      </c>
      <c s="30"/>
      <c s="30"/>
      <c s="30"/>
      <c s="75"/>
      <c r="S1" s="70" t="s">
        <v>327</v>
      </c>
      <c s="30"/>
      <c s="30"/>
      <c s="30"/>
      <c s="75"/>
      <c r="Y1" s="70" t="s">
        <v>77</v>
      </c>
      <c s="30"/>
      <c s="30"/>
      <c s="30"/>
      <c s="75"/>
    </row>
    <row>
      <c s="47"/>
      <c r="E2" s="36"/>
      <c r="G2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M2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2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Y2" s="47"/>
      <c s="48" t="str">
        <f>'Game Scorecard'!$B$5</f>
        <v>Channel A</v>
      </c>
      <c s="48" t="str">
        <f>'Game Scorecard'!$C$5</f>
        <v>Channel B</v>
      </c>
      <c s="48" t="str">
        <f>'Game Scorecard'!$D$5</f>
        <v/>
      </c>
      <c s="147" t="str">
        <f>'Game Scorecard'!$E$5</f>
        <v/>
      </c>
    </row>
    <row>
      <c s="15" t="s">
        <v>54</v>
      </c>
      <c s="15" t="s">
        <v>281</v>
      </c>
      <c r="E3" s="36"/>
      <c r="G3" s="47" t="s">
        <v>110</v>
      </c>
      <c s="31">
        <f>'Video MOS'!B7</f>
        <v>4.4491987381703559</v>
      </c>
      <c s="31">
        <f>'Video MOS'!C7</f>
        <v>4.4166688102893898</v>
      </c>
      <c s="31" t="str">
        <f>'Video MOS'!D7</f>
        <v/>
      </c>
      <c s="114" t="str">
        <f>'Video MOS'!E7</f>
        <v/>
      </c>
      <c r="M3" s="47" t="s">
        <v>49</v>
      </c>
      <c s="31">
        <f>'Game Scorecard'!B12</f>
        <v>85.597350157728641</v>
      </c>
      <c s="31">
        <f>'Game Scorecard'!C12</f>
        <v>81.992585209003252</v>
      </c>
      <c s="31" t="str">
        <f>'Game Scorecard'!D12</f>
        <v/>
      </c>
      <c s="114" t="str">
        <f>'Game Scorecard'!E12</f>
        <v/>
      </c>
      <c r="S3" s="47" t="s">
        <v>389</v>
      </c>
      <c s="31">
        <f>'Game Scorecard'!B13</f>
        <v>29.711599369085164</v>
      </c>
      <c s="31">
        <f>'Game Scorecard'!C13</f>
        <v>24.469327974276528</v>
      </c>
      <c s="31" t="str">
        <f>'Game Scorecard'!D13</f>
        <v/>
      </c>
      <c s="114" t="str">
        <f>'Game Scorecard'!E13</f>
        <v/>
      </c>
      <c r="Y3" s="47" t="s">
        <v>417</v>
      </c>
      <c s="55">
        <f>'Game Scorecard'!B16</f>
        <v>0</v>
      </c>
      <c s="55">
        <f>'Game Scorecard'!C16</f>
        <v>0</v>
      </c>
      <c s="55" t="str">
        <f>'Game Scorecard'!D16</f>
        <v/>
      </c>
      <c s="146" t="str">
        <f>'Game Scorecard'!E16</f>
        <v/>
      </c>
    </row>
    <row>
      <c s="15" t="s">
        <v>360</v>
      </c>
      <c s="15" t="s">
        <v>174</v>
      </c>
      <c r="E4" s="36"/>
      <c r="G4" s="47" t="s">
        <v>217</v>
      </c>
      <c s="4">
        <f>COUNT('Raw Data 1'!$D:$D)</f>
        <v>317</v>
      </c>
      <c s="4">
        <f>COUNT('Raw Data 2'!$D:$D)</f>
        <v>311</v>
      </c>
      <c s="4">
        <f>COUNT('Raw Data 3'!$D:$D)</f>
        <v>0</v>
      </c>
      <c s="109">
        <f>COUNT('Raw Data 4'!$D:$D)</f>
        <v>0</v>
      </c>
      <c r="M4" s="47" t="s">
        <v>217</v>
      </c>
      <c s="4">
        <f>COUNT('Raw Data 1'!$D:$D)</f>
        <v>317</v>
      </c>
      <c s="4">
        <f>COUNT('Raw Data 2'!$D:$D)</f>
        <v>311</v>
      </c>
      <c s="4">
        <f>COUNT('Raw Data 3'!$D:$D)</f>
        <v>0</v>
      </c>
      <c s="109">
        <f>COUNT('Raw Data 4'!$D:$D)</f>
        <v>0</v>
      </c>
      <c r="S4" s="47" t="s">
        <v>217</v>
      </c>
      <c s="4">
        <f>COUNT('Raw Data 1'!$E:$E)</f>
        <v>317</v>
      </c>
      <c s="4">
        <f>COUNT('Raw Data 2'!$E:$E)</f>
        <v>311</v>
      </c>
      <c s="4">
        <f>COUNT('Raw Data 3'!$E:$E)</f>
        <v>0</v>
      </c>
      <c s="109">
        <f>COUNT('Raw Data 4'!$E:$E)</f>
        <v>0</v>
      </c>
      <c r="Y4" s="47" t="s">
        <v>390</v>
      </c>
      <c s="55">
        <f>'Game Scorecard'!B22</f>
        <v>0.067000000000000004</v>
      </c>
      <c s="55">
        <f>'Game Scorecard'!C22</f>
        <v>0</v>
      </c>
      <c s="55" t="str">
        <f>'Game Scorecard'!D22</f>
        <v/>
      </c>
      <c s="146" t="str">
        <f>'Game Scorecard'!E22</f>
        <v/>
      </c>
    </row>
    <row>
      <c s="15" t="s">
        <v>192</v>
      </c>
      <c s="15" t="s">
        <v>150</v>
      </c>
      <c r="E5" s="36"/>
      <c r="G5" s="47"/>
      <c r="K5" s="36"/>
      <c r="M5" s="47"/>
      <c r="Q5" s="36"/>
      <c r="S5" s="47"/>
      <c r="W5" s="36"/>
      <c r="Y5" s="47"/>
      <c s="48"/>
      <c s="48"/>
      <c s="48"/>
      <c s="147"/>
    </row>
    <row>
      <c s="15" t="s">
        <v>193</v>
      </c>
      <c s="15" t="s">
        <v>255</v>
      </c>
      <c r="E6" s="36"/>
      <c r="G6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M6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6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Y6" s="215"/>
      <c s="121" t="str">
        <f>CONCATENATE("Operation Mode - ", 'Game Scorecard'!$B$5)</f>
        <v>Operation Mode - Channel A</v>
      </c>
      <c s="121" t="str">
        <f>CONCATENATE("Operation Mode - ", 'Game Scorecard'!$C$5)</f>
        <v>Operation Mode - Channel B</v>
      </c>
      <c s="121" t="str">
        <f>CONCATENATE("Operation Mode - ", 'Game Scorecard'!$D$5)</f>
        <v xml:space="preserve">Operation Mode - </v>
      </c>
      <c s="178" t="str">
        <f>CONCATENATE("Operation Mode - ", 'Game Scorecard'!$E$5)</f>
        <v xml:space="preserve">Operation Mode - </v>
      </c>
    </row>
    <row>
      <c s="47"/>
      <c r="E7" s="36"/>
      <c r="G7" s="47" t="s">
        <v>244</v>
      </c>
      <c s="24">
        <f>COUNTIF('Raw Data 1'!$C:$C,"&gt;=4.8")/$H$4</f>
        <v>0.012618296529968454</v>
      </c>
      <c s="24">
        <f>COUNTIF('Raw Data 2'!$C:$C,"&gt;=4.8")/$I$4</f>
        <v>9.6463022508038593E-03</v>
      </c>
      <c s="24" t="e">
        <f>COUNTIF('Raw Data 3'!$C:$C,"&gt;=4.8")/$J$4</f>
        <v>#DIV/0!</v>
      </c>
      <c s="61" t="e">
        <f>COUNTIF('Raw Data 4'!$C:$C,"&gt;=4.8")/$K$4</f>
        <v>#DIV/0!</v>
      </c>
      <c r="M7" s="47" t="s">
        <v>142</v>
      </c>
      <c s="24">
        <f>COUNTIF('Raw Data 1'!$D:$D,"&lt;15")/$N$4</f>
        <v>0</v>
      </c>
      <c s="24">
        <f>COUNTIF('Raw Data 2'!$D:$D,"&lt;15")/$O$4</f>
        <v>0</v>
      </c>
      <c s="24" t="e">
        <f>COUNTIF('Raw Data 3'!$D:$D,"&lt;15")/$P$4</f>
        <v>#DIV/0!</v>
      </c>
      <c s="61" t="e">
        <f>COUNTIF('Raw Data 4'!$D:$D,"&lt;15")/$Q$4</f>
        <v>#DIV/0!</v>
      </c>
      <c r="S7" s="47" t="s">
        <v>142</v>
      </c>
      <c s="24">
        <f>COUNTIF('Raw Data 1'!$E:$E,"&lt;15")/$T$4</f>
        <v>0.11987381703470032</v>
      </c>
      <c s="24">
        <f>COUNTIF('Raw Data 2'!$E:$E,"&lt;15")/$U$4</f>
        <v>0.17363344051446947</v>
      </c>
      <c s="24" t="e">
        <f>COUNTIF('Raw Data 3'!$E:$E,"&lt;15")/$V$4</f>
        <v>#DIV/0!</v>
      </c>
      <c s="61" t="e">
        <f>COUNTIF('Raw Data 4'!$E:$E,"&lt;15")/$W$4</f>
        <v>#DIV/0!</v>
      </c>
      <c r="Y7" s="47" t="s">
        <v>361</v>
      </c>
      <c s="55">
        <f t="shared" si="0" ref="Z7:AC8">Z3</f>
        <v>0</v>
      </c>
      <c s="55">
        <f t="shared" si="0"/>
        <v>0</v>
      </c>
      <c s="55" t="str">
        <f t="shared" si="0"/>
        <v/>
      </c>
      <c s="146" t="str">
        <f t="shared" si="0"/>
        <v/>
      </c>
    </row>
    <row>
      <c s="47" t="s">
        <v>391</v>
      </c>
      <c r="E8" s="36"/>
      <c r="G8" s="47" t="s">
        <v>2</v>
      </c>
      <c s="24">
        <f>COUNTIF('Raw Data 1'!$C:$C,"&lt;4.8")/$H$4</f>
        <v>0.98738170347003151</v>
      </c>
      <c s="24">
        <f>COUNTIF('Raw Data 2'!$C:$C,"&lt;4.8")/$I$4</f>
        <v>0.99035369774919613</v>
      </c>
      <c s="24" t="e">
        <f>COUNTIF('Raw Data 3'!$C:$C,"&lt;4.8")/$J$4</f>
        <v>#DIV/0!</v>
      </c>
      <c s="61" t="e">
        <f>COUNTIF('Raw Data 4'!$C:$C,"&lt;4.8")/$K$4</f>
        <v>#DIV/0!</v>
      </c>
      <c r="M8" s="47" t="s">
        <v>245</v>
      </c>
      <c s="24">
        <f>COUNTIF('Raw Data 1'!$D:$D,"&lt;30")/$N$4</f>
        <v>0</v>
      </c>
      <c s="24">
        <f>COUNTIF('Raw Data 2'!$D:$D,"&lt;30")/$O$4</f>
        <v>0</v>
      </c>
      <c s="24" t="e">
        <f>COUNTIF('Raw Data 3'!$D:$D,"&lt;30")/$P$4</f>
        <v>#DIV/0!</v>
      </c>
      <c s="61" t="e">
        <f>COUNTIF('Raw Data 4'!$D:$D,"&lt;30")/$Q$4</f>
        <v>#DIV/0!</v>
      </c>
      <c r="S8" s="47" t="s">
        <v>245</v>
      </c>
      <c s="24">
        <f>COUNTIF('Raw Data 1'!$E:$E,"&lt;30")/$T$4</f>
        <v>0.42586750788643535</v>
      </c>
      <c s="24">
        <f>COUNTIF('Raw Data 2'!$E:$E,"&lt;30")/$U$4</f>
        <v>0.65916398713826363</v>
      </c>
      <c s="24" t="e">
        <f>COUNTIF('Raw Data 3'!$E:$E,"&lt;30")/$V$4</f>
        <v>#DIV/0!</v>
      </c>
      <c s="61" t="e">
        <f>COUNTIF('Raw Data 4'!$E:$E,"&lt;30")/$W$4</f>
        <v>#DIV/0!</v>
      </c>
      <c r="Y8" s="47" t="s">
        <v>246</v>
      </c>
      <c s="55">
        <f t="shared" si="0"/>
        <v>0.067000000000000004</v>
      </c>
      <c s="55">
        <f t="shared" si="0"/>
        <v>0</v>
      </c>
      <c s="55" t="str">
        <f t="shared" si="0"/>
        <v/>
      </c>
      <c s="146" t="str">
        <f t="shared" si="0"/>
        <v/>
      </c>
    </row>
    <row ht="12.6" thickBot="1">
      <c s="47" t="s">
        <v>418</v>
      </c>
      <c r="E9" s="36"/>
      <c r="G9" s="47" t="s">
        <v>328</v>
      </c>
      <c s="24">
        <f>COUNTIF('Raw Data 1'!$C:$C,"&lt;4.7")/$H$4</f>
        <v>0.93375394321766558</v>
      </c>
      <c s="24">
        <f>COUNTIF('Raw Data 2'!$C:$C,"&lt;4.7")/$I$4</f>
        <v>0.98070739549839225</v>
      </c>
      <c s="24" t="e">
        <f>COUNTIF('Raw Data 3'!$C:$C,"&lt;4.7")/$J$4</f>
        <v>#DIV/0!</v>
      </c>
      <c s="61" t="e">
        <f>COUNTIF('Raw Data 4'!$C:$C,"&lt;4.7")/$K$4</f>
        <v>#DIV/0!</v>
      </c>
      <c r="M9" s="47" t="s">
        <v>247</v>
      </c>
      <c s="24">
        <f>COUNTIF('Raw Data 1'!$D:$D,"&lt;45")/$N$4</f>
        <v>0</v>
      </c>
      <c s="24">
        <f>COUNTIF('Raw Data 2'!$D:$D,"&lt;45")/$O$4</f>
        <v>0</v>
      </c>
      <c s="24" t="e">
        <f>COUNTIF('Raw Data 3'!$D:$D,"&lt;45")/$P$4</f>
        <v>#DIV/0!</v>
      </c>
      <c s="61" t="e">
        <f>COUNTIF('Raw Data 4'!$D:$D,"&lt;45")/$Q$4</f>
        <v>#DIV/0!</v>
      </c>
      <c r="S9" s="47" t="s">
        <v>247</v>
      </c>
      <c s="24">
        <f>COUNTIF('Raw Data 1'!$E:$E,"&lt;45")/$T$4</f>
        <v>0.93059936908517349</v>
      </c>
      <c s="24">
        <f>COUNTIF('Raw Data 2'!$E:$E,"&lt;45")/$U$4</f>
        <v>0.98713826366559487</v>
      </c>
      <c s="24" t="e">
        <f>COUNTIF('Raw Data 3'!$E:$E,"&lt;45")/$V$4</f>
        <v>#DIV/0!</v>
      </c>
      <c s="61" t="e">
        <f>COUNTIF('Raw Data 4'!$E:$E,"&lt;45")/$W$4</f>
        <v>#DIV/0!</v>
      </c>
      <c r="Y9" s="148" t="s">
        <v>248</v>
      </c>
      <c s="107">
        <f t="shared" si="1" ref="Z9:AC9">1-SUM(Z7:Z8)</f>
        <v>0.93300000000000005</v>
      </c>
      <c s="107">
        <f t="shared" si="1"/>
        <v>1</v>
      </c>
      <c s="107">
        <f t="shared" si="1"/>
        <v>1</v>
      </c>
      <c s="158">
        <f t="shared" si="1"/>
        <v>1</v>
      </c>
    </row>
    <row>
      <c s="15" t="s">
        <v>419</v>
      </c>
      <c r="E10" s="36"/>
      <c r="G10" s="47" t="s">
        <v>218</v>
      </c>
      <c s="24">
        <f>COUNTIF('Raw Data 1'!$C:$C,"&lt;4.6")/$H$4</f>
        <v>0.8517350157728707</v>
      </c>
      <c s="24">
        <f>COUNTIF('Raw Data 2'!$C:$C,"&lt;4.6")/$I$4</f>
        <v>0.82636655948553051</v>
      </c>
      <c s="24" t="e">
        <f>COUNTIF('Raw Data 3'!$C:$C,"&lt;4.6")/$J$4</f>
        <v>#DIV/0!</v>
      </c>
      <c s="61" t="e">
        <f>COUNTIF('Raw Data 4'!$C:$C,"&lt;4.6")/$K$4</f>
        <v>#DIV/0!</v>
      </c>
      <c r="M10" s="47" t="s">
        <v>362</v>
      </c>
      <c s="24">
        <f>COUNTIF('Raw Data 1'!$D:$D,"&lt;60")/$N$4</f>
        <v>0</v>
      </c>
      <c s="24" t="e">
        <f>COUNTIF('Raw Data 2'!#REF!,"&lt;60")/$O$4</f>
        <v>#REF!</v>
      </c>
      <c s="24" t="e">
        <f>COUNTIF('Raw Data 3'!$D:$D,"&lt;60")/$P$4</f>
        <v>#DIV/0!</v>
      </c>
      <c s="61" t="e">
        <f>COUNTIF('Raw Data 4'!$D:$D,"&lt;60")/$Q$4</f>
        <v>#DIV/0!</v>
      </c>
      <c r="S10" s="47" t="s">
        <v>362</v>
      </c>
      <c s="24">
        <f>COUNTIF('Raw Data 1'!$E:$E,"&lt;60")/$T$4</f>
        <v>1</v>
      </c>
      <c s="24">
        <f>COUNTIF('Raw Data 2'!$E:$E,"&lt;60")/$U$4</f>
        <v>1</v>
      </c>
      <c s="24" t="e">
        <f>COUNTIF('Raw Data 3'!$E:$E,"&lt;60")/$V$4</f>
        <v>#DIV/0!</v>
      </c>
      <c s="61" t="e">
        <f>COUNTIF('Raw Data 4'!$E:$E,"&lt;60")/$W$4</f>
        <v>#DIV/0!</v>
      </c>
    </row>
    <row>
      <c r="E11" s="36"/>
      <c r="G11" s="47" t="s">
        <v>111</v>
      </c>
      <c s="24">
        <f>COUNTIF('Raw Data 1'!$C:$C,"&lt;4.5")/$H$4</f>
        <v>0.51104100946372244</v>
      </c>
      <c s="24">
        <f>COUNTIF('Raw Data 2'!$C:$C,"&lt;4.5")/$I$4</f>
        <v>0.66237942122186499</v>
      </c>
      <c s="24" t="e">
        <f>COUNTIF('Raw Data 3'!$C:$C,"&lt;4.5")/$J$4</f>
        <v>#DIV/0!</v>
      </c>
      <c s="61" t="e">
        <f>COUNTIF('Raw Data 4'!$C:$C,"&lt;4.5")/$K$4</f>
        <v>#DIV/0!</v>
      </c>
      <c r="M11" s="47" t="s">
        <v>166</v>
      </c>
      <c s="24">
        <f>COUNTIF('Raw Data 1'!$D:$D,"&gt;=60")/$N$4</f>
        <v>1</v>
      </c>
      <c s="24">
        <f>COUNTIF('Raw Data 2'!$D:$D,"&gt;=60")/$O$4</f>
        <v>1</v>
      </c>
      <c s="24" t="e">
        <f>COUNTIF('Raw Data 3'!$D:$D,"&gt;=60")/$P$4</f>
        <v>#DIV/0!</v>
      </c>
      <c s="61" t="e">
        <f>COUNTIF('Raw Data 4'!$D:$D,"&gt;=60")/$Q$4</f>
        <v>#DIV/0!</v>
      </c>
      <c r="S11" s="47" t="s">
        <v>166</v>
      </c>
      <c s="24">
        <f>COUNTIF('Raw Data 1'!$E:$E,"&gt;=60")/$T$4</f>
        <v>0</v>
      </c>
      <c s="24">
        <f>COUNTIF('Raw Data 2'!$E:$E,"&gt;=60")/$U$4</f>
        <v>0</v>
      </c>
      <c s="24" t="e">
        <f>COUNTIF('Raw Data 3'!$E:$E,"&gt;=60")/$V$4</f>
        <v>#DIV/0!</v>
      </c>
      <c s="61" t="e">
        <f>COUNTIF('Raw Data 4'!$E:$E,"&gt;=60")/$W$4</f>
        <v>#DIV/0!</v>
      </c>
    </row>
    <row>
      <c s="15" t="s">
        <v>3</v>
      </c>
      <c r="E12" s="36"/>
      <c r="G12" s="47" t="s">
        <v>420</v>
      </c>
      <c s="24">
        <f>COUNTIF('Raw Data 1'!$C:$C,"&lt;4.4")/$H$4</f>
        <v>0.28706624605678233</v>
      </c>
      <c s="24">
        <f>COUNTIF('Raw Data 2'!$C:$C,"&lt;4.4")/$I$4</f>
        <v>0.41157556270096463</v>
      </c>
      <c s="24" t="e">
        <f>COUNTIF('Raw Data 3'!$C:$C,"&lt;4.4")/$J$4</f>
        <v>#DIV/0!</v>
      </c>
      <c s="61" t="e">
        <f>COUNTIF('Raw Data 4'!$C:$C,"&lt;4.4")/$K$4</f>
        <v>#DIV/0!</v>
      </c>
      <c r="M12" s="47"/>
      <c r="Q12" s="36"/>
      <c r="S12" s="47"/>
      <c r="W12" s="36"/>
    </row>
    <row>
      <c s="15" t="s">
        <v>418</v>
      </c>
      <c r="E13" s="36"/>
      <c r="G13" s="47" t="s">
        <v>300</v>
      </c>
      <c s="24">
        <f>COUNTIF('Raw Data 1'!$C:$C,"&lt;4.3")/$H$4</f>
        <v>0.14511041009463724</v>
      </c>
      <c s="24">
        <f>COUNTIF('Raw Data 2'!$C:$C,"&lt;4.3")/$I$4</f>
        <v>0.19935691318327975</v>
      </c>
      <c s="24" t="e">
        <f>COUNTIF('Raw Data 3'!$C:$C,"&lt;4.3")/$J$4</f>
        <v>#DIV/0!</v>
      </c>
      <c s="61" t="e">
        <f>COUNTIF('Raw Data 4'!$C:$C,"&lt;4.3")/$K$4</f>
        <v>#DIV/0!</v>
      </c>
      <c r="M13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13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</row>
    <row ht="24.6">
      <c s="15" t="s">
        <v>143</v>
      </c>
      <c r="E14" s="36"/>
      <c r="G14" s="47" t="s">
        <v>194</v>
      </c>
      <c s="24">
        <f>COUNTIF('Raw Data 1'!$C:$C,"&lt;4.2")/$H$4</f>
        <v>0.11987381703470032</v>
      </c>
      <c s="24">
        <f>COUNTIF('Raw Data 2'!$C:$C,"&lt;4.2")/$I$4</f>
        <v>0.13504823151125403</v>
      </c>
      <c s="24" t="e">
        <f>COUNTIF('Raw Data 3'!$C:$C,"&lt;4.2")/$J$4</f>
        <v>#DIV/0!</v>
      </c>
      <c s="61" t="e">
        <f>COUNTIF('Raw Data 4'!$C:$C,"&lt;4.2")/$K$4</f>
        <v>#DIV/0!</v>
      </c>
      <c r="M14" s="96" t="s">
        <v>329</v>
      </c>
      <c s="24">
        <f t="shared" si="2" ref="N14:Q14">N7</f>
        <v>0</v>
      </c>
      <c s="24">
        <f t="shared" si="2"/>
        <v>0</v>
      </c>
      <c s="24" t="e">
        <f t="shared" si="2"/>
        <v>#DIV/0!</v>
      </c>
      <c s="61" t="e">
        <f t="shared" si="2"/>
        <v>#DIV/0!</v>
      </c>
      <c r="S14" s="96" t="s">
        <v>329</v>
      </c>
      <c s="24">
        <f t="shared" si="3" ref="T14:W14">T7</f>
        <v>0.11987381703470032</v>
      </c>
      <c s="24">
        <f t="shared" si="3"/>
        <v>0.17363344051446947</v>
      </c>
      <c s="24" t="e">
        <f t="shared" si="3"/>
        <v>#DIV/0!</v>
      </c>
      <c s="61" t="e">
        <f t="shared" si="3"/>
        <v>#DIV/0!</v>
      </c>
    </row>
    <row ht="24.6">
      <c s="15" t="s">
        <v>144</v>
      </c>
      <c r="E15" s="36"/>
      <c r="G15" s="47" t="s">
        <v>78</v>
      </c>
      <c s="24">
        <f>COUNTIF('Raw Data 1'!$C:$C,"&lt;4.1")/$H$4</f>
        <v>0.066246056782334389</v>
      </c>
      <c s="24">
        <f>COUNTIF('Raw Data 2'!$C:$C,"&lt;4.1")/$I$4</f>
        <v>0.061093247588424437</v>
      </c>
      <c s="24" t="e">
        <f>COUNTIF('Raw Data 3'!$C:$C,"&lt;4.1")/$J$4</f>
        <v>#DIV/0!</v>
      </c>
      <c s="61" t="e">
        <f>COUNTIF('Raw Data 4'!$C:$C,"&lt;4.1")/$K$4</f>
        <v>#DIV/0!</v>
      </c>
      <c r="M15" s="96" t="s">
        <v>50</v>
      </c>
      <c s="24">
        <f t="shared" si="4" ref="N15:Q17">N8-N7</f>
        <v>0</v>
      </c>
      <c s="24">
        <f t="shared" si="4"/>
        <v>0</v>
      </c>
      <c s="24" t="e">
        <f t="shared" si="4"/>
        <v>#DIV/0!</v>
      </c>
      <c s="61" t="e">
        <f t="shared" si="4"/>
        <v>#DIV/0!</v>
      </c>
      <c r="S15" s="96" t="s">
        <v>50</v>
      </c>
      <c s="24">
        <f t="shared" si="5" ref="T15:W17">T8-T7</f>
        <v>0.305993690851735</v>
      </c>
      <c s="24">
        <f t="shared" si="5"/>
        <v>0.48553054662379413</v>
      </c>
      <c s="24" t="e">
        <f t="shared" si="5"/>
        <v>#DIV/0!</v>
      </c>
      <c s="61" t="e">
        <f t="shared" si="5"/>
        <v>#DIV/0!</v>
      </c>
    </row>
    <row ht="24.6">
      <c s="15" t="s">
        <v>419</v>
      </c>
      <c r="E16" s="36"/>
      <c r="G16" s="47" t="s">
        <v>421</v>
      </c>
      <c s="24">
        <f>COUNTIF('Raw Data 1'!$C:$C,"&lt;4.0")/$H$4</f>
        <v>0.034700315457413249</v>
      </c>
      <c s="24">
        <f>COUNTIF('Raw Data 2'!$C:$C,"&lt;4.0")/$I$4</f>
        <v>0.022508038585209004</v>
      </c>
      <c s="24" t="e">
        <f>COUNTIF('Raw Data 3'!$C:$C,"&lt;4.0")/$J$4</f>
        <v>#DIV/0!</v>
      </c>
      <c s="61" t="e">
        <f>COUNTIF('Raw Data 4'!$C:$C,"&lt;4.0")/$K$4</f>
        <v>#DIV/0!</v>
      </c>
      <c r="M16" s="96" t="s">
        <v>330</v>
      </c>
      <c s="24">
        <f t="shared" si="4"/>
        <v>0</v>
      </c>
      <c s="24">
        <f t="shared" si="4"/>
        <v>0</v>
      </c>
      <c s="24" t="e">
        <f t="shared" si="4"/>
        <v>#DIV/0!</v>
      </c>
      <c s="61" t="e">
        <f t="shared" si="4"/>
        <v>#DIV/0!</v>
      </c>
      <c r="S16" s="96" t="s">
        <v>330</v>
      </c>
      <c s="24">
        <f t="shared" si="5"/>
        <v>0.50473186119873814</v>
      </c>
      <c s="24">
        <f t="shared" si="5"/>
        <v>0.32797427652733124</v>
      </c>
      <c s="24" t="e">
        <f t="shared" si="5"/>
        <v>#DIV/0!</v>
      </c>
      <c s="61" t="e">
        <f t="shared" si="5"/>
        <v>#DIV/0!</v>
      </c>
    </row>
    <row ht="24.6">
      <c r="E17" s="36"/>
      <c r="G17" s="47" t="s">
        <v>331</v>
      </c>
      <c s="24">
        <f>COUNTIF('Raw Data 1'!$C:$C,"&lt;3.9")/$H$4</f>
        <v>0.022082018927444796</v>
      </c>
      <c s="24">
        <f>COUNTIF('Raw Data 2'!$C:$C,"&lt;3.9")/$I$4</f>
        <v>9.6463022508038593E-03</v>
      </c>
      <c s="24" t="e">
        <f>COUNTIF('Raw Data 3'!$C:$C,"&lt;3.9")/$J$4</f>
        <v>#DIV/0!</v>
      </c>
      <c s="61" t="e">
        <f>COUNTIF('Raw Data 4'!$C:$C,"&lt;3.9")/$K$4</f>
        <v>#DIV/0!</v>
      </c>
      <c r="M17" s="96" t="s">
        <v>145</v>
      </c>
      <c s="24">
        <f t="shared" si="4"/>
        <v>0</v>
      </c>
      <c s="24" t="e">
        <f t="shared" si="4"/>
        <v>#REF!</v>
      </c>
      <c s="24" t="e">
        <f t="shared" si="4"/>
        <v>#DIV/0!</v>
      </c>
      <c s="61" t="e">
        <f t="shared" si="4"/>
        <v>#DIV/0!</v>
      </c>
      <c r="S17" s="96" t="s">
        <v>145</v>
      </c>
      <c s="24">
        <f t="shared" si="5"/>
        <v>0.069400630914826511</v>
      </c>
      <c s="24">
        <f t="shared" si="5"/>
        <v>0.012861736334405127</v>
      </c>
      <c s="24" t="e">
        <f t="shared" si="5"/>
        <v>#DIV/0!</v>
      </c>
      <c s="61" t="e">
        <f t="shared" si="5"/>
        <v>#DIV/0!</v>
      </c>
    </row>
    <row ht="24.6">
      <c s="15" t="s">
        <v>79</v>
      </c>
      <c r="E18" s="36"/>
      <c r="G18" s="47" t="s">
        <v>219</v>
      </c>
      <c s="24">
        <f>COUNTIF('Raw Data 1'!$C:$C,"&lt;3.8")/$H$4</f>
        <v>0.015772870662460567</v>
      </c>
      <c s="24">
        <f>COUNTIF('Raw Data 2'!$C:$C,"&lt;3.8")/$I$4</f>
        <v>0</v>
      </c>
      <c s="24" t="e">
        <f>COUNTIF('Raw Data 3'!$C:$C,"&lt;3.8")/$J$4</f>
        <v>#DIV/0!</v>
      </c>
      <c s="61" t="e">
        <f>COUNTIF('Raw Data 4'!$C:$C,"&lt;3.8")/$K$4</f>
        <v>#DIV/0!</v>
      </c>
      <c r="M18" s="96" t="s">
        <v>249</v>
      </c>
      <c s="24">
        <f t="shared" si="6" ref="N18:Q18">N11</f>
        <v>1</v>
      </c>
      <c s="24">
        <f t="shared" si="6"/>
        <v>1</v>
      </c>
      <c s="24" t="e">
        <f t="shared" si="6"/>
        <v>#DIV/0!</v>
      </c>
      <c s="61" t="e">
        <f t="shared" si="6"/>
        <v>#DIV/0!</v>
      </c>
      <c r="S18" s="96" t="s">
        <v>249</v>
      </c>
      <c s="24">
        <f t="shared" si="7" ref="T18:W18">T11</f>
        <v>0</v>
      </c>
      <c s="24">
        <f t="shared" si="7"/>
        <v>0</v>
      </c>
      <c s="24" t="e">
        <f t="shared" si="7"/>
        <v>#DIV/0!</v>
      </c>
      <c s="61" t="e">
        <f t="shared" si="7"/>
        <v>#DIV/0!</v>
      </c>
    </row>
    <row>
      <c s="15" t="s">
        <v>220</v>
      </c>
      <c r="E19" s="36"/>
      <c r="G19" s="47" t="s">
        <v>112</v>
      </c>
      <c s="24">
        <f>COUNTIF('Raw Data 1'!$C:$C,"&lt;3.7")/$H$4</f>
        <v>9.4637223974763408E-03</v>
      </c>
      <c s="24">
        <f>COUNTIF('Raw Data 2'!$C:$C,"&lt;3.7")/$I$4</f>
        <v>0</v>
      </c>
      <c s="24" t="e">
        <f>COUNTIF('Raw Data 3'!$C:$C,"&lt;3.7")/$J$4</f>
        <v>#DIV/0!</v>
      </c>
      <c s="61" t="e">
        <f>COUNTIF('Raw Data 4'!$C:$C,"&lt;3.7")/$K$4</f>
        <v>#DIV/0!</v>
      </c>
      <c r="M19" s="128"/>
      <c s="24"/>
      <c s="24"/>
      <c s="24"/>
      <c s="61"/>
      <c r="S19" s="128"/>
      <c s="24"/>
      <c s="24"/>
      <c s="24"/>
      <c s="61"/>
    </row>
    <row>
      <c s="15" t="s">
        <v>51</v>
      </c>
      <c r="E20" s="36"/>
      <c r="G20" s="47" t="s">
        <v>4</v>
      </c>
      <c s="24">
        <f>COUNTIF('Raw Data 1'!$C:$C,"&lt;3.6")/$H$4</f>
        <v>0</v>
      </c>
      <c s="24">
        <f>COUNTIF('Raw Data 2'!$C:$C,"&lt;3.6")/$I$4</f>
        <v>0</v>
      </c>
      <c s="24" t="e">
        <f>COUNTIF('Raw Data 3'!$C:$C,"&lt;3.6")/$J$4</f>
        <v>#DIV/0!</v>
      </c>
      <c s="61" t="e">
        <f>COUNTIF('Raw Data 4'!$C:$C,"&lt;3.6")/$K$4</f>
        <v>#DIV/0!</v>
      </c>
      <c r="M20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  <c r="S20" s="47"/>
      <c s="15" t="str">
        <f>'Game Scorecard'!$B$5</f>
        <v>Channel A</v>
      </c>
      <c s="15" t="str">
        <f>'Game Scorecard'!$C$5</f>
        <v>Channel B</v>
      </c>
      <c s="15" t="str">
        <f>'Game Scorecard'!$D$5</f>
        <v/>
      </c>
      <c s="36" t="str">
        <f>'Game Scorecard'!$E$5</f>
        <v/>
      </c>
    </row>
    <row ht="24.6">
      <c s="15" t="s">
        <v>80</v>
      </c>
      <c r="E21" s="36"/>
      <c r="G21" s="47" t="s">
        <v>301</v>
      </c>
      <c s="24">
        <f>COUNTIF('Raw Data 1'!$C:$C,"&lt;3.5")/$H$4</f>
        <v>0</v>
      </c>
      <c s="24">
        <f>COUNTIF('Raw Data 2'!$C:$C,"&lt;3.5")/$I$4</f>
        <v>0</v>
      </c>
      <c s="24" t="e">
        <f>COUNTIF('Raw Data 3'!$C:$C,"&lt;3.5")/$J$4</f>
        <v>#DIV/0!</v>
      </c>
      <c s="61" t="e">
        <f>COUNTIF('Raw Data 4'!$C:$C,"&lt;3.5")/$K$4</f>
        <v>#DIV/0!</v>
      </c>
      <c r="M21" s="96" t="s">
        <v>329</v>
      </c>
      <c s="42" t="str">
        <f>_xlfn.IFERROR(_xlfn.AVERAGEIFS('Raw Data 1'!$C:$C,'Raw Data 1'!$D:$D,"&lt;15"),"")</f>
        <v/>
      </c>
      <c s="42" t="str">
        <f>_xlfn.IFERROR(_xlfn.AVERAGEIFS('Raw Data 2'!$C:$C,'Raw Data 1'!$D:$D,"&lt;15"),"")</f>
        <v/>
      </c>
      <c s="42" t="str">
        <f>_xlfn.IFERROR(_xlfn.AVERAGEIFS('Raw Data 3'!$C:$C,'Raw Data 3'!$D:$D,"&lt;15"),"")</f>
        <v/>
      </c>
      <c s="155" t="str">
        <f>_xlfn.IFERROR(_xlfn.AVERAGEIFS('Raw Data 4'!$C:$C,'Raw Data 4'!$D:$D,"&lt;15"),"")</f>
        <v/>
      </c>
      <c r="S21" s="96" t="s">
        <v>329</v>
      </c>
      <c s="42">
        <f>_xlfn.IFERROR(_xlfn.AVERAGEIFS('Raw Data 1'!$C:$C,'Raw Data 1'!$E:$E,"&lt;15"),"")</f>
        <v>4.5046578947368427</v>
      </c>
      <c s="42">
        <f>_xlfn.IFERROR(_xlfn.AVERAGEIFS('Raw Data 2'!$C:$C,'Raw Data 2'!$E:$E,"&lt;15"),"")</f>
        <v>4.4466481481481468</v>
      </c>
      <c s="42" t="str">
        <f>_xlfn.IFERROR(_xlfn.AVERAGEIFS('Raw Data 3'!$C:$C,'Raw Data 3'!$E:$E,"&lt;15"),"")</f>
        <v/>
      </c>
      <c s="155" t="str">
        <f>_xlfn.IFERROR(_xlfn.AVERAGEIFS('Raw Data 4'!$C:$C,'Raw Data 4'!$E:$E,"&lt;15"),"")</f>
        <v/>
      </c>
    </row>
    <row ht="24.9" thickBot="1">
      <c s="15" t="s">
        <v>52</v>
      </c>
      <c s="104"/>
      <c s="104"/>
      <c s="104"/>
      <c s="181"/>
      <c r="G22" s="47" t="s">
        <v>195</v>
      </c>
      <c s="24">
        <f>COUNTIF('Raw Data 1'!$C:$C,"&lt;3.4")/$H$4</f>
        <v>0</v>
      </c>
      <c s="24">
        <f>COUNTIF('Raw Data 2'!$C:$C,"&lt;3.4")/$I$4</f>
        <v>0</v>
      </c>
      <c s="24" t="e">
        <f>COUNTIF('Raw Data 3'!$C:$C,"&lt;3.4")/$J$4</f>
        <v>#DIV/0!</v>
      </c>
      <c s="61" t="e">
        <f>COUNTIF('Raw Data 4'!$C:$C,"&lt;3.4")/$K$4</f>
        <v>#DIV/0!</v>
      </c>
      <c r="M22" s="96" t="s">
        <v>50</v>
      </c>
      <c s="42" t="str">
        <f>_xlfn.IFERROR(_xlfn.AVERAGEIFS('Raw Data 1'!$C:$C,'Raw Data 1'!$D:$D,"&gt;=15",'Raw Data 1'!$D:$D,"&lt;30"),"")</f>
        <v/>
      </c>
      <c s="42" t="str">
        <f>_xlfn.IFERROR(_xlfn.AVERAGEIFS('Raw Data 2'!$C:$C,'Raw Data 2'!$D:$D,"&gt;=15",'Raw Data 2'!$D:$D,"&lt;30"),"")</f>
        <v/>
      </c>
      <c s="42" t="str">
        <f>_xlfn.IFERROR(_xlfn.AVERAGEIFS('Raw Data 3'!$C:$C,'Raw Data 3'!$D:$D,"&gt;=15",'Raw Data 3'!$D:$D,"&lt;30"),"")</f>
        <v/>
      </c>
      <c s="155" t="str">
        <f>_xlfn.IFERROR(_xlfn.AVERAGEIFS('Raw Data 4'!$C:$C,'Raw Data 4'!$D:$D,"&gt;=15",'Raw Data 4'!$D:$D,"&lt;30"),"")</f>
        <v/>
      </c>
      <c r="S22" s="96" t="s">
        <v>50</v>
      </c>
      <c s="42">
        <f>_xlfn.IFERROR(_xlfn.AVERAGEIFS('Raw Data 1'!$C:$C,'Raw Data 1'!$E:$E,"&gt;=15",'Raw Data 1'!$E:$E,"&lt;30"),"")</f>
        <v>4.3982164948453599</v>
      </c>
      <c s="42">
        <f>_xlfn.IFERROR(_xlfn.AVERAGEIFS('Raw Data 2'!$C:$C,'Raw Data 2'!$E:$E,"&gt;=15",'Raw Data 2'!$E:$E,"&lt;30"),"")</f>
        <v>4.4110331125827829</v>
      </c>
      <c s="42" t="str">
        <f>_xlfn.IFERROR(_xlfn.AVERAGEIFS('Raw Data 3'!$C:$C,'Raw Data 3'!$E:$E,"&gt;=15",'Raw Data 3'!$E:$E,"&lt;30"),"")</f>
        <v/>
      </c>
      <c s="155" t="str">
        <f>_xlfn.IFERROR(_xlfn.AVERAGEIFS('Raw Data 4'!$C:$C,'Raw Data 4'!$E:$E,"&gt;=15",'Raw Data 4'!$E:$E,"&lt;30"),"")</f>
        <v/>
      </c>
    </row>
    <row ht="24.6">
      <c r="G23" s="47" t="s">
        <v>81</v>
      </c>
      <c s="24">
        <f>COUNTIF('Raw Data 1'!$C:$C,"&lt;3.3")/$H$4</f>
        <v>0</v>
      </c>
      <c s="24">
        <f>COUNTIF('Raw Data 2'!$C:$C,"&lt;3.3")/$I$4</f>
        <v>0</v>
      </c>
      <c s="24" t="e">
        <f>COUNTIF('Raw Data 3'!$C:$C,"&lt;3.3")/$J$4</f>
        <v>#DIV/0!</v>
      </c>
      <c s="61" t="e">
        <f>COUNTIF('Raw Data 4'!$C:$C,"&lt;3.3")/$K$4</f>
        <v>#DIV/0!</v>
      </c>
      <c r="M23" s="96" t="s">
        <v>330</v>
      </c>
      <c s="42" t="str">
        <f>_xlfn.IFERROR(_xlfn.AVERAGEIFS('Raw Data 1'!$C:$C,'Raw Data 1'!$D:$D,"&gt;=30",'Raw Data 1'!$D:$D,"&lt;45"),"")</f>
        <v/>
      </c>
      <c s="42" t="str">
        <f>_xlfn.IFERROR(_xlfn.AVERAGEIFS('Raw Data 2'!$C:$C,'Raw Data 2'!$D:$D,"&gt;=30",'Raw Data 2'!$D:$D,"&lt;45"),"")</f>
        <v/>
      </c>
      <c s="42" t="str">
        <f>_xlfn.IFERROR(_xlfn.AVERAGEIFS('Raw Data 3'!$C:$C,'Raw Data 3'!$D:$D,"&gt;=30",'Raw Data 3'!$D:$D,"&lt;45"),"")</f>
        <v/>
      </c>
      <c s="155" t="str">
        <f>_xlfn.IFERROR(_xlfn.AVERAGEIFS('Raw Data 4'!$C:$C,'Raw Data 4'!$D:$D,"&gt;=30",'Raw Data 4'!$D:$D,"&lt;45"),"")</f>
        <v/>
      </c>
      <c r="S23" s="96" t="s">
        <v>330</v>
      </c>
      <c s="42">
        <f>_xlfn.IFERROR(_xlfn.AVERAGEIFS('Raw Data 1'!$C:$C,'Raw Data 1'!$E:$E,"&gt;=30",'Raw Data 1'!$E:$E,"&lt;45"),"")</f>
        <v>4.4665437499999978</v>
      </c>
      <c s="42">
        <f>_xlfn.IFERROR(_xlfn.AVERAGEIFS('Raw Data 2'!$C:$C,'Raw Data 2'!$E:$E,"&gt;=30",'Raw Data 2'!$E:$E,"&lt;45"),"")</f>
        <v>4.4077156862745088</v>
      </c>
      <c s="42" t="str">
        <f>_xlfn.IFERROR(_xlfn.AVERAGEIFS('Raw Data 3'!$C:$C,'Raw Data 3'!$E:$E,"&gt;=30",'Raw Data 3'!$E:$E,"&lt;45"),"")</f>
        <v/>
      </c>
      <c s="155" t="str">
        <f>_xlfn.IFERROR(_xlfn.AVERAGEIFS('Raw Data 4'!$C:$C,'Raw Data 4'!$E:$E,"&gt;=30",'Raw Data 4'!$E:$E,"&lt;45"),"")</f>
        <v/>
      </c>
    </row>
    <row ht="24.6">
      <c r="G24" s="47" t="s">
        <v>422</v>
      </c>
      <c s="24">
        <f>COUNTIF('Raw Data 1'!$C:$C,"&lt;3.2")/$H$4</f>
        <v>0</v>
      </c>
      <c s="24">
        <f>COUNTIF('Raw Data 2'!$C:$C,"&lt;3.2")/$I$4</f>
        <v>0</v>
      </c>
      <c s="24" t="e">
        <f>COUNTIF('Raw Data 3'!$C:$C,"&lt;3.2")/$J$4</f>
        <v>#DIV/0!</v>
      </c>
      <c s="61" t="e">
        <f>COUNTIF('Raw Data 4'!$C:$C,"&lt;3.2")/$K$4</f>
        <v>#DIV/0!</v>
      </c>
      <c r="M24" s="96" t="s">
        <v>145</v>
      </c>
      <c s="42" t="str">
        <f>_xlfn.IFERROR(_xlfn.AVERAGEIFS('Raw Data 1'!$C:$C,'Raw Data 1'!$D:$D,"&gt;=45",'Raw Data 1'!$D:$D,"&lt;60"),"")</f>
        <v/>
      </c>
      <c s="42" t="str">
        <f>_xlfn.IFERROR(_xlfn.AVERAGEIFS('Raw Data 2'!$C:$C,'Raw Data 2'!$D:$D,"&gt;=45",'Raw Data 2'!$D:$D,"&lt;60"),"")</f>
        <v/>
      </c>
      <c s="42" t="str">
        <f>_xlfn.IFERROR(_xlfn.AVERAGEIFS('Raw Data 3'!$C:$C,'Raw Data 3'!$D:$D,"&gt;=45",'Raw Data 3'!$D:$D,"&lt;60"),"")</f>
        <v/>
      </c>
      <c s="155" t="str">
        <f>_xlfn.IFERROR(_xlfn.AVERAGEIFS('Raw Data 4'!$C:$C,'Raw Data 4'!$D:$D,"&gt;=45",'Raw Data 4'!$D:$D,"&lt;60"),"")</f>
        <v/>
      </c>
      <c r="S24" s="96" t="s">
        <v>145</v>
      </c>
      <c s="42">
        <f>_xlfn.IFERROR(_xlfn.AVERAGEIFS('Raw Data 1'!$C:$C,'Raw Data 1'!$E:$E,"&gt;=45",'Raw Data 1'!$E:$E,"&lt;60"),"")</f>
        <v>4.4520454545454546</v>
      </c>
      <c s="42">
        <f>_xlfn.IFERROR(_xlfn.AVERAGEIFS('Raw Data 2'!$C:$C,'Raw Data 2'!$E:$E,"&gt;=45",'Raw Data 2'!$E:$E,"&lt;60"),"")</f>
        <v>4.4529999999999994</v>
      </c>
      <c s="42" t="str">
        <f>_xlfn.IFERROR(_xlfn.AVERAGEIFS('Raw Data 3'!$C:$C,'Raw Data 3'!$E:$E,"&gt;=45",'Raw Data 3'!$E:$E,"&lt;60"),"")</f>
        <v/>
      </c>
      <c s="155" t="str">
        <f>_xlfn.IFERROR(_xlfn.AVERAGEIFS('Raw Data 4'!$C:$C,'Raw Data 4'!$E:$E,"&gt;=45",'Raw Data 4'!$E:$E,"&lt;60"),"")</f>
        <v/>
      </c>
    </row>
    <row ht="24.9" thickBot="1">
      <c r="G25" s="47" t="s">
        <v>302</v>
      </c>
      <c s="24">
        <f>COUNTIF('Raw Data 1'!$C:$C,"&lt;3.1")/$H$4</f>
        <v>0</v>
      </c>
      <c s="24">
        <f>COUNTIF('Raw Data 2'!$C:$C,"&lt;3.1")/$I$4</f>
        <v>0</v>
      </c>
      <c s="24" t="e">
        <f>COUNTIF('Raw Data 3'!$C:$C,"&lt;3.1")/$J$4</f>
        <v>#DIV/0!</v>
      </c>
      <c s="61" t="e">
        <f>COUNTIF('Raw Data 4'!$C:$C,"&lt;3.1")/$K$4</f>
        <v>#DIV/0!</v>
      </c>
      <c r="M25" s="125" t="s">
        <v>249</v>
      </c>
      <c s="66">
        <f>_xlfn.IFERROR(_xlfn.AVERAGEIFS('Raw Data 1'!$C:$C,'Raw Data 1'!$D:$D,"&gt;=60"),"")</f>
        <v>4.4491987381703559</v>
      </c>
      <c s="66">
        <f>_xlfn.IFERROR(_xlfn.AVERAGEIFS('Raw Data 2'!$C:$C,'Raw Data 2'!$D:$D,"&gt;=60"),"")</f>
        <v>4.4166688102893898</v>
      </c>
      <c s="66" t="str">
        <f>_xlfn.IFERROR(_xlfn.AVERAGEIFS('Raw Data 3'!$C:$C,'Raw Data 3'!$D:$D,"&gt;=60"),"")</f>
        <v/>
      </c>
      <c s="149" t="str">
        <f>_xlfn.IFERROR(_xlfn.AVERAGEIFS('Raw Data 4'!$C:$C,'Raw Data 4'!$D:$D,"&gt;=60"),"")</f>
        <v/>
      </c>
      <c r="S25" s="125" t="s">
        <v>249</v>
      </c>
      <c s="66" t="str">
        <f>_xlfn.IFERROR(_xlfn.AVERAGEIFS('Raw Data 1'!$C:$C,'Raw Data 1'!$E:$E,"&gt;=60"),"")</f>
        <v/>
      </c>
      <c s="66" t="str">
        <f>_xlfn.IFERROR(_xlfn.AVERAGEIFS('Raw Data 2'!$C:$C,'Raw Data 2'!$E:$E,"&gt;=60"),"")</f>
        <v/>
      </c>
      <c s="66" t="str">
        <f>_xlfn.IFERROR(_xlfn.AVERAGEIFS('Raw Data 3'!$C:$C,'Raw Data 3'!$E:$E,"&gt;=60"),"")</f>
        <v/>
      </c>
      <c s="149" t="str">
        <f>_xlfn.IFERROR(_xlfn.AVERAGEIFS('Raw Data 4'!$C:$C,'Raw Data 4'!$E:$E,"&gt;=60"),"")</f>
        <v/>
      </c>
    </row>
    <row>
      <c r="G26" s="47" t="s">
        <v>196</v>
      </c>
      <c s="24">
        <f>COUNTIF('Raw Data 1'!$C:$C,"&lt;3.0")/$H$4</f>
        <v>0</v>
      </c>
      <c s="24">
        <f>COUNTIF('Raw Data 2'!$C:$C,"&lt;3.0")/$I$4</f>
        <v>0</v>
      </c>
      <c s="24" t="e">
        <f>COUNTIF('Raw Data 3'!$C:$C,"&lt;3.0")/$J$4</f>
        <v>#DIV/0!</v>
      </c>
      <c s="61" t="e">
        <f>COUNTIF('Raw Data 4'!$C:$C,"&lt;3.0")/$K$4</f>
        <v>#DIV/0!</v>
      </c>
    </row>
    <row>
      <c r="G27" s="47" t="s">
        <v>113</v>
      </c>
      <c s="24">
        <f>COUNTIF('Raw Data 1'!$C:$C,"&lt;2.9")/$H$4</f>
        <v>0</v>
      </c>
      <c s="24">
        <f>COUNTIF('Raw Data 2'!$C:$C,"&lt;2.9")/$I$4</f>
        <v>0</v>
      </c>
      <c s="24" t="e">
        <f>COUNTIF('Raw Data 3'!$C:$C,"&lt;2.9")/$J$4</f>
        <v>#DIV/0!</v>
      </c>
      <c s="61" t="e">
        <f>COUNTIF('Raw Data 4'!$C:$C,"&lt;2.9")/$K$4</f>
        <v>#DIV/0!</v>
      </c>
    </row>
    <row>
      <c r="G28" s="47" t="s">
        <v>5</v>
      </c>
      <c s="24">
        <f>COUNTIF('Raw Data 1'!$C:$C,"&lt;2.8")/$H$4</f>
        <v>0</v>
      </c>
      <c s="24">
        <f>COUNTIF('Raw Data 2'!$C:$C,"&lt;2.8")/$I$4</f>
        <v>0</v>
      </c>
      <c s="24" t="e">
        <f>COUNTIF('Raw Data 3'!$C:$C,"&lt;2.8")/$J$4</f>
        <v>#DIV/0!</v>
      </c>
      <c s="61" t="e">
        <f>COUNTIF('Raw Data 4'!$C:$C,"&lt;2.8")/$K$4</f>
        <v>#DIV/0!</v>
      </c>
    </row>
    <row>
      <c r="G29" s="47" t="s">
        <v>332</v>
      </c>
      <c s="24">
        <f>COUNTIF('Raw Data 1'!$C:$C,"&lt;2.7")/$H$4</f>
        <v>0</v>
      </c>
      <c s="24">
        <f>COUNTIF('Raw Data 2'!$C:$C,"&lt;2.7")/$I$4</f>
        <v>0</v>
      </c>
      <c s="24" t="e">
        <f>COUNTIF('Raw Data 3'!$C:$C,"&lt;2.7")/$J$4</f>
        <v>#DIV/0!</v>
      </c>
      <c s="61" t="e">
        <f>COUNTIF('Raw Data 4'!$C:$C,"&lt;2.7")/$K$4</f>
        <v>#DIV/0!</v>
      </c>
    </row>
    <row>
      <c r="G30" s="47" t="s">
        <v>221</v>
      </c>
      <c s="24">
        <f>COUNTIF('Raw Data 1'!$C:$C,"&lt;2.6")/$H$4</f>
        <v>0</v>
      </c>
      <c s="24">
        <f>COUNTIF('Raw Data 2'!$C:$C,"&lt;2.6")/$I$4</f>
        <v>0</v>
      </c>
      <c s="24" t="e">
        <f>COUNTIF('Raw Data 3'!$C:$C,"&lt;2.6")/$J$4</f>
        <v>#DIV/0!</v>
      </c>
      <c s="61" t="e">
        <f>COUNTIF('Raw Data 4'!$C:$C,"&lt;2.6")/$K$4</f>
        <v>#DIV/0!</v>
      </c>
    </row>
    <row>
      <c r="G31" s="47" t="s">
        <v>82</v>
      </c>
      <c s="24">
        <f>COUNTIF('Raw Data 1'!$C:$C,"&lt;2.5")/$H$4</f>
        <v>0</v>
      </c>
      <c s="24">
        <f>COUNTIF('Raw Data 2'!$C:$C,"&lt;2.5")/$I$4</f>
        <v>0</v>
      </c>
      <c s="24" t="e">
        <f>COUNTIF('Raw Data 3'!$C:$C,"&lt;2.5")/$J$4</f>
        <v>#DIV/0!</v>
      </c>
      <c s="61" t="e">
        <f>COUNTIF('Raw Data 4'!$C:$C,"&lt;2.5")/$K$4</f>
        <v>#DIV/0!</v>
      </c>
    </row>
    <row>
      <c r="G32" s="47" t="s">
        <v>423</v>
      </c>
      <c s="24">
        <f>COUNTIF('Raw Data 1'!$C:$C,"&lt;2.4")/$H$4</f>
        <v>0</v>
      </c>
      <c s="24">
        <f>COUNTIF('Raw Data 2'!$C:$C,"&lt;2.4")/$I$4</f>
        <v>0</v>
      </c>
      <c s="24" t="e">
        <f>COUNTIF('Raw Data 3'!$C:$C,"&lt;2.4")/$J$4</f>
        <v>#DIV/0!</v>
      </c>
      <c s="61" t="e">
        <f>COUNTIF('Raw Data 4'!$C:$C,"&lt;2.4")/$K$4</f>
        <v>#DIV/0!</v>
      </c>
    </row>
    <row>
      <c r="G33" s="47" t="s">
        <v>303</v>
      </c>
      <c s="24">
        <f>COUNTIF('Raw Data 1'!$C:$C,"&lt;2.3")/$H$4</f>
        <v>0</v>
      </c>
      <c s="24">
        <f>COUNTIF('Raw Data 2'!$C:$C,"&lt;2.3")/$I$4</f>
        <v>0</v>
      </c>
      <c s="24" t="e">
        <f>COUNTIF('Raw Data 3'!$C:$C,"&lt;2.3")/$J$4</f>
        <v>#DIV/0!</v>
      </c>
      <c s="61" t="e">
        <f>COUNTIF('Raw Data 4'!$C:$C,"&lt;2.3")/$K$4</f>
        <v>#DIV/0!</v>
      </c>
    </row>
    <row>
      <c r="G34" s="47" t="s">
        <v>197</v>
      </c>
      <c s="24">
        <f>COUNTIF('Raw Data 1'!$C:$C,"&lt;2.2")/$H$4</f>
        <v>0</v>
      </c>
      <c s="24">
        <f>COUNTIF('Raw Data 2'!$C:$C,"&lt;2.2")/$I$4</f>
        <v>0</v>
      </c>
      <c s="24" t="e">
        <f>COUNTIF('Raw Data 3'!$C:$C,"&lt;2.2")/$J$4</f>
        <v>#DIV/0!</v>
      </c>
      <c s="61" t="e">
        <f>COUNTIF('Raw Data 4'!$C:$C,"&lt;2.2")/$K$4</f>
        <v>#DIV/0!</v>
      </c>
    </row>
    <row>
      <c r="G35" s="47" t="s">
        <v>83</v>
      </c>
      <c s="24">
        <f>COUNTIF('Raw Data 1'!$C:$C,"&lt;2.1")/$H$4</f>
        <v>0</v>
      </c>
      <c s="24">
        <f>COUNTIF('Raw Data 2'!$C:$C,"&lt;2.1")/$I$4</f>
        <v>0</v>
      </c>
      <c s="24" t="e">
        <f>COUNTIF('Raw Data 3'!$C:$C,"&lt;2.1")/$J$4</f>
        <v>#DIV/0!</v>
      </c>
      <c s="61" t="e">
        <f>COUNTIF('Raw Data 4'!$C:$C,"&lt;2.1")/$K$4</f>
        <v>#DIV/0!</v>
      </c>
    </row>
    <row>
      <c r="G36" s="47" t="s">
        <v>304</v>
      </c>
      <c s="24">
        <f>COUNTIF('Raw Data 1'!$C:$C,"&lt;2.0")/$H$4</f>
        <v>0</v>
      </c>
      <c s="24">
        <f>COUNTIF('Raw Data 2'!$C:$C,"&lt;2.0")/$I$4</f>
        <v>0</v>
      </c>
      <c s="24" t="e">
        <f>COUNTIF('Raw Data 3'!$C:$C,"&lt;2.0")/$J$4</f>
        <v>#DIV/0!</v>
      </c>
      <c s="61" t="e">
        <f>COUNTIF('Raw Data 4'!$C:$C,"&lt;2.0")/$K$4</f>
        <v>#DIV/0!</v>
      </c>
    </row>
    <row>
      <c r="G37" s="47"/>
      <c r="K37" s="36"/>
    </row>
    <row>
      <c r="G38" s="47"/>
      <c s="15" t="str">
        <f>'Game Scorecard'!B5</f>
        <v>Channel A</v>
      </c>
      <c s="15" t="str">
        <f>'Game Scorecard'!C5</f>
        <v>Channel B</v>
      </c>
      <c s="15" t="str">
        <f>'Game Scorecard'!D5</f>
        <v/>
      </c>
      <c s="36" t="str">
        <f>'Game Scorecard'!E5</f>
        <v/>
      </c>
    </row>
    <row>
      <c r="G39" s="47" t="s">
        <v>244</v>
      </c>
      <c s="24">
        <f t="shared" si="8" ref="H39:K39">H7</f>
        <v>0.012618296529968454</v>
      </c>
      <c s="24">
        <f t="shared" si="8"/>
        <v>9.6463022508038593E-03</v>
      </c>
      <c s="24" t="e">
        <f t="shared" si="8"/>
        <v>#DIV/0!</v>
      </c>
      <c s="61" t="e">
        <f t="shared" si="8"/>
        <v>#DIV/0!</v>
      </c>
    </row>
    <row>
      <c r="G40" s="47" t="s">
        <v>250</v>
      </c>
      <c s="24">
        <f t="shared" si="9" ref="H40:K67">H8-H9</f>
        <v>0.05362776025236593</v>
      </c>
      <c s="24">
        <f t="shared" si="9"/>
        <v>9.6463022508038732E-03</v>
      </c>
      <c s="24" t="e">
        <f t="shared" si="9"/>
        <v>#DIV/0!</v>
      </c>
      <c s="61" t="e">
        <f t="shared" si="9"/>
        <v>#DIV/0!</v>
      </c>
    </row>
    <row>
      <c r="G41" s="47" t="s">
        <v>167</v>
      </c>
      <c s="24">
        <f t="shared" si="9"/>
        <v>0.082018927444794887</v>
      </c>
      <c s="24">
        <f t="shared" si="9"/>
        <v>0.15434083601286175</v>
      </c>
      <c s="24" t="e">
        <f t="shared" si="9"/>
        <v>#DIV/0!</v>
      </c>
      <c s="61" t="e">
        <f t="shared" si="9"/>
        <v>#DIV/0!</v>
      </c>
    </row>
    <row>
      <c r="G42" s="47" t="s">
        <v>84</v>
      </c>
      <c s="24">
        <f t="shared" si="9"/>
        <v>0.34069400630914826</v>
      </c>
      <c s="24">
        <f t="shared" si="9"/>
        <v>0.16398713826366551</v>
      </c>
      <c s="24" t="e">
        <f t="shared" si="9"/>
        <v>#DIV/0!</v>
      </c>
      <c s="61" t="e">
        <f t="shared" si="9"/>
        <v>#DIV/0!</v>
      </c>
    </row>
    <row>
      <c r="G43" s="47" t="s">
        <v>6</v>
      </c>
      <c s="24">
        <f t="shared" si="9"/>
        <v>0.22397476340694011</v>
      </c>
      <c s="24">
        <f t="shared" si="9"/>
        <v>0.25080385852090037</v>
      </c>
      <c s="24" t="e">
        <f t="shared" si="9"/>
        <v>#DIV/0!</v>
      </c>
      <c s="61" t="e">
        <f t="shared" si="9"/>
        <v>#DIV/0!</v>
      </c>
    </row>
    <row>
      <c r="G44" s="47" t="s">
        <v>363</v>
      </c>
      <c s="24">
        <f t="shared" si="9"/>
        <v>0.14195583596214509</v>
      </c>
      <c s="24">
        <f t="shared" si="9"/>
        <v>0.21221864951768488</v>
      </c>
      <c s="24" t="e">
        <f t="shared" si="9"/>
        <v>#DIV/0!</v>
      </c>
      <c s="61" t="e">
        <f t="shared" si="9"/>
        <v>#DIV/0!</v>
      </c>
    </row>
    <row>
      <c r="G45" s="47" t="s">
        <v>270</v>
      </c>
      <c s="24">
        <f t="shared" si="9"/>
        <v>0.025236593059936918</v>
      </c>
      <c s="24">
        <f t="shared" si="9"/>
        <v>0.064308681672025719</v>
      </c>
      <c s="24" t="e">
        <f t="shared" si="9"/>
        <v>#DIV/0!</v>
      </c>
      <c s="61" t="e">
        <f t="shared" si="9"/>
        <v>#DIV/0!</v>
      </c>
    </row>
    <row>
      <c r="G46" s="47" t="s">
        <v>222</v>
      </c>
      <c s="24">
        <f t="shared" si="9"/>
        <v>0.05362776025236593</v>
      </c>
      <c s="24">
        <f t="shared" si="9"/>
        <v>0.073954983922829592</v>
      </c>
      <c s="24" t="e">
        <f t="shared" si="9"/>
        <v>#DIV/0!</v>
      </c>
      <c s="61" t="e">
        <f t="shared" si="9"/>
        <v>#DIV/0!</v>
      </c>
    </row>
    <row>
      <c r="G47" s="47" t="s">
        <v>146</v>
      </c>
      <c s="24">
        <f t="shared" si="9"/>
        <v>0.031545741324921141</v>
      </c>
      <c s="24">
        <f t="shared" si="9"/>
        <v>0.038585209003215437</v>
      </c>
      <c s="24" t="e">
        <f t="shared" si="9"/>
        <v>#DIV/0!</v>
      </c>
      <c s="61" t="e">
        <f t="shared" si="9"/>
        <v>#DIV/0!</v>
      </c>
    </row>
    <row>
      <c r="G48" s="47" t="s">
        <v>305</v>
      </c>
      <c s="24">
        <f t="shared" si="9"/>
        <v>0.012618296529968452</v>
      </c>
      <c s="24">
        <f t="shared" si="9"/>
        <v>0.012861736334405145</v>
      </c>
      <c s="24" t="e">
        <f t="shared" si="9"/>
        <v>#DIV/0!</v>
      </c>
      <c s="61" t="e">
        <f t="shared" si="9"/>
        <v>#DIV/0!</v>
      </c>
    </row>
    <row>
      <c r="G49" s="47" t="s">
        <v>271</v>
      </c>
      <c s="24">
        <f t="shared" si="9"/>
        <v>6.3091482649842295E-03</v>
      </c>
      <c s="24">
        <f t="shared" si="9"/>
        <v>9.6463022508038593E-03</v>
      </c>
      <c s="24" t="e">
        <f t="shared" si="9"/>
        <v>#DIV/0!</v>
      </c>
      <c s="61" t="e">
        <f t="shared" si="9"/>
        <v>#DIV/0!</v>
      </c>
    </row>
    <row>
      <c r="G50" s="47" t="s">
        <v>198</v>
      </c>
      <c s="24">
        <f t="shared" si="9"/>
        <v>6.3091482649842261E-03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1" s="47" t="s">
        <v>114</v>
      </c>
      <c s="24">
        <f t="shared" si="9"/>
        <v>9.4637223974763408E-03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2" s="47" t="s">
        <v>31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3" s="47" t="s">
        <v>392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4" s="47" t="s">
        <v>306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5" s="47" t="s">
        <v>251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6" s="47" t="s">
        <v>168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7" s="47" t="s">
        <v>85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8" s="47" t="s">
        <v>272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59" s="47" t="s">
        <v>223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0" s="47" t="s">
        <v>147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1" s="47" t="s">
        <v>53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2" s="47" t="s">
        <v>424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3" s="47" t="s">
        <v>364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4" s="47" t="s">
        <v>273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5" s="47" t="s">
        <v>199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6" s="47" t="s">
        <v>115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>
      <c r="G67" s="47" t="s">
        <v>32</v>
      </c>
      <c s="24">
        <f t="shared" si="9"/>
        <v>0</v>
      </c>
      <c s="24">
        <f t="shared" si="9"/>
        <v>0</v>
      </c>
      <c s="24" t="e">
        <f t="shared" si="9"/>
        <v>#DIV/0!</v>
      </c>
      <c s="61" t="e">
        <f t="shared" si="9"/>
        <v>#DIV/0!</v>
      </c>
    </row>
    <row ht="12.6" thickBot="1">
      <c r="G68" s="148" t="s">
        <v>425</v>
      </c>
      <c s="113">
        <f t="shared" si="10" ref="H68:K68">H36</f>
        <v>0</v>
      </c>
      <c s="113">
        <f t="shared" si="10"/>
        <v>0</v>
      </c>
      <c s="113" t="e">
        <f t="shared" si="10"/>
        <v>#DIV/0!</v>
      </c>
      <c s="160" t="e">
        <f t="shared" si="10"/>
        <v>#DIV/0!</v>
      </c>
    </row>
  </sheetData>
  <mergeCells count="5"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W318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100" customWidth="1"/>
    <col min="4" max="4" width="12" style="100" customWidth="1"/>
    <col min="5" max="5" width="12" style="82" customWidth="1"/>
    <col min="6" max="6" width="14" style="89" customWidth="1"/>
    <col min="7" max="7" width="13.5234375" style="89" customWidth="1"/>
    <col min="8" max="8" width="16.5234375" style="89" hidden="1" customWidth="1"/>
    <col min="9" max="9" width="15" style="83" customWidth="1"/>
    <col min="10" max="10" width="14" style="83" customWidth="1"/>
    <col min="11" max="11" width="26" style="101" customWidth="1"/>
    <col min="12" max="12" width="17" style="20" customWidth="1"/>
    <col min="13" max="13" width="14" style="20" customWidth="1"/>
    <col min="14" max="14" width="13.5234375" style="20" customWidth="1"/>
    <col min="15" max="15" width="13.26171875" style="20" customWidth="1"/>
    <col min="16" max="16" width="13.47265625" style="32" customWidth="1"/>
    <col min="17" max="17" width="14" style="32" customWidth="1"/>
    <col min="18" max="16384" width="8.5234375" style="32"/>
  </cols>
  <sheetData>
    <row>
      <c s="49" t="s">
        <v>213</v>
      </c>
      <c s="20" t="s">
        <v>133</v>
      </c>
      <c s="49" t="s">
        <v>170</v>
      </c>
      <c s="100" t="s">
        <v>20</v>
      </c>
      <c s="81" t="s">
        <v>348</v>
      </c>
      <c s="20" t="s">
        <v>361</v>
      </c>
      <c s="20" t="s">
        <v>411</v>
      </c>
      <c s="20" t="s">
        <v>180</v>
      </c>
      <c s="83" t="s">
        <v>318</v>
      </c>
      <c s="83" t="s">
        <v>398</v>
      </c>
      <c s="101" t="s">
        <v>44</v>
      </c>
      <c r="P1" s="20"/>
      <c s="20"/>
      <c s="32" t="s">
        <v>319</v>
      </c>
      <c s="32" t="s">
        <v>282</v>
      </c>
      <c s="32" t="s">
        <v>101</v>
      </c>
      <c s="32" t="s">
        <v>56</v>
      </c>
      <c s="32" t="s">
        <v>236</v>
      </c>
      <c s="32" t="s">
        <v>55</v>
      </c>
      <c s="32" t="s">
        <v>204</v>
      </c>
      <c s="32" t="s">
        <v>178</v>
      </c>
      <c s="32" t="s">
        <v>9</v>
      </c>
      <c s="32" t="s">
        <v>237</v>
      </c>
      <c s="32" t="s">
        <v>8</v>
      </c>
      <c s="32" t="s">
        <v>440</v>
      </c>
      <c s="32" t="s">
        <v>21</v>
      </c>
      <c s="32" t="s">
        <v>367</v>
      </c>
      <c s="32" t="s">
        <v>379</v>
      </c>
      <c s="32" t="s">
        <v>69</v>
      </c>
      <c s="32" t="s">
        <v>297</v>
      </c>
      <c s="32" t="s">
        <v>22</v>
      </c>
      <c s="32" t="s">
        <v>298</v>
      </c>
      <c s="32" t="s">
        <v>23</v>
      </c>
      <c s="32" t="s">
        <v>380</v>
      </c>
      <c s="32" t="s">
        <v>177</v>
      </c>
      <c s="32" t="s">
        <v>299</v>
      </c>
      <c s="32" t="s">
        <v>160</v>
      </c>
      <c s="32" t="s">
        <v>45</v>
      </c>
      <c s="32" t="s">
        <v>412</v>
      </c>
      <c s="32" t="s">
        <v>214</v>
      </c>
      <c s="32" t="s">
        <v>320</v>
      </c>
      <c s="32" t="s">
        <v>215</v>
      </c>
      <c s="32" t="s">
        <v>349</v>
      </c>
      <c s="32" t="s">
        <v>381</v>
      </c>
      <c s="32" t="s">
        <v>161</v>
      </c>
    </row>
    <row>
      <c s="49">
        <v>0.19900000000000001</v>
      </c>
      <c s="20">
        <v>1</v>
      </c>
      <c s="100">
        <v>4.5570000000000004</v>
      </c>
      <c s="100">
        <v>85.817999999999998</v>
      </c>
      <c s="81">
        <v>55.872</v>
      </c>
      <c s="20">
        <v>0</v>
      </c>
      <c s="20">
        <v>0</v>
      </c>
      <c/>
      <c r="K2" s="143">
        <v>45508.908095219907</v>
      </c>
      <c r="R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0.41399999999999998</v>
      </c>
      <c s="20">
        <v>2</v>
      </c>
      <c s="100">
        <v>4.5730000000000004</v>
      </c>
      <c s="100">
        <v>85.929000000000002</v>
      </c>
      <c s="81">
        <v>29.844000000000001</v>
      </c>
      <c s="20">
        <v>0</v>
      </c>
      <c s="20">
        <v>0</v>
      </c>
      <c/>
      <c r="K3" s="143">
        <v>45508.908097708336</v>
      </c>
      <c r="R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0.60899999999999999</v>
      </c>
      <c s="20">
        <v>3</v>
      </c>
      <c s="100">
        <v>4.6459999999999999</v>
      </c>
      <c s="100">
        <v>85.870999999999995</v>
      </c>
      <c s="81">
        <v>33.104999999999997</v>
      </c>
      <c s="20">
        <v>0</v>
      </c>
      <c s="20">
        <v>0</v>
      </c>
      <c/>
      <c r="K4" s="143">
        <v>45508.90809996528</v>
      </c>
      <c r="R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0.81499999999999995</v>
      </c>
      <c s="20">
        <v>4</v>
      </c>
      <c s="100">
        <v>4.5709999999999997</v>
      </c>
      <c s="100">
        <v>85.971999999999994</v>
      </c>
      <c s="81">
        <v>26.742000000000001</v>
      </c>
      <c s="20">
        <v>0</v>
      </c>
      <c s="20">
        <v>0</v>
      </c>
      <c/>
      <c r="K5" s="143">
        <v>45508.908102349538</v>
      </c>
      <c r="R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1.0049999999999999</v>
      </c>
      <c s="20">
        <v>5</v>
      </c>
      <c s="100">
        <v>4.5510000000000002</v>
      </c>
      <c s="100">
        <v>85.084000000000003</v>
      </c>
      <c s="81">
        <v>39.210999999999999</v>
      </c>
      <c s="20">
        <v>0</v>
      </c>
      <c s="20">
        <v>0</v>
      </c>
      <c/>
      <c r="K6" s="143">
        <v>45508.908104548609</v>
      </c>
      <c r="R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1.2210000000000001</v>
      </c>
      <c s="20">
        <v>6</v>
      </c>
      <c s="100">
        <v>4.5999999999999996</v>
      </c>
      <c s="100">
        <v>84.810000000000002</v>
      </c>
      <c s="81">
        <v>33.566000000000003</v>
      </c>
      <c s="20">
        <v>0</v>
      </c>
      <c s="20">
        <v>0</v>
      </c>
      <c/>
      <c r="K7" s="143">
        <v>45508.908107048614</v>
      </c>
      <c r="R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1.4279999999999999</v>
      </c>
      <c s="20">
        <v>7</v>
      </c>
      <c s="100">
        <v>4.327</v>
      </c>
      <c s="100">
        <v>85.361000000000004</v>
      </c>
      <c s="81">
        <v>35.466000000000001</v>
      </c>
      <c s="20">
        <v>0</v>
      </c>
      <c s="20">
        <v>0</v>
      </c>
      <c/>
      <c r="K8" s="143">
        <v>45508.908109444441</v>
      </c>
      <c r="R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1.6100000000000001</v>
      </c>
      <c s="20">
        <v>8</v>
      </c>
      <c s="100">
        <v>4.4340000000000002</v>
      </c>
      <c s="100">
        <v>85.286000000000001</v>
      </c>
      <c s="81">
        <v>32.725999999999999</v>
      </c>
      <c s="20">
        <v>0</v>
      </c>
      <c s="20">
        <v>0</v>
      </c>
      <c/>
      <c r="K9" s="143">
        <v>45508.908111550925</v>
      </c>
      <c r="R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1.8220000000000001</v>
      </c>
      <c s="20">
        <v>9</v>
      </c>
      <c s="100">
        <v>4.4619999999999997</v>
      </c>
      <c s="100">
        <v>85.884</v>
      </c>
      <c s="81">
        <v>30.914999999999999</v>
      </c>
      <c s="20">
        <v>0</v>
      </c>
      <c s="20">
        <v>0</v>
      </c>
      <c/>
      <c r="K10" s="143">
        <v>45508.908114016202</v>
      </c>
      <c r="R1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2.0099999999999998</v>
      </c>
      <c s="20">
        <v>10</v>
      </c>
      <c s="100">
        <v>4.3609999999999998</v>
      </c>
      <c s="100">
        <v>85.683000000000007</v>
      </c>
      <c s="81">
        <v>38.883000000000003</v>
      </c>
      <c s="20">
        <v>0</v>
      </c>
      <c s="20">
        <v>0</v>
      </c>
      <c/>
      <c r="K11" s="143">
        <v>45508.908116180559</v>
      </c>
      <c r="R1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2.238</v>
      </c>
      <c s="20">
        <v>11</v>
      </c>
      <c s="100">
        <v>4.4870000000000001</v>
      </c>
      <c s="100">
        <v>86.209999999999994</v>
      </c>
      <c s="81">
        <v>27.818000000000001</v>
      </c>
      <c s="20">
        <v>0</v>
      </c>
      <c s="20">
        <v>0</v>
      </c>
      <c/>
      <c r="K12" s="143">
        <v>45508.908118819447</v>
      </c>
      <c r="R1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2.4369999999999998</v>
      </c>
      <c s="20">
        <v>12</v>
      </c>
      <c s="100">
        <v>4.5640000000000001</v>
      </c>
      <c s="100">
        <v>85.549999999999997</v>
      </c>
      <c s="81">
        <v>27.210000000000001</v>
      </c>
      <c s="20">
        <v>0</v>
      </c>
      <c s="20">
        <v>0</v>
      </c>
      <c/>
      <c r="K13" s="143">
        <v>45508.908121122688</v>
      </c>
      <c r="R1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2.6139999999999999</v>
      </c>
      <c s="20">
        <v>13</v>
      </c>
      <c s="100">
        <v>4.5620000000000003</v>
      </c>
      <c s="100">
        <v>85.179000000000002</v>
      </c>
      <c s="81">
        <v>27.484000000000002</v>
      </c>
      <c s="20">
        <v>0</v>
      </c>
      <c s="20">
        <v>0</v>
      </c>
      <c/>
      <c r="K14" s="143">
        <v>45508.908123171299</v>
      </c>
      <c r="R1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2.8260000000000001</v>
      </c>
      <c s="20">
        <v>14</v>
      </c>
      <c s="100">
        <v>4.4870000000000001</v>
      </c>
      <c s="100">
        <v>85.599999999999994</v>
      </c>
      <c s="81">
        <v>28.321999999999999</v>
      </c>
      <c s="20">
        <v>0</v>
      </c>
      <c s="20">
        <v>0</v>
      </c>
      <c/>
      <c r="K15" s="143">
        <v>45508.908125636575</v>
      </c>
      <c r="R1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3.0350000000000001</v>
      </c>
      <c s="20">
        <v>15</v>
      </c>
      <c s="100">
        <v>4.5439999999999996</v>
      </c>
      <c s="100">
        <v>85.144999999999996</v>
      </c>
      <c s="81">
        <v>31.056999999999999</v>
      </c>
      <c s="20">
        <v>0</v>
      </c>
      <c s="20">
        <v>0</v>
      </c>
      <c/>
      <c r="K16" s="143">
        <v>45508.908128055555</v>
      </c>
      <c r="R1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3.218</v>
      </c>
      <c s="20">
        <v>16</v>
      </c>
      <c s="100">
        <v>4.5389999999999997</v>
      </c>
      <c s="100">
        <v>84.537000000000006</v>
      </c>
      <c s="81">
        <v>28.015999999999998</v>
      </c>
      <c s="20">
        <v>0</v>
      </c>
      <c s="20">
        <v>0</v>
      </c>
      <c/>
      <c r="K17" s="143">
        <v>45508.908130162039</v>
      </c>
      <c r="R1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3.411</v>
      </c>
      <c s="20">
        <v>17</v>
      </c>
      <c s="100">
        <v>4.4950000000000001</v>
      </c>
      <c s="100">
        <v>84.537000000000006</v>
      </c>
      <c s="81">
        <v>24.09</v>
      </c>
      <c s="20">
        <v>0</v>
      </c>
      <c s="20">
        <v>0</v>
      </c>
      <c/>
      <c r="K18" s="143">
        <v>45508.908132395831</v>
      </c>
      <c r="R1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3.6429999999999998</v>
      </c>
      <c s="20">
        <v>18</v>
      </c>
      <c s="100">
        <v>4.4210000000000003</v>
      </c>
      <c s="100">
        <v>83.085999999999999</v>
      </c>
      <c s="81">
        <v>42.441000000000003</v>
      </c>
      <c s="20">
        <v>0</v>
      </c>
      <c s="20">
        <v>0</v>
      </c>
      <c/>
      <c r="K19" s="143">
        <v>45508.908135081016</v>
      </c>
      <c r="R1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3.8029999999999999</v>
      </c>
      <c s="20">
        <v>19</v>
      </c>
      <c s="100">
        <v>4.3929999999999998</v>
      </c>
      <c s="100">
        <v>83.436000000000007</v>
      </c>
      <c s="81">
        <v>30.055</v>
      </c>
      <c s="20">
        <v>0</v>
      </c>
      <c s="20">
        <v>0</v>
      </c>
      <c/>
      <c r="K20" s="143">
        <v>45508.908136932871</v>
      </c>
      <c r="R2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3.9990000000000001</v>
      </c>
      <c s="20">
        <v>20</v>
      </c>
      <c s="100">
        <v>4.4139999999999997</v>
      </c>
      <c s="100">
        <v>84.138000000000005</v>
      </c>
      <c s="81">
        <v>16.210000000000001</v>
      </c>
      <c s="20">
        <v>0</v>
      </c>
      <c s="20">
        <v>0</v>
      </c>
      <c/>
      <c r="K21" s="143">
        <v>45508.90813920139</v>
      </c>
      <c r="R2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4.21</v>
      </c>
      <c s="20">
        <v>21</v>
      </c>
      <c s="100">
        <v>4.5759999999999996</v>
      </c>
      <c s="100">
        <v>83.177000000000007</v>
      </c>
      <c s="81">
        <v>34.396999999999998</v>
      </c>
      <c s="20">
        <v>0</v>
      </c>
      <c s="20">
        <v>0</v>
      </c>
      <c/>
      <c r="K22" s="143">
        <v>45508.908141643522</v>
      </c>
      <c r="R2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4.4139999999999997</v>
      </c>
      <c s="20">
        <v>22</v>
      </c>
      <c s="100">
        <v>4.5419999999999998</v>
      </c>
      <c s="100">
        <v>83.521000000000001</v>
      </c>
      <c s="81">
        <v>38.334000000000003</v>
      </c>
      <c s="20">
        <v>0</v>
      </c>
      <c s="20">
        <v>0</v>
      </c>
      <c/>
      <c r="K23" s="143">
        <v>45508.908144004628</v>
      </c>
      <c r="R2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4.625</v>
      </c>
      <c s="20">
        <v>23</v>
      </c>
      <c s="100">
        <v>4.5700000000000003</v>
      </c>
      <c s="100">
        <v>83.192999999999998</v>
      </c>
      <c s="81">
        <v>24.216000000000001</v>
      </c>
      <c s="20">
        <v>0</v>
      </c>
      <c s="20">
        <v>0</v>
      </c>
      <c/>
      <c r="K24" s="143">
        <v>45508.90814644676</v>
      </c>
      <c r="R2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4.8330000000000002</v>
      </c>
      <c s="20">
        <v>24</v>
      </c>
      <c s="100">
        <v>4.4870000000000001</v>
      </c>
      <c s="100">
        <v>82.114000000000004</v>
      </c>
      <c s="81">
        <v>36.259999999999998</v>
      </c>
      <c s="20">
        <v>0</v>
      </c>
      <c s="20">
        <v>0</v>
      </c>
      <c/>
      <c r="K25" s="143">
        <v>45508.908148865739</v>
      </c>
      <c r="R2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5.1120000000000001</v>
      </c>
      <c s="20">
        <v>25</v>
      </c>
      <c s="100">
        <v>4.4969999999999999</v>
      </c>
      <c s="100">
        <v>82.343999999999994</v>
      </c>
      <c s="81">
        <v>31.312000000000001</v>
      </c>
      <c s="20">
        <v>0</v>
      </c>
      <c s="20">
        <v>0</v>
      </c>
      <c/>
      <c r="K26" s="143">
        <v>45508.908152083335</v>
      </c>
      <c r="R2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5.3109999999999999</v>
      </c>
      <c s="20">
        <v>26</v>
      </c>
      <c s="100">
        <v>4.6059999999999999</v>
      </c>
      <c s="100">
        <v>82.997</v>
      </c>
      <c s="81">
        <v>20.34</v>
      </c>
      <c s="20">
        <v>0</v>
      </c>
      <c s="20">
        <v>0</v>
      </c>
      <c/>
      <c r="K27" s="143">
        <v>45508.908154398145</v>
      </c>
      <c r="R2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5.516</v>
      </c>
      <c s="20">
        <v>27</v>
      </c>
      <c s="100">
        <v>4.7169999999999996</v>
      </c>
      <c s="100">
        <v>82.944000000000003</v>
      </c>
      <c s="81">
        <v>35.569000000000003</v>
      </c>
      <c s="20">
        <v>0</v>
      </c>
      <c s="20">
        <v>0</v>
      </c>
      <c/>
      <c r="K28" s="143">
        <v>45508.908156759258</v>
      </c>
      <c r="R2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5.798</v>
      </c>
      <c s="20">
        <v>28</v>
      </c>
      <c s="100">
        <v>4.0270000000000001</v>
      </c>
      <c s="100">
        <v>84.266999999999996</v>
      </c>
      <c s="81">
        <v>32.984000000000002</v>
      </c>
      <c s="20">
        <v>0</v>
      </c>
      <c s="20">
        <v>0</v>
      </c>
      <c/>
      <c r="K29" s="143">
        <v>45508.908160023151</v>
      </c>
      <c r="R2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6.016</v>
      </c>
      <c s="20">
        <v>29</v>
      </c>
      <c s="100">
        <v>4.0259999999999998</v>
      </c>
      <c s="100">
        <v>86.686000000000007</v>
      </c>
      <c s="81">
        <v>41.042999999999999</v>
      </c>
      <c s="20">
        <v>0</v>
      </c>
      <c s="20">
        <v>0</v>
      </c>
      <c/>
      <c r="K30" s="143">
        <v>45508.908162546293</v>
      </c>
      <c r="R3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6.3010000000000002</v>
      </c>
      <c s="20">
        <v>30</v>
      </c>
      <c s="100">
        <v>4.4340000000000002</v>
      </c>
      <c s="100">
        <v>88.028000000000006</v>
      </c>
      <c s="81">
        <v>30.972000000000001</v>
      </c>
      <c s="20">
        <v>0</v>
      </c>
      <c s="20">
        <v>0</v>
      </c>
      <c/>
      <c r="K31" s="143">
        <v>45508.908165856483</v>
      </c>
      <c r="R3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6.4859999999999998</v>
      </c>
      <c s="20">
        <v>31</v>
      </c>
      <c s="100">
        <v>4.5869999999999997</v>
      </c>
      <c s="100">
        <v>88.189999999999998</v>
      </c>
      <c s="82">
        <v>30.736999999999998</v>
      </c>
      <c s="89">
        <v>0</v>
      </c>
      <c s="89">
        <v>0</v>
      </c>
      <c/>
      <c r="K32" s="143">
        <v>45508.908167986112</v>
      </c>
      <c r="R3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6.6319999999999997</v>
      </c>
      <c s="20">
        <v>32</v>
      </c>
      <c s="100">
        <v>3.621</v>
      </c>
      <c s="100">
        <v>87.965000000000003</v>
      </c>
      <c s="82">
        <v>29.701000000000001</v>
      </c>
      <c s="89">
        <v>0</v>
      </c>
      <c s="89">
        <v>0</v>
      </c>
      <c/>
      <c r="K33" s="143">
        <v>45508.908169675924</v>
      </c>
      <c r="R3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6.7750000000000004</v>
      </c>
      <c s="20">
        <v>33</v>
      </c>
      <c s="100">
        <v>4.4340000000000002</v>
      </c>
      <c s="100">
        <v>88.748999999999995</v>
      </c>
      <c s="82">
        <v>29.013000000000002</v>
      </c>
      <c s="89">
        <v>0</v>
      </c>
      <c s="89">
        <v>0</v>
      </c>
      <c/>
      <c r="K34" s="143">
        <v>45508.908171342591</v>
      </c>
      <c r="R3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7.0039999999999996</v>
      </c>
      <c s="20">
        <v>34</v>
      </c>
      <c s="100">
        <v>4.5510000000000002</v>
      </c>
      <c s="100">
        <v>88.087000000000003</v>
      </c>
      <c s="82">
        <v>33.878999999999998</v>
      </c>
      <c s="89">
        <v>0</v>
      </c>
      <c s="89">
        <v>0</v>
      </c>
      <c/>
      <c r="K35" s="143">
        <v>45508.908173981479</v>
      </c>
      <c r="R3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7.1399999999999997</v>
      </c>
      <c s="20">
        <v>35</v>
      </c>
      <c s="100">
        <v>4.4969999999999999</v>
      </c>
      <c s="100">
        <v>88.370999999999995</v>
      </c>
      <c s="82">
        <v>33.561999999999998</v>
      </c>
      <c s="89">
        <v>0</v>
      </c>
      <c s="89">
        <v>0</v>
      </c>
      <c/>
      <c r="K36" s="143">
        <v>45508.908175555553</v>
      </c>
      <c r="R3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7.3419999999999996</v>
      </c>
      <c s="20">
        <v>36</v>
      </c>
      <c s="100">
        <v>4.5</v>
      </c>
      <c s="100">
        <v>87.816000000000003</v>
      </c>
      <c s="82">
        <v>26.562000000000001</v>
      </c>
      <c s="89">
        <v>0</v>
      </c>
      <c s="89">
        <v>0</v>
      </c>
      <c/>
      <c r="K37" s="143">
        <v>45508.908177893521</v>
      </c>
      <c r="R3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7.5599999999999996</v>
      </c>
      <c s="20">
        <v>37</v>
      </c>
      <c s="100">
        <v>4.5620000000000003</v>
      </c>
      <c s="100">
        <v>88.334999999999994</v>
      </c>
      <c s="82">
        <v>24.719000000000001</v>
      </c>
      <c s="89">
        <v>0</v>
      </c>
      <c s="89">
        <v>0</v>
      </c>
      <c/>
      <c r="K38" s="143">
        <v>45508.908180416664</v>
      </c>
      <c r="R3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7.7240000000000002</v>
      </c>
      <c s="20">
        <v>38</v>
      </c>
      <c s="100">
        <v>4.4969999999999999</v>
      </c>
      <c s="100">
        <v>87.483000000000004</v>
      </c>
      <c s="82">
        <v>27.411999999999999</v>
      </c>
      <c s="89">
        <v>0</v>
      </c>
      <c s="89">
        <v>0</v>
      </c>
      <c/>
      <c r="K39" s="143">
        <v>45508.908182314815</v>
      </c>
      <c r="R3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7.9379999999999997</v>
      </c>
      <c s="20">
        <v>39</v>
      </c>
      <c s="100">
        <v>4.5430000000000001</v>
      </c>
      <c s="100">
        <v>87.652000000000001</v>
      </c>
      <c s="82">
        <v>18.728000000000002</v>
      </c>
      <c s="89">
        <v>0</v>
      </c>
      <c s="89">
        <v>0</v>
      </c>
      <c/>
      <c r="K40" s="143">
        <v>45508.908184791668</v>
      </c>
      <c r="R4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8.2910000000000004</v>
      </c>
      <c s="20">
        <v>40</v>
      </c>
      <c s="100">
        <v>4.4160000000000004</v>
      </c>
      <c s="100">
        <v>88.763999999999996</v>
      </c>
      <c s="82">
        <v>25.911000000000001</v>
      </c>
      <c s="89">
        <v>0</v>
      </c>
      <c s="89">
        <v>0</v>
      </c>
      <c/>
      <c r="K41" s="143">
        <v>45508.908188877314</v>
      </c>
      <c r="R4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8.4220000000000006</v>
      </c>
      <c s="20">
        <v>41</v>
      </c>
      <c s="100">
        <v>4.4450000000000003</v>
      </c>
      <c s="100">
        <v>86.590000000000003</v>
      </c>
      <c s="82">
        <v>35.246000000000002</v>
      </c>
      <c s="89">
        <v>0</v>
      </c>
      <c s="89">
        <v>0</v>
      </c>
      <c/>
      <c r="K42" s="143">
        <v>45508.908190393522</v>
      </c>
      <c r="R4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8.5180000000000007</v>
      </c>
      <c s="20">
        <v>42</v>
      </c>
      <c s="100">
        <v>4.4610000000000003</v>
      </c>
      <c s="100">
        <v>87.128</v>
      </c>
      <c s="82">
        <v>21.957000000000001</v>
      </c>
      <c s="89">
        <v>0</v>
      </c>
      <c s="89">
        <v>0</v>
      </c>
      <c/>
      <c r="K43" s="143">
        <v>45508.908191504626</v>
      </c>
      <c r="R4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8.6349999999999998</v>
      </c>
      <c s="20">
        <v>43</v>
      </c>
      <c s="100">
        <v>4.3559999999999999</v>
      </c>
      <c s="100">
        <v>87.363</v>
      </c>
      <c s="82">
        <v>15.266999999999999</v>
      </c>
      <c s="89">
        <v>0</v>
      </c>
      <c s="89">
        <v>0</v>
      </c>
      <c/>
      <c r="K44" s="143">
        <v>45508.908192858798</v>
      </c>
      <c r="R4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8.8160000000000007</v>
      </c>
      <c s="20">
        <v>44</v>
      </c>
      <c s="100">
        <v>4.4000000000000004</v>
      </c>
      <c s="100">
        <v>87.698999999999998</v>
      </c>
      <c s="82">
        <v>20.715</v>
      </c>
      <c s="89">
        <v>0</v>
      </c>
      <c s="89">
        <v>0</v>
      </c>
      <c/>
      <c r="K45" s="143">
        <v>45508.908194953707</v>
      </c>
      <c r="R4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9.0250000000000004</v>
      </c>
      <c s="20">
        <v>45</v>
      </c>
      <c s="100">
        <v>4.1200000000000001</v>
      </c>
      <c s="100">
        <v>87.347999999999999</v>
      </c>
      <c s="82">
        <v>22.547999999999998</v>
      </c>
      <c s="89">
        <v>0</v>
      </c>
      <c s="89">
        <v>0</v>
      </c>
      <c/>
      <c r="K46" s="143">
        <v>45508.908197384262</v>
      </c>
      <c r="R4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9.2590000000000003</v>
      </c>
      <c s="20">
        <v>46</v>
      </c>
      <c s="100">
        <v>4.0540000000000003</v>
      </c>
      <c s="100">
        <v>87.347999999999999</v>
      </c>
      <c s="82">
        <v>0</v>
      </c>
      <c s="89">
        <v>0</v>
      </c>
      <c s="89">
        <v>0</v>
      </c>
      <c/>
      <c r="K47" s="143">
        <v>45508.908200081016</v>
      </c>
      <c r="R4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9.4429999999999996</v>
      </c>
      <c s="20">
        <v>47</v>
      </c>
      <c s="100">
        <v>3.8279999999999998</v>
      </c>
      <c s="100">
        <v>85.341999999999999</v>
      </c>
      <c s="82">
        <v>34.802</v>
      </c>
      <c s="89">
        <v>0</v>
      </c>
      <c s="89">
        <v>0</v>
      </c>
      <c/>
      <c r="K48" s="143">
        <v>45508.908202210645</v>
      </c>
      <c r="R4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9.6999999999999993</v>
      </c>
      <c s="20">
        <v>48</v>
      </c>
      <c s="100">
        <v>4.1040000000000001</v>
      </c>
      <c s="100">
        <v>83.484999999999999</v>
      </c>
      <c s="82">
        <v>32.110999999999997</v>
      </c>
      <c s="89">
        <v>0</v>
      </c>
      <c s="89">
        <v>0</v>
      </c>
      <c/>
      <c r="K49" s="143">
        <v>45508.908205196756</v>
      </c>
      <c r="R4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9.9239999999999995</v>
      </c>
      <c s="20">
        <v>49</v>
      </c>
      <c s="100">
        <v>4.1760000000000002</v>
      </c>
      <c s="100">
        <v>84.611000000000004</v>
      </c>
      <c s="82">
        <v>20.968</v>
      </c>
      <c s="89">
        <v>0</v>
      </c>
      <c s="89">
        <v>0</v>
      </c>
      <c/>
      <c r="K50" s="143">
        <v>45508.908207777778</v>
      </c>
      <c r="R5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10.131</v>
      </c>
      <c s="20">
        <v>50</v>
      </c>
      <c s="100">
        <v>4.0179999999999998</v>
      </c>
      <c s="100">
        <v>85.215000000000003</v>
      </c>
      <c s="82">
        <v>31.966000000000001</v>
      </c>
      <c s="89">
        <v>0</v>
      </c>
      <c s="89">
        <v>0</v>
      </c>
      <c/>
      <c r="K51" s="143">
        <v>45508.908210185182</v>
      </c>
      <c r="R5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10.254</v>
      </c>
      <c s="20">
        <v>51</v>
      </c>
      <c s="100">
        <v>4.3029999999999999</v>
      </c>
      <c s="100">
        <v>86.257999999999996</v>
      </c>
      <c s="82">
        <v>36.890000000000001</v>
      </c>
      <c s="89">
        <v>0</v>
      </c>
      <c s="89">
        <v>0</v>
      </c>
      <c/>
      <c r="K52" s="143">
        <v>45508.90821159722</v>
      </c>
      <c r="R5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10.423</v>
      </c>
      <c s="20">
        <v>52</v>
      </c>
      <c s="100">
        <v>4.3440000000000003</v>
      </c>
      <c s="100">
        <v>85.295000000000002</v>
      </c>
      <c s="82">
        <v>27.007999999999999</v>
      </c>
      <c s="89">
        <v>0</v>
      </c>
      <c s="89">
        <v>0</v>
      </c>
      <c/>
      <c r="K53" s="143">
        <v>45508.908213564813</v>
      </c>
      <c r="R5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10.622</v>
      </c>
      <c s="20">
        <v>53</v>
      </c>
      <c s="100">
        <v>4.3799999999999999</v>
      </c>
      <c s="100">
        <v>86.006</v>
      </c>
      <c s="82">
        <v>29.120000000000001</v>
      </c>
      <c s="89">
        <v>0</v>
      </c>
      <c s="89">
        <v>0</v>
      </c>
      <c/>
      <c r="K54" s="143">
        <v>45508.908215856478</v>
      </c>
      <c r="R5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10.81</v>
      </c>
      <c s="20">
        <v>54</v>
      </c>
      <c s="100">
        <v>4.4059999999999997</v>
      </c>
      <c s="100">
        <v>88.060000000000002</v>
      </c>
      <c s="82">
        <v>31.757000000000001</v>
      </c>
      <c s="89">
        <v>0</v>
      </c>
      <c s="89">
        <v>0</v>
      </c>
      <c/>
      <c r="K55" s="143">
        <v>45508.908218032404</v>
      </c>
      <c r="R5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11.025</v>
      </c>
      <c s="20">
        <v>55</v>
      </c>
      <c s="100">
        <v>4.3399999999999999</v>
      </c>
      <c s="100">
        <v>91.064999999999998</v>
      </c>
      <c s="82">
        <v>35.402999999999999</v>
      </c>
      <c s="89">
        <v>0</v>
      </c>
      <c s="89">
        <v>0</v>
      </c>
      <c/>
      <c r="K56" s="143">
        <v>45508.908220520832</v>
      </c>
      <c r="R5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11.207000000000001</v>
      </c>
      <c s="20">
        <v>56</v>
      </c>
      <c s="100">
        <v>4.1379999999999999</v>
      </c>
      <c s="100">
        <v>91.064999999999998</v>
      </c>
      <c s="82">
        <v>0</v>
      </c>
      <c s="89">
        <v>0</v>
      </c>
      <c s="89">
        <v>0</v>
      </c>
      <c/>
      <c r="K57" s="143">
        <v>45508.908222638885</v>
      </c>
      <c r="R5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11.416</v>
      </c>
      <c s="20">
        <v>57</v>
      </c>
      <c s="100">
        <v>4.0880000000000001</v>
      </c>
      <c s="100">
        <v>91.168999999999997</v>
      </c>
      <c s="82">
        <v>47.470999999999997</v>
      </c>
      <c s="89">
        <v>0</v>
      </c>
      <c s="89">
        <v>0</v>
      </c>
      <c/>
      <c r="K58" s="143">
        <v>45508.908225046296</v>
      </c>
      <c r="R5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11.638999999999999</v>
      </c>
      <c s="20">
        <v>58</v>
      </c>
      <c s="100">
        <v>4.0620000000000003</v>
      </c>
      <c s="100">
        <v>90.600999999999999</v>
      </c>
      <c s="82">
        <v>18.295000000000002</v>
      </c>
      <c s="89">
        <v>0</v>
      </c>
      <c s="89">
        <v>0</v>
      </c>
      <c/>
      <c r="K59" s="143">
        <v>45508.908227627318</v>
      </c>
      <c r="R5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11.805999999999999</v>
      </c>
      <c s="20">
        <v>59</v>
      </c>
      <c s="100">
        <v>4.2169999999999996</v>
      </c>
      <c s="100">
        <v>92.912999999999997</v>
      </c>
      <c s="82">
        <v>37.957999999999998</v>
      </c>
      <c s="89">
        <v>0</v>
      </c>
      <c s="89">
        <v>0</v>
      </c>
      <c/>
      <c r="K60" s="143">
        <v>45508.90822957176</v>
      </c>
      <c r="R6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12.012</v>
      </c>
      <c s="20">
        <v>60</v>
      </c>
      <c s="100">
        <v>4.343</v>
      </c>
      <c s="100">
        <v>92.231999999999999</v>
      </c>
      <c s="82">
        <v>38.113999999999997</v>
      </c>
      <c s="89">
        <v>0</v>
      </c>
      <c s="89">
        <v>0</v>
      </c>
      <c/>
      <c r="K61" s="143">
        <v>45508.908231944442</v>
      </c>
      <c r="R6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12.223000000000001</v>
      </c>
      <c s="20">
        <v>61</v>
      </c>
      <c s="100">
        <v>4.4770000000000003</v>
      </c>
      <c s="100">
        <v>86.855000000000004</v>
      </c>
      <c s="82">
        <v>41.677</v>
      </c>
      <c s="89">
        <v>0</v>
      </c>
      <c s="89">
        <v>0</v>
      </c>
      <c/>
      <c r="K62" s="143">
        <v>45508.908234386574</v>
      </c>
      <c r="R6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12.435</v>
      </c>
      <c s="20">
        <v>62</v>
      </c>
      <c s="100">
        <v>4.5250000000000004</v>
      </c>
      <c s="100">
        <v>88.248000000000005</v>
      </c>
      <c s="82">
        <v>22.177</v>
      </c>
      <c s="89">
        <v>0</v>
      </c>
      <c s="89">
        <v>0</v>
      </c>
      <c/>
      <c r="K63" s="143">
        <v>45508.908236840274</v>
      </c>
      <c r="R6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12.654</v>
      </c>
      <c s="20">
        <v>63</v>
      </c>
      <c s="100">
        <v>4.7050000000000001</v>
      </c>
      <c s="100">
        <v>89.754000000000005</v>
      </c>
      <c s="82">
        <v>39.146000000000001</v>
      </c>
      <c s="89">
        <v>0</v>
      </c>
      <c s="89">
        <v>0</v>
      </c>
      <c/>
      <c r="K64" s="143">
        <v>45508.908239375</v>
      </c>
      <c r="R6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12.819000000000001</v>
      </c>
      <c s="20">
        <v>64</v>
      </c>
      <c s="100">
        <v>4.6050000000000004</v>
      </c>
      <c s="100">
        <v>89.542000000000002</v>
      </c>
      <c s="82">
        <v>43.646999999999998</v>
      </c>
      <c s="89">
        <v>0</v>
      </c>
      <c s="89">
        <v>0</v>
      </c>
      <c/>
      <c r="K65" s="143">
        <v>45508.908241296296</v>
      </c>
      <c r="R6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13.01</v>
      </c>
      <c s="20">
        <v>65</v>
      </c>
      <c s="100">
        <v>4.617</v>
      </c>
      <c s="100">
        <v>89.319999999999993</v>
      </c>
      <c s="82">
        <v>25.800000000000001</v>
      </c>
      <c s="89">
        <v>0</v>
      </c>
      <c s="89">
        <v>0</v>
      </c>
      <c/>
      <c r="K66" s="143">
        <v>45508.908243495367</v>
      </c>
      <c r="R6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13.214</v>
      </c>
      <c s="20">
        <v>66</v>
      </c>
      <c s="100">
        <v>4.7510000000000003</v>
      </c>
      <c s="100">
        <v>89.347999999999999</v>
      </c>
      <c s="82">
        <v>28.526</v>
      </c>
      <c s="89">
        <v>0</v>
      </c>
      <c s="89">
        <v>0</v>
      </c>
      <c/>
      <c r="K67" s="143">
        <v>45508.908245856481</v>
      </c>
      <c r="R6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13.407999999999999</v>
      </c>
      <c s="20">
        <v>67</v>
      </c>
      <c s="100">
        <v>4.7300000000000004</v>
      </c>
      <c s="100">
        <v>88.388000000000005</v>
      </c>
      <c s="82">
        <v>39.039000000000001</v>
      </c>
      <c s="89">
        <v>0</v>
      </c>
      <c s="89">
        <v>0</v>
      </c>
      <c/>
      <c r="K68" s="143">
        <v>45508.908248101849</v>
      </c>
      <c r="R6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13.625999999999999</v>
      </c>
      <c s="20">
        <v>68</v>
      </c>
      <c s="100">
        <v>4.7530000000000001</v>
      </c>
      <c s="100">
        <v>84.379999999999995</v>
      </c>
      <c s="82">
        <v>35.170999999999999</v>
      </c>
      <c s="89">
        <v>0</v>
      </c>
      <c s="89">
        <v>0</v>
      </c>
      <c/>
      <c r="K69" s="143">
        <v>45508.908250624998</v>
      </c>
      <c r="R6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13.814</v>
      </c>
      <c s="20">
        <v>69</v>
      </c>
      <c s="100">
        <v>4.6539999999999999</v>
      </c>
      <c s="100">
        <v>84.129000000000005</v>
      </c>
      <c s="82">
        <v>38.359999999999999</v>
      </c>
      <c s="89">
        <v>0</v>
      </c>
      <c s="89">
        <v>0</v>
      </c>
      <c/>
      <c r="K70" s="143">
        <v>45508.908252800924</v>
      </c>
      <c r="R7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14.026</v>
      </c>
      <c s="20">
        <v>70</v>
      </c>
      <c s="100">
        <v>4.657</v>
      </c>
      <c s="100">
        <v>85.138999999999996</v>
      </c>
      <c s="82">
        <v>32.460999999999999</v>
      </c>
      <c s="89">
        <v>0</v>
      </c>
      <c s="89">
        <v>0</v>
      </c>
      <c/>
      <c r="K71" s="143">
        <v>45508.9082552662</v>
      </c>
      <c r="R7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14.207000000000001</v>
      </c>
      <c s="20">
        <v>71</v>
      </c>
      <c s="100">
        <v>4.734</v>
      </c>
      <c s="100">
        <v>86.040000000000006</v>
      </c>
      <c s="82">
        <v>26.471</v>
      </c>
      <c s="89">
        <v>0</v>
      </c>
      <c s="89">
        <v>0</v>
      </c>
      <c/>
      <c r="K72" s="143">
        <v>45508.908257361109</v>
      </c>
      <c r="R7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14.430999999999999</v>
      </c>
      <c s="20">
        <v>72</v>
      </c>
      <c s="100">
        <v>4.577</v>
      </c>
      <c s="100">
        <v>86.989999999999995</v>
      </c>
      <c s="82">
        <v>28.459</v>
      </c>
      <c s="89">
        <v>0</v>
      </c>
      <c s="89">
        <v>0</v>
      </c>
      <c/>
      <c r="K73" s="143">
        <v>45508.908259942131</v>
      </c>
      <c r="R7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14.621</v>
      </c>
      <c s="20">
        <v>73</v>
      </c>
      <c s="100">
        <v>4.5839999999999996</v>
      </c>
      <c s="100">
        <v>87.843999999999994</v>
      </c>
      <c s="82">
        <v>13.906000000000001</v>
      </c>
      <c s="89">
        <v>0</v>
      </c>
      <c s="89">
        <v>0</v>
      </c>
      <c/>
      <c r="K74" s="143">
        <v>45508.908262141202</v>
      </c>
      <c r="R7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14.808</v>
      </c>
      <c s="20">
        <v>74</v>
      </c>
      <c s="100">
        <v>4.5129999999999999</v>
      </c>
      <c s="100">
        <v>81.757999999999996</v>
      </c>
      <c s="82">
        <v>44.229999999999997</v>
      </c>
      <c s="89">
        <v>0</v>
      </c>
      <c s="89">
        <v>0</v>
      </c>
      <c/>
      <c r="K75" s="143">
        <v>45508.908264305559</v>
      </c>
      <c r="R7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15.013</v>
      </c>
      <c s="20">
        <v>75</v>
      </c>
      <c s="100">
        <v>4.6230000000000002</v>
      </c>
      <c s="100">
        <v>84.387</v>
      </c>
      <c s="82">
        <v>39.119999999999997</v>
      </c>
      <c s="89">
        <v>0</v>
      </c>
      <c s="89">
        <v>0</v>
      </c>
      <c/>
      <c r="K76" s="143">
        <v>45508.908266678241</v>
      </c>
      <c r="R7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15.221</v>
      </c>
      <c s="20">
        <v>76</v>
      </c>
      <c s="100">
        <v>4.2279999999999998</v>
      </c>
      <c s="100">
        <v>83.778999999999996</v>
      </c>
      <c s="82">
        <v>23.701000000000001</v>
      </c>
      <c s="89">
        <v>0</v>
      </c>
      <c s="89">
        <v>0</v>
      </c>
      <c/>
      <c r="K77" s="143">
        <v>45508.908269085645</v>
      </c>
      <c r="R7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15.403</v>
      </c>
      <c s="20">
        <v>77</v>
      </c>
      <c s="100">
        <v>4.1349999999999998</v>
      </c>
      <c s="100">
        <v>83.391999999999996</v>
      </c>
      <c s="82">
        <v>26.25</v>
      </c>
      <c s="89">
        <v>0</v>
      </c>
      <c s="89">
        <v>0</v>
      </c>
      <c/>
      <c r="K78" s="143">
        <v>45508.908271192129</v>
      </c>
      <c r="R7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15.611000000000001</v>
      </c>
      <c s="20">
        <v>78</v>
      </c>
      <c s="100">
        <v>4.3300000000000001</v>
      </c>
      <c s="100">
        <v>83.640000000000001</v>
      </c>
      <c s="82">
        <v>23.462</v>
      </c>
      <c s="89">
        <v>0</v>
      </c>
      <c s="89">
        <v>0</v>
      </c>
      <c/>
      <c r="K79" s="143">
        <v>45508.908273611109</v>
      </c>
      <c r="R7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15.817</v>
      </c>
      <c s="20">
        <v>79</v>
      </c>
      <c s="100">
        <v>3.9009999999999998</v>
      </c>
      <c s="100">
        <v>83.497</v>
      </c>
      <c s="82">
        <v>23.949000000000002</v>
      </c>
      <c s="89">
        <v>0</v>
      </c>
      <c s="89">
        <v>0</v>
      </c>
      <c/>
      <c r="K80" s="143">
        <v>45508.908275983798</v>
      </c>
      <c r="R8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16.009</v>
      </c>
      <c s="20">
        <v>80</v>
      </c>
      <c s="100">
        <v>4.0720000000000001</v>
      </c>
      <c s="100">
        <v>83.081999999999994</v>
      </c>
      <c s="82">
        <v>26.731000000000002</v>
      </c>
      <c s="89">
        <v>0</v>
      </c>
      <c s="89">
        <v>0</v>
      </c>
      <c/>
      <c r="K81" s="143">
        <v>45508.90827821759</v>
      </c>
      <c r="R8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16.222999999999999</v>
      </c>
      <c s="20">
        <v>81</v>
      </c>
      <c s="100">
        <v>4.399</v>
      </c>
      <c s="100">
        <v>83.343999999999994</v>
      </c>
      <c s="82">
        <v>24.969000000000001</v>
      </c>
      <c s="89">
        <v>0</v>
      </c>
      <c s="89">
        <v>0</v>
      </c>
      <c/>
      <c r="K82" s="143">
        <v>45508.908280682874</v>
      </c>
      <c r="R8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16.411999999999999</v>
      </c>
      <c s="20">
        <v>82</v>
      </c>
      <c s="100">
        <v>4.3010000000000002</v>
      </c>
      <c s="100">
        <v>84.177999999999997</v>
      </c>
      <c s="82">
        <v>33.908999999999999</v>
      </c>
      <c s="89">
        <v>0</v>
      </c>
      <c s="89">
        <v>0</v>
      </c>
      <c/>
      <c r="K83" s="143">
        <v>45508.908282881945</v>
      </c>
      <c r="R8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16.616</v>
      </c>
      <c s="20">
        <v>83</v>
      </c>
      <c s="100">
        <v>4.5389999999999997</v>
      </c>
      <c s="100">
        <v>85.078000000000003</v>
      </c>
      <c s="82">
        <v>31.027000000000001</v>
      </c>
      <c s="89">
        <v>0</v>
      </c>
      <c s="89">
        <v>0</v>
      </c>
      <c/>
      <c r="K84" s="143">
        <v>45508.908285231482</v>
      </c>
      <c r="R8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16.809000000000001</v>
      </c>
      <c s="20">
        <v>84</v>
      </c>
      <c s="100">
        <v>4.3710000000000004</v>
      </c>
      <c s="100">
        <v>85.606999999999999</v>
      </c>
      <c s="82">
        <v>31.623999999999999</v>
      </c>
      <c s="89">
        <v>0</v>
      </c>
      <c s="89">
        <v>0</v>
      </c>
      <c/>
      <c r="K85" s="143">
        <v>45508.908287465281</v>
      </c>
      <c r="R8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17.013999999999999</v>
      </c>
      <c s="20">
        <v>85</v>
      </c>
      <c s="100">
        <v>4.3440000000000003</v>
      </c>
      <c s="100">
        <v>85.920000000000002</v>
      </c>
      <c s="82">
        <v>28.579999999999998</v>
      </c>
      <c s="89">
        <v>0</v>
      </c>
      <c s="89">
        <v>0</v>
      </c>
      <c/>
      <c r="K86" s="143">
        <v>45508.908289837964</v>
      </c>
      <c r="R8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17.213999999999999</v>
      </c>
      <c s="20">
        <v>86</v>
      </c>
      <c s="100">
        <v>4.3150000000000004</v>
      </c>
      <c s="100">
        <v>85.894999999999996</v>
      </c>
      <c s="82">
        <v>20.574999999999999</v>
      </c>
      <c s="89">
        <v>0</v>
      </c>
      <c s="89">
        <v>0</v>
      </c>
      <c/>
      <c r="K87" s="143">
        <v>45508.908292152781</v>
      </c>
      <c r="R8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17.402999999999999</v>
      </c>
      <c s="20">
        <v>87</v>
      </c>
      <c s="100">
        <v>4.4809999999999999</v>
      </c>
      <c s="100">
        <v>84.188999999999993</v>
      </c>
      <c s="82">
        <v>35.469999999999999</v>
      </c>
      <c s="89">
        <v>0</v>
      </c>
      <c s="89">
        <v>0</v>
      </c>
      <c/>
      <c r="K88" s="143">
        <v>45508.908294340275</v>
      </c>
      <c r="R8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17.611000000000001</v>
      </c>
      <c s="20">
        <v>88</v>
      </c>
      <c s="100">
        <v>4.3700000000000001</v>
      </c>
      <c s="100">
        <v>81.956999999999994</v>
      </c>
      <c s="82">
        <v>36.173000000000002</v>
      </c>
      <c s="89">
        <v>0</v>
      </c>
      <c s="89">
        <v>0</v>
      </c>
      <c/>
      <c r="K89" s="143">
        <v>45508.908296747686</v>
      </c>
      <c r="R8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17.806999999999999</v>
      </c>
      <c s="20">
        <v>89</v>
      </c>
      <c s="100">
        <v>4.5720000000000001</v>
      </c>
      <c s="100">
        <v>81.350999999999999</v>
      </c>
      <c s="82">
        <v>30.266999999999999</v>
      </c>
      <c s="89">
        <v>0</v>
      </c>
      <c s="89">
        <v>0</v>
      </c>
      <c/>
      <c r="K90" s="143">
        <v>45508.908299016206</v>
      </c>
      <c r="R9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18.018000000000001</v>
      </c>
      <c s="20">
        <v>90</v>
      </c>
      <c s="100">
        <v>4.5529999999999999</v>
      </c>
      <c s="100">
        <v>81.126000000000005</v>
      </c>
      <c s="82">
        <v>28.364999999999998</v>
      </c>
      <c s="89">
        <v>0</v>
      </c>
      <c s="89">
        <v>0</v>
      </c>
      <c/>
      <c r="K91" s="143">
        <v>45508.90830145833</v>
      </c>
      <c r="R9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18.209</v>
      </c>
      <c s="20">
        <v>91</v>
      </c>
      <c s="100">
        <v>4.6100000000000003</v>
      </c>
      <c s="100">
        <v>81.093000000000004</v>
      </c>
      <c s="82">
        <v>14.039</v>
      </c>
      <c s="89">
        <v>0</v>
      </c>
      <c s="89">
        <v>0</v>
      </c>
      <c/>
      <c r="K92" s="143">
        <v>45508.908303668984</v>
      </c>
      <c r="R9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18.422999999999998</v>
      </c>
      <c s="20">
        <v>92</v>
      </c>
      <c s="100">
        <v>4.4630000000000001</v>
      </c>
      <c s="100">
        <v>83.165000000000006</v>
      </c>
      <c s="82">
        <v>37.386000000000003</v>
      </c>
      <c s="89">
        <v>0</v>
      </c>
      <c s="89">
        <v>0</v>
      </c>
      <c/>
      <c r="K93" s="143">
        <v>45508.908306145837</v>
      </c>
      <c r="R9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18.602</v>
      </c>
      <c s="20">
        <v>93</v>
      </c>
      <c s="100">
        <v>4.5380000000000003</v>
      </c>
      <c s="100">
        <v>84.840999999999994</v>
      </c>
      <c s="82">
        <v>33.587000000000003</v>
      </c>
      <c s="89">
        <v>0</v>
      </c>
      <c s="89">
        <v>0</v>
      </c>
      <c/>
      <c r="K94" s="143">
        <v>45508.908308229169</v>
      </c>
      <c r="R9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18.808</v>
      </c>
      <c s="20">
        <v>94</v>
      </c>
      <c s="100">
        <v>4.5410000000000004</v>
      </c>
      <c s="100">
        <v>85.337000000000003</v>
      </c>
      <c s="82">
        <v>27.273</v>
      </c>
      <c s="89">
        <v>0</v>
      </c>
      <c s="89">
        <v>0</v>
      </c>
      <c/>
      <c r="K95" s="143">
        <v>45508.908310613428</v>
      </c>
      <c r="R9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19.007999999999999</v>
      </c>
      <c s="20">
        <v>95</v>
      </c>
      <c s="100">
        <v>4.5860000000000003</v>
      </c>
      <c s="100">
        <v>86.156000000000006</v>
      </c>
      <c s="82">
        <v>30.123000000000001</v>
      </c>
      <c s="89">
        <v>0</v>
      </c>
      <c s="89">
        <v>0</v>
      </c>
      <c/>
      <c r="K96" s="143">
        <v>45508.908312916668</v>
      </c>
      <c r="R9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19.219999999999999</v>
      </c>
      <c s="20">
        <v>96</v>
      </c>
      <c s="100">
        <v>4.399</v>
      </c>
      <c s="100">
        <v>86.903000000000006</v>
      </c>
      <c s="82">
        <v>31.181000000000001</v>
      </c>
      <c s="89">
        <v>0</v>
      </c>
      <c s="89">
        <v>0</v>
      </c>
      <c/>
      <c r="K97" s="143">
        <v>45508.908315381945</v>
      </c>
      <c r="R9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19.420000000000002</v>
      </c>
      <c s="20">
        <v>97</v>
      </c>
      <c s="100">
        <v>4.4749999999999996</v>
      </c>
      <c s="100">
        <v>87.061999999999998</v>
      </c>
      <c s="82">
        <v>33.479999999999997</v>
      </c>
      <c s="89">
        <v>0</v>
      </c>
      <c s="89">
        <v>0</v>
      </c>
      <c/>
      <c r="K98" s="143">
        <v>45508.908317685185</v>
      </c>
      <c r="R9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19.628</v>
      </c>
      <c s="20">
        <v>98</v>
      </c>
      <c s="100">
        <v>4.4109999999999996</v>
      </c>
      <c s="100">
        <v>84.751000000000005</v>
      </c>
      <c s="82">
        <v>38.573</v>
      </c>
      <c s="89">
        <v>0</v>
      </c>
      <c s="89">
        <v>0</v>
      </c>
      <c/>
      <c r="K99" s="143">
        <v>45508.908320092596</v>
      </c>
      <c r="R9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19.823</v>
      </c>
      <c s="20">
        <v>99</v>
      </c>
      <c s="100">
        <v>4.4109999999999996</v>
      </c>
      <c s="100">
        <v>84.436999999999998</v>
      </c>
      <c s="82">
        <v>39.082999999999998</v>
      </c>
      <c s="89">
        <v>0</v>
      </c>
      <c s="89">
        <v>0</v>
      </c>
      <c/>
      <c r="K100" s="143">
        <v>45508.90832234954</v>
      </c>
      <c r="R10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20.006</v>
      </c>
      <c s="20">
        <v>100</v>
      </c>
      <c s="100">
        <v>4.3129999999999997</v>
      </c>
      <c s="100">
        <v>83.903999999999996</v>
      </c>
      <c s="82">
        <v>43.18</v>
      </c>
      <c s="89">
        <v>0</v>
      </c>
      <c s="89">
        <v>0</v>
      </c>
      <c/>
      <c r="K101" s="143">
        <v>45508.908324479169</v>
      </c>
      <c r="R10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20.204999999999998</v>
      </c>
      <c s="20">
        <v>101</v>
      </c>
      <c s="100">
        <v>4.4139999999999997</v>
      </c>
      <c s="100">
        <v>83.435000000000002</v>
      </c>
      <c s="82">
        <v>32.298999999999999</v>
      </c>
      <c s="89">
        <v>0</v>
      </c>
      <c s="89">
        <v>0</v>
      </c>
      <c/>
      <c r="K102" s="143">
        <v>45508.908326770834</v>
      </c>
      <c r="R10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20.41</v>
      </c>
      <c s="20">
        <v>102</v>
      </c>
      <c s="100">
        <v>4.4139999999999997</v>
      </c>
      <c s="100">
        <v>84.209000000000003</v>
      </c>
      <c s="82">
        <v>41.627000000000002</v>
      </c>
      <c s="89">
        <v>0</v>
      </c>
      <c s="89">
        <v>0</v>
      </c>
      <c/>
      <c r="K103" s="143">
        <v>45508.908329155092</v>
      </c>
      <c r="R10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20.602</v>
      </c>
      <c s="20">
        <v>103</v>
      </c>
      <c s="100">
        <v>4.4139999999999997</v>
      </c>
      <c s="100">
        <v>83.813000000000002</v>
      </c>
      <c s="82">
        <v>32.914000000000001</v>
      </c>
      <c s="89">
        <v>0</v>
      </c>
      <c s="89">
        <v>0</v>
      </c>
      <c/>
      <c r="K104" s="143">
        <v>45508.908331377315</v>
      </c>
      <c r="R10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20.821999999999999</v>
      </c>
      <c s="20">
        <v>104</v>
      </c>
      <c s="100">
        <v>4.4139999999999997</v>
      </c>
      <c s="100">
        <v>84.698999999999998</v>
      </c>
      <c s="82">
        <v>29.888000000000002</v>
      </c>
      <c s="89">
        <v>0</v>
      </c>
      <c s="89">
        <v>0</v>
      </c>
      <c/>
      <c r="K105" s="143">
        <v>45508.908333912033</v>
      </c>
      <c r="R10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21.02</v>
      </c>
      <c s="20">
        <v>105</v>
      </c>
      <c s="100">
        <v>4.4139999999999997</v>
      </c>
      <c s="100">
        <v>85.156999999999996</v>
      </c>
      <c s="82">
        <v>33.451000000000001</v>
      </c>
      <c s="89">
        <v>0</v>
      </c>
      <c s="89">
        <v>0</v>
      </c>
      <c/>
      <c r="K106" s="143">
        <v>45508.908336203705</v>
      </c>
      <c r="R10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21.219999999999999</v>
      </c>
      <c s="20">
        <v>106</v>
      </c>
      <c s="100">
        <v>4.6550000000000002</v>
      </c>
      <c s="100">
        <v>86.747</v>
      </c>
      <c s="82">
        <v>47.320999999999998</v>
      </c>
      <c s="89">
        <v>0</v>
      </c>
      <c s="89">
        <v>0</v>
      </c>
      <c/>
      <c r="K107" s="143">
        <v>45508.908338518515</v>
      </c>
      <c r="R10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21.407</v>
      </c>
      <c s="20">
        <v>107</v>
      </c>
      <c s="100">
        <v>4.6749999999999998</v>
      </c>
      <c s="100">
        <v>89.575999999999993</v>
      </c>
      <c s="82">
        <v>44.944000000000003</v>
      </c>
      <c s="89">
        <v>0</v>
      </c>
      <c s="89">
        <v>0</v>
      </c>
      <c/>
      <c r="K108" s="143">
        <v>45508.908340682872</v>
      </c>
      <c r="R10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21.622</v>
      </c>
      <c s="20">
        <v>108</v>
      </c>
      <c s="100">
        <v>4.5389999999999997</v>
      </c>
      <c s="100">
        <v>88.777000000000001</v>
      </c>
      <c s="82">
        <v>49.299999999999997</v>
      </c>
      <c s="89">
        <v>0</v>
      </c>
      <c s="89">
        <v>0</v>
      </c>
      <c/>
      <c r="K109" s="143">
        <v>45508.908343171293</v>
      </c>
      <c r="R10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21.800999999999998</v>
      </c>
      <c s="20">
        <v>109</v>
      </c>
      <c s="100">
        <v>4.5389999999999997</v>
      </c>
      <c s="100">
        <v>89.453000000000003</v>
      </c>
      <c s="82">
        <v>48.353999999999999</v>
      </c>
      <c s="89">
        <v>0</v>
      </c>
      <c s="89">
        <v>0</v>
      </c>
      <c/>
      <c r="K110" s="143">
        <v>45508.908345243057</v>
      </c>
      <c r="R11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22.001000000000001</v>
      </c>
      <c s="20">
        <v>110</v>
      </c>
      <c s="100">
        <v>4.3929999999999998</v>
      </c>
      <c s="100">
        <v>89.569999999999993</v>
      </c>
      <c s="82">
        <v>34.079999999999998</v>
      </c>
      <c s="89">
        <v>0</v>
      </c>
      <c s="89">
        <v>0</v>
      </c>
      <c/>
      <c r="K111" s="143">
        <v>45508.908347557874</v>
      </c>
      <c r="R11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22.204000000000001</v>
      </c>
      <c s="20">
        <v>111</v>
      </c>
      <c s="100">
        <v>4.4809999999999999</v>
      </c>
      <c s="100">
        <v>89.521000000000001</v>
      </c>
      <c s="82">
        <v>36.258000000000003</v>
      </c>
      <c s="89">
        <v>0</v>
      </c>
      <c s="89">
        <v>0</v>
      </c>
      <c/>
      <c r="K112" s="143">
        <v>45508.908349907404</v>
      </c>
      <c r="R11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22.407</v>
      </c>
      <c s="20">
        <v>112</v>
      </c>
      <c s="100">
        <v>4.4699999999999998</v>
      </c>
      <c s="100">
        <v>88.731999999999999</v>
      </c>
      <c s="82">
        <v>37.271000000000001</v>
      </c>
      <c s="89">
        <v>0</v>
      </c>
      <c s="89">
        <v>0</v>
      </c>
      <c/>
      <c r="K113" s="143">
        <v>45508.908352268518</v>
      </c>
      <c r="R11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22.611000000000001</v>
      </c>
      <c s="20">
        <v>113</v>
      </c>
      <c s="100">
        <v>4.3600000000000003</v>
      </c>
      <c s="100">
        <v>88.293999999999997</v>
      </c>
      <c s="82">
        <v>46.631999999999998</v>
      </c>
      <c s="89">
        <v>0</v>
      </c>
      <c s="89">
        <v>0</v>
      </c>
      <c/>
      <c r="K114" s="143">
        <v>45508.908354618055</v>
      </c>
      <c r="R11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22.802</v>
      </c>
      <c s="20">
        <v>114</v>
      </c>
      <c s="100">
        <v>4.4859999999999998</v>
      </c>
      <c s="100">
        <v>87.840000000000003</v>
      </c>
      <c s="82">
        <v>41.162999999999997</v>
      </c>
      <c s="89">
        <v>0</v>
      </c>
      <c s="89">
        <v>0</v>
      </c>
      <c/>
      <c r="K115" s="143">
        <v>45508.908356840278</v>
      </c>
      <c r="R11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23.003</v>
      </c>
      <c s="20">
        <v>115</v>
      </c>
      <c s="100">
        <v>4.3949999999999996</v>
      </c>
      <c s="100">
        <v>88.055999999999997</v>
      </c>
      <c s="82">
        <v>40.314999999999998</v>
      </c>
      <c s="89">
        <v>0</v>
      </c>
      <c s="89">
        <v>0</v>
      </c>
      <c/>
      <c r="K116" s="143">
        <v>45508.908359155095</v>
      </c>
      <c r="R11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23.222999999999999</v>
      </c>
      <c s="20">
        <v>116</v>
      </c>
      <c s="100">
        <v>4.4459999999999997</v>
      </c>
      <c s="100">
        <v>87.278999999999996</v>
      </c>
      <c s="82">
        <v>44.491999999999997</v>
      </c>
      <c s="89">
        <v>0</v>
      </c>
      <c s="89">
        <v>0</v>
      </c>
      <c/>
      <c r="K117" s="143">
        <v>45508.908361712965</v>
      </c>
      <c r="R11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23.41</v>
      </c>
      <c s="20">
        <v>117</v>
      </c>
      <c s="100">
        <v>4.3380000000000001</v>
      </c>
      <c s="100">
        <v>86.909999999999997</v>
      </c>
      <c s="82">
        <v>42.451999999999998</v>
      </c>
      <c s="89">
        <v>0</v>
      </c>
      <c s="89">
        <v>0</v>
      </c>
      <c/>
      <c r="K118" s="143">
        <v>45508.908363865739</v>
      </c>
      <c r="R11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23.617000000000001</v>
      </c>
      <c s="20">
        <v>118</v>
      </c>
      <c s="100">
        <v>4.4509999999999996</v>
      </c>
      <c s="100">
        <v>87.159000000000006</v>
      </c>
      <c s="82">
        <v>36.180999999999997</v>
      </c>
      <c s="89">
        <v>0</v>
      </c>
      <c s="89">
        <v>0</v>
      </c>
      <c/>
      <c r="K119" s="143">
        <v>45508.90836627315</v>
      </c>
      <c r="R11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23.821000000000002</v>
      </c>
      <c s="20">
        <v>119</v>
      </c>
      <c s="100">
        <v>4.423</v>
      </c>
      <c s="100">
        <v>84.950999999999993</v>
      </c>
      <c s="82">
        <v>34.814999999999998</v>
      </c>
      <c s="89">
        <v>0</v>
      </c>
      <c s="89">
        <v>0</v>
      </c>
      <c/>
      <c r="K120" s="143">
        <v>45508.908368634256</v>
      </c>
      <c r="R12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24.02</v>
      </c>
      <c s="20">
        <v>120</v>
      </c>
      <c s="100">
        <v>4.4160000000000004</v>
      </c>
      <c s="100">
        <v>86.623999999999995</v>
      </c>
      <c s="82">
        <v>43.189999999999998</v>
      </c>
      <c s="89">
        <v>0</v>
      </c>
      <c s="89">
        <v>0</v>
      </c>
      <c/>
      <c r="K121" s="143">
        <v>45508.908370925928</v>
      </c>
      <c r="R12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24.204000000000001</v>
      </c>
      <c s="20">
        <v>121</v>
      </c>
      <c s="100">
        <v>4.4809999999999999</v>
      </c>
      <c s="100">
        <v>87.432000000000002</v>
      </c>
      <c s="82">
        <v>29.274999999999999</v>
      </c>
      <c s="89">
        <v>0</v>
      </c>
      <c s="89">
        <v>0</v>
      </c>
      <c/>
      <c r="K122" s="143">
        <v>45508.908373055558</v>
      </c>
      <c r="R12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24.422000000000001</v>
      </c>
      <c s="20">
        <v>122</v>
      </c>
      <c s="100">
        <v>4.4710000000000001</v>
      </c>
      <c s="100">
        <v>84.766999999999996</v>
      </c>
      <c s="82">
        <v>43.439999999999998</v>
      </c>
      <c s="89">
        <v>0</v>
      </c>
      <c s="89">
        <v>0</v>
      </c>
      <c/>
      <c r="K123" s="143">
        <v>45508.908375578707</v>
      </c>
      <c r="R12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24.619</v>
      </c>
      <c s="20">
        <v>123</v>
      </c>
      <c s="100">
        <v>4.5949999999999998</v>
      </c>
      <c s="100">
        <v>84.757999999999996</v>
      </c>
      <c s="82">
        <v>39.371000000000002</v>
      </c>
      <c s="89">
        <v>0</v>
      </c>
      <c s="89">
        <v>0</v>
      </c>
      <c/>
      <c r="K124" s="143">
        <v>45508.908377858796</v>
      </c>
      <c r="R12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24.815999999999999</v>
      </c>
      <c s="20">
        <v>124</v>
      </c>
      <c s="100">
        <v>4.1520000000000001</v>
      </c>
      <c s="100">
        <v>84.341999999999999</v>
      </c>
      <c s="82">
        <v>41.262999999999998</v>
      </c>
      <c s="89">
        <v>0</v>
      </c>
      <c s="89">
        <v>0</v>
      </c>
      <c/>
      <c r="K125" s="143">
        <v>45508.90838015046</v>
      </c>
      <c r="R12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25.023</v>
      </c>
      <c s="20">
        <v>125</v>
      </c>
      <c s="100">
        <v>4.1479999999999997</v>
      </c>
      <c s="100">
        <v>83.751000000000005</v>
      </c>
      <c s="82">
        <v>56.951999999999998</v>
      </c>
      <c s="89">
        <v>0</v>
      </c>
      <c s="89">
        <v>0</v>
      </c>
      <c/>
      <c r="K126" s="143">
        <v>45508.908382534719</v>
      </c>
      <c r="R12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25.198</v>
      </c>
      <c s="20">
        <v>126</v>
      </c>
      <c s="100">
        <v>4.335</v>
      </c>
      <c s="100">
        <v>86.278000000000006</v>
      </c>
      <c s="82">
        <v>37.335999999999999</v>
      </c>
      <c s="89">
        <v>0</v>
      </c>
      <c s="89">
        <v>0</v>
      </c>
      <c/>
      <c r="K127" s="143">
        <v>45508.908384560185</v>
      </c>
      <c r="R12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25.414999999999999</v>
      </c>
      <c s="20">
        <v>127</v>
      </c>
      <c s="100">
        <v>4.2039999999999997</v>
      </c>
      <c s="100">
        <v>85.545000000000002</v>
      </c>
      <c s="82">
        <v>36.116</v>
      </c>
      <c s="89">
        <v>0</v>
      </c>
      <c s="89">
        <v>0</v>
      </c>
      <c/>
      <c r="K128" s="143">
        <v>45508.908387071759</v>
      </c>
      <c r="R12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25.606000000000002</v>
      </c>
      <c s="20">
        <v>128</v>
      </c>
      <c s="100">
        <v>4.4080000000000004</v>
      </c>
      <c s="100">
        <v>82.704999999999998</v>
      </c>
      <c s="82">
        <v>45.560000000000002</v>
      </c>
      <c s="89">
        <v>0</v>
      </c>
      <c s="89">
        <v>0</v>
      </c>
      <c/>
      <c r="K129" s="143">
        <v>45508.908389282406</v>
      </c>
      <c r="R12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25.812999999999999</v>
      </c>
      <c s="20">
        <v>129</v>
      </c>
      <c s="100">
        <v>4.4669999999999996</v>
      </c>
      <c s="100">
        <v>82.498000000000005</v>
      </c>
      <c s="82">
        <v>43.031999999999996</v>
      </c>
      <c s="89">
        <v>0</v>
      </c>
      <c s="89">
        <v>0</v>
      </c>
      <c/>
      <c r="K130" s="143">
        <v>45508.90839167824</v>
      </c>
      <c r="R13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26.001000000000001</v>
      </c>
      <c s="20">
        <v>130</v>
      </c>
      <c s="100">
        <v>4.516</v>
      </c>
      <c s="100">
        <v>81.960999999999999</v>
      </c>
      <c s="82">
        <v>27.329999999999998</v>
      </c>
      <c s="89">
        <v>0</v>
      </c>
      <c s="89">
        <v>0</v>
      </c>
      <c/>
      <c r="K131" s="143">
        <v>45508.908393854166</v>
      </c>
      <c r="R13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26.219999999999999</v>
      </c>
      <c s="20">
        <v>131</v>
      </c>
      <c s="100">
        <v>4.5499999999999998</v>
      </c>
      <c s="100">
        <v>82.197000000000003</v>
      </c>
      <c s="82">
        <v>24.393000000000001</v>
      </c>
      <c s="89">
        <v>0</v>
      </c>
      <c s="89">
        <v>0</v>
      </c>
      <c/>
      <c r="K132" s="143">
        <v>45508.90839640046</v>
      </c>
      <c r="R13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26.411000000000001</v>
      </c>
      <c s="20">
        <v>132</v>
      </c>
      <c s="100">
        <v>4.4109999999999996</v>
      </c>
      <c s="100">
        <v>82.293999999999997</v>
      </c>
      <c s="82">
        <v>23.512</v>
      </c>
      <c s="89">
        <v>0</v>
      </c>
      <c s="89">
        <v>0</v>
      </c>
      <c/>
      <c r="K133" s="143">
        <v>45508.908398599538</v>
      </c>
      <c r="R13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26.614999999999998</v>
      </c>
      <c s="20">
        <v>133</v>
      </c>
      <c s="100">
        <v>4.5700000000000003</v>
      </c>
      <c s="100">
        <v>82.953999999999994</v>
      </c>
      <c s="82">
        <v>35.823999999999998</v>
      </c>
      <c s="89">
        <v>0</v>
      </c>
      <c s="89">
        <v>0</v>
      </c>
      <c/>
      <c r="K134" s="143">
        <v>45508.908400972221</v>
      </c>
      <c r="R13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26.823</v>
      </c>
      <c s="20">
        <v>134</v>
      </c>
      <c s="100">
        <v>4.5730000000000004</v>
      </c>
      <c s="100">
        <v>83.634</v>
      </c>
      <c s="82">
        <v>36.037999999999997</v>
      </c>
      <c s="89">
        <v>0</v>
      </c>
      <c s="89">
        <v>0</v>
      </c>
      <c/>
      <c r="K135" s="143">
        <v>45508.908403368056</v>
      </c>
      <c r="R13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27.015999999999998</v>
      </c>
      <c s="20">
        <v>135</v>
      </c>
      <c s="100">
        <v>4.5609999999999999</v>
      </c>
      <c s="100">
        <v>83.856999999999999</v>
      </c>
      <c s="82">
        <v>34.006</v>
      </c>
      <c s="89">
        <v>0</v>
      </c>
      <c s="89">
        <v>0</v>
      </c>
      <c/>
      <c r="K136" s="143">
        <v>45508.908405613423</v>
      </c>
      <c r="R13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27.209</v>
      </c>
      <c s="20">
        <v>136</v>
      </c>
      <c s="100">
        <v>4.556</v>
      </c>
      <c s="100">
        <v>85.305000000000007</v>
      </c>
      <c s="82">
        <v>38.805</v>
      </c>
      <c s="89">
        <v>0</v>
      </c>
      <c s="89">
        <v>0</v>
      </c>
      <c/>
      <c r="K137" s="143">
        <v>45508.908407835646</v>
      </c>
      <c r="R13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27.414000000000001</v>
      </c>
      <c s="20">
        <v>137</v>
      </c>
      <c s="100">
        <v>4.4779999999999998</v>
      </c>
      <c s="100">
        <v>84.971999999999994</v>
      </c>
      <c s="82">
        <v>47.627000000000002</v>
      </c>
      <c s="89">
        <v>0</v>
      </c>
      <c s="89">
        <v>0</v>
      </c>
      <c/>
      <c r="K138" s="143">
        <v>45508.908410219905</v>
      </c>
      <c r="R13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27.605</v>
      </c>
      <c s="20">
        <v>138</v>
      </c>
      <c s="100">
        <v>4.5720000000000001</v>
      </c>
      <c s="100">
        <v>85.311000000000007</v>
      </c>
      <c s="82">
        <v>47.395000000000003</v>
      </c>
      <c s="89">
        <v>0</v>
      </c>
      <c s="89">
        <v>0</v>
      </c>
      <c/>
      <c r="K139" s="143">
        <v>45508.908412418983</v>
      </c>
      <c r="R13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27.802</v>
      </c>
      <c s="20">
        <v>139</v>
      </c>
      <c s="100">
        <v>4.5679999999999996</v>
      </c>
      <c s="100">
        <v>85.311000000000007</v>
      </c>
      <c s="82">
        <v>0</v>
      </c>
      <c s="89">
        <v>0</v>
      </c>
      <c s="89">
        <v>0</v>
      </c>
      <c/>
      <c r="K140" s="143">
        <v>45508.908414710648</v>
      </c>
      <c r="R14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28.003</v>
      </c>
      <c s="20">
        <v>140</v>
      </c>
      <c s="100">
        <v>4.5570000000000004</v>
      </c>
      <c s="100">
        <v>85.215999999999994</v>
      </c>
      <c s="82">
        <v>42.003999999999998</v>
      </c>
      <c s="89">
        <v>0</v>
      </c>
      <c s="89">
        <v>0</v>
      </c>
      <c/>
      <c r="K141" s="143">
        <v>45508.908417025465</v>
      </c>
      <c r="R14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28.207999999999998</v>
      </c>
      <c s="20">
        <v>141</v>
      </c>
      <c s="100">
        <v>4.4909999999999997</v>
      </c>
      <c s="100">
        <v>84.813999999999993</v>
      </c>
      <c s="82">
        <v>33.603000000000002</v>
      </c>
      <c s="89">
        <v>0</v>
      </c>
      <c s="89">
        <v>0</v>
      </c>
      <c/>
      <c r="K142" s="143">
        <v>45508.908419398147</v>
      </c>
      <c r="R14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28.419</v>
      </c>
      <c s="20">
        <v>142</v>
      </c>
      <c s="100">
        <v>4.5</v>
      </c>
      <c s="100">
        <v>84.634</v>
      </c>
      <c s="82">
        <v>30.811</v>
      </c>
      <c s="89">
        <v>0</v>
      </c>
      <c s="89">
        <v>0</v>
      </c>
      <c/>
      <c r="K143" s="143">
        <v>45508.908421840279</v>
      </c>
      <c r="R14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28.605</v>
      </c>
      <c s="20">
        <v>143</v>
      </c>
      <c s="100">
        <v>4.4610000000000003</v>
      </c>
      <c s="100">
        <v>82.858000000000004</v>
      </c>
      <c s="82">
        <v>39.149999999999999</v>
      </c>
      <c s="89">
        <v>0</v>
      </c>
      <c s="89">
        <v>0</v>
      </c>
      <c/>
      <c r="K144" s="143">
        <v>45508.908423993053</v>
      </c>
      <c r="R14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28.823</v>
      </c>
      <c s="20">
        <v>144</v>
      </c>
      <c s="100">
        <v>4.5</v>
      </c>
      <c s="100">
        <v>82.622</v>
      </c>
      <c s="82">
        <v>35.024000000000001</v>
      </c>
      <c s="89">
        <v>0</v>
      </c>
      <c s="89">
        <v>0</v>
      </c>
      <c/>
      <c r="K145" s="143">
        <v>45508.908426516202</v>
      </c>
      <c r="R14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29.018000000000001</v>
      </c>
      <c s="20">
        <v>145</v>
      </c>
      <c s="100">
        <v>4.1600000000000001</v>
      </c>
      <c s="100">
        <v>82.238</v>
      </c>
      <c s="82">
        <v>35.704000000000001</v>
      </c>
      <c s="89">
        <v>0</v>
      </c>
      <c s="89">
        <v>0</v>
      </c>
      <c/>
      <c r="K146" s="143">
        <v>45508.908428773146</v>
      </c>
      <c r="R14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29.204999999999998</v>
      </c>
      <c s="20">
        <v>146</v>
      </c>
      <c s="100">
        <v>4.4379999999999997</v>
      </c>
      <c s="100">
        <v>82.238</v>
      </c>
      <c s="82">
        <v>0</v>
      </c>
      <c s="89">
        <v>0</v>
      </c>
      <c s="89">
        <v>0</v>
      </c>
      <c/>
      <c r="K147" s="143">
        <v>45508.908430949072</v>
      </c>
      <c r="R14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29.399000000000001</v>
      </c>
      <c s="20">
        <v>147</v>
      </c>
      <c s="100">
        <v>4.4489999999999998</v>
      </c>
      <c s="100">
        <v>83.132999999999996</v>
      </c>
      <c s="82">
        <v>32.731000000000002</v>
      </c>
      <c s="89">
        <v>0</v>
      </c>
      <c s="89">
        <v>0</v>
      </c>
      <c/>
      <c r="K148" s="143">
        <v>45508.908433182871</v>
      </c>
      <c r="R14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29.603999999999999</v>
      </c>
      <c s="20">
        <v>148</v>
      </c>
      <c s="100">
        <v>4.3540000000000001</v>
      </c>
      <c s="100">
        <v>83.444000000000003</v>
      </c>
      <c s="82">
        <v>20.094999999999999</v>
      </c>
      <c s="89">
        <v>0</v>
      </c>
      <c s="89">
        <v>0</v>
      </c>
      <c/>
      <c r="K149" s="143">
        <v>45508.908435567129</v>
      </c>
      <c r="R14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29.803000000000001</v>
      </c>
      <c s="20">
        <v>149</v>
      </c>
      <c s="100">
        <v>4.1920000000000002</v>
      </c>
      <c s="100">
        <v>83.444000000000003</v>
      </c>
      <c s="82">
        <v>0</v>
      </c>
      <c s="89">
        <v>0</v>
      </c>
      <c s="89">
        <v>0</v>
      </c>
      <c/>
      <c r="K150" s="143">
        <v>45508.908437858794</v>
      </c>
      <c r="R15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30.007999999999999</v>
      </c>
      <c s="20">
        <v>150</v>
      </c>
      <c s="100">
        <v>4.391</v>
      </c>
      <c s="100">
        <v>83.444000000000003</v>
      </c>
      <c s="82">
        <v>0</v>
      </c>
      <c s="89">
        <v>0</v>
      </c>
      <c s="89">
        <v>0</v>
      </c>
      <c/>
      <c r="K151" s="143">
        <v>45508.908440243053</v>
      </c>
      <c r="R15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30.209</v>
      </c>
      <c s="20">
        <v>151</v>
      </c>
      <c s="100">
        <v>4.6289999999999996</v>
      </c>
      <c s="100">
        <v>83.444000000000003</v>
      </c>
      <c s="82">
        <v>0</v>
      </c>
      <c s="89">
        <v>0</v>
      </c>
      <c s="89">
        <v>0</v>
      </c>
      <c/>
      <c r="K152" s="143">
        <v>45508.908442557869</v>
      </c>
      <c r="R15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30.414999999999999</v>
      </c>
      <c s="20">
        <v>152</v>
      </c>
      <c s="100">
        <v>4.7350000000000003</v>
      </c>
      <c s="100">
        <v>83.444000000000003</v>
      </c>
      <c s="82">
        <v>0</v>
      </c>
      <c s="89">
        <v>0</v>
      </c>
      <c s="89">
        <v>0</v>
      </c>
      <c/>
      <c r="K153" s="143">
        <v>45508.908444953704</v>
      </c>
      <c r="R15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30.603000000000002</v>
      </c>
      <c s="20">
        <v>153</v>
      </c>
      <c s="100">
        <v>4.5380000000000003</v>
      </c>
      <c s="100">
        <v>84.233999999999995</v>
      </c>
      <c s="82">
        <v>20.949999999999999</v>
      </c>
      <c s="89">
        <v>0</v>
      </c>
      <c s="89">
        <v>0</v>
      </c>
      <c/>
      <c r="K154" s="143">
        <v>45508.908447118054</v>
      </c>
      <c r="R15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30.803000000000001</v>
      </c>
      <c s="20">
        <v>154</v>
      </c>
      <c s="100">
        <v>4.5860000000000003</v>
      </c>
      <c s="100">
        <v>87.590999999999994</v>
      </c>
      <c s="82">
        <v>38.506</v>
      </c>
      <c s="89">
        <v>0</v>
      </c>
      <c s="89">
        <v>0</v>
      </c>
      <c/>
      <c r="K155" s="143">
        <v>45508.908449444447</v>
      </c>
      <c r="R15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31.004000000000001</v>
      </c>
      <c s="20">
        <v>155</v>
      </c>
      <c s="100">
        <v>4.641</v>
      </c>
      <c s="100">
        <v>85.369</v>
      </c>
      <c s="82">
        <v>44.286000000000001</v>
      </c>
      <c s="89">
        <v>0</v>
      </c>
      <c s="89">
        <v>0</v>
      </c>
      <c/>
      <c r="K156" s="143">
        <v>45508.908451759256</v>
      </c>
      <c r="R15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31.213999999999999</v>
      </c>
      <c s="20">
        <v>156</v>
      </c>
      <c s="100">
        <v>4.5919999999999996</v>
      </c>
      <c s="100">
        <v>85.369</v>
      </c>
      <c s="82">
        <v>0</v>
      </c>
      <c s="89">
        <v>0</v>
      </c>
      <c s="89">
        <v>0</v>
      </c>
      <c/>
      <c r="K157" s="143">
        <v>45508.908454189812</v>
      </c>
      <c r="R15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31.408000000000001</v>
      </c>
      <c s="20">
        <v>157</v>
      </c>
      <c s="100">
        <v>4.6580000000000004</v>
      </c>
      <c s="100">
        <v>86.138999999999996</v>
      </c>
      <c s="82">
        <v>28.047000000000001</v>
      </c>
      <c s="89">
        <v>0</v>
      </c>
      <c s="89">
        <v>0</v>
      </c>
      <c/>
      <c r="K158" s="143">
        <v>45508.908456435187</v>
      </c>
      <c r="R15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31.617000000000001</v>
      </c>
      <c s="20">
        <v>158</v>
      </c>
      <c s="100">
        <v>4.5739999999999998</v>
      </c>
      <c s="100">
        <v>84.454999999999998</v>
      </c>
      <c s="82">
        <v>37.665999999999997</v>
      </c>
      <c s="89">
        <v>0</v>
      </c>
      <c s="89">
        <v>0</v>
      </c>
      <c/>
      <c r="K159" s="143">
        <v>45508.908458865742</v>
      </c>
      <c r="R15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31.806999999999999</v>
      </c>
      <c s="20">
        <v>159</v>
      </c>
      <c s="100">
        <v>4.3799999999999999</v>
      </c>
      <c s="100">
        <v>85.155000000000001</v>
      </c>
      <c s="82">
        <v>28.806999999999999</v>
      </c>
      <c s="89">
        <v>0</v>
      </c>
      <c s="89">
        <v>0</v>
      </c>
      <c/>
      <c r="K160" s="143">
        <v>45508.908461053237</v>
      </c>
      <c r="R16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32.012</v>
      </c>
      <c s="20">
        <v>160</v>
      </c>
      <c s="100">
        <v>4.5839999999999996</v>
      </c>
      <c s="100">
        <v>85.262</v>
      </c>
      <c s="82">
        <v>31.236000000000001</v>
      </c>
      <c s="89">
        <v>0</v>
      </c>
      <c s="89">
        <v>0</v>
      </c>
      <c/>
      <c r="K161" s="143">
        <v>45508.908463425927</v>
      </c>
      <c r="R16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32.218000000000004</v>
      </c>
      <c s="20">
        <v>161</v>
      </c>
      <c s="100">
        <v>4.7670000000000003</v>
      </c>
      <c s="100">
        <v>85.034000000000006</v>
      </c>
      <c s="82">
        <v>36.408000000000001</v>
      </c>
      <c s="89">
        <v>0</v>
      </c>
      <c s="89">
        <v>0</v>
      </c>
      <c/>
      <c r="K162" s="143">
        <v>45508.908465810186</v>
      </c>
      <c r="R16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32.402000000000001</v>
      </c>
      <c s="20">
        <v>162</v>
      </c>
      <c s="100">
        <v>4.7380000000000004</v>
      </c>
      <c s="100">
        <v>85.262</v>
      </c>
      <c s="82">
        <v>21.960000000000001</v>
      </c>
      <c s="89">
        <v>0</v>
      </c>
      <c s="89">
        <v>0</v>
      </c>
      <c/>
      <c r="K163" s="143">
        <v>45508.908467939815</v>
      </c>
      <c r="R16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32.597999999999999</v>
      </c>
      <c s="20">
        <v>163</v>
      </c>
      <c s="100">
        <v>4.7329999999999997</v>
      </c>
      <c s="100">
        <v>85.555000000000007</v>
      </c>
      <c s="82">
        <v>23.794</v>
      </c>
      <c s="89">
        <v>0</v>
      </c>
      <c s="89">
        <v>0</v>
      </c>
      <c/>
      <c r="K164" s="143">
        <v>45508.908470208335</v>
      </c>
      <c r="R16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32.822000000000003</v>
      </c>
      <c s="20">
        <v>164</v>
      </c>
      <c s="100">
        <v>4.4939999999999998</v>
      </c>
      <c s="100">
        <v>85.304000000000002</v>
      </c>
      <c s="82">
        <v>27.417000000000002</v>
      </c>
      <c s="89">
        <v>0</v>
      </c>
      <c s="89">
        <v>0</v>
      </c>
      <c/>
      <c r="K165" s="143">
        <v>45508.908472812502</v>
      </c>
      <c r="R16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33.003</v>
      </c>
      <c s="20">
        <v>165</v>
      </c>
      <c s="100">
        <v>4.0519999999999996</v>
      </c>
      <c s="100">
        <v>85.307000000000002</v>
      </c>
      <c s="82">
        <v>27.132000000000001</v>
      </c>
      <c s="89">
        <v>0</v>
      </c>
      <c s="89">
        <v>0</v>
      </c>
      <c/>
      <c r="K166" s="143">
        <v>45508.908474895834</v>
      </c>
      <c r="R16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33.219000000000001</v>
      </c>
      <c s="20">
        <v>166</v>
      </c>
      <c s="100">
        <v>4.1970000000000001</v>
      </c>
      <c s="100">
        <v>85.852999999999994</v>
      </c>
      <c s="82">
        <v>34.396999999999998</v>
      </c>
      <c s="89">
        <v>0</v>
      </c>
      <c s="89">
        <v>0</v>
      </c>
      <c/>
      <c r="K167" s="143">
        <v>45508.908477407407</v>
      </c>
      <c r="R16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33.417000000000002</v>
      </c>
      <c s="20">
        <v>167</v>
      </c>
      <c s="100">
        <v>4.5899999999999999</v>
      </c>
      <c s="100">
        <v>84.375</v>
      </c>
      <c s="82">
        <v>33.713000000000001</v>
      </c>
      <c s="89">
        <v>0</v>
      </c>
      <c s="89">
        <v>0</v>
      </c>
      <c/>
      <c r="K168" s="143">
        <v>45508.908479687503</v>
      </c>
      <c r="R16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33.621000000000002</v>
      </c>
      <c s="20">
        <v>168</v>
      </c>
      <c s="100">
        <v>4.4889999999999999</v>
      </c>
      <c s="100">
        <v>84.846999999999994</v>
      </c>
      <c s="82">
        <v>26.036999999999999</v>
      </c>
      <c s="89">
        <v>0</v>
      </c>
      <c s="89">
        <v>0</v>
      </c>
      <c/>
      <c r="K169" s="143">
        <v>45508.908482060186</v>
      </c>
      <c r="R16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33.82</v>
      </c>
      <c s="20">
        <v>169</v>
      </c>
      <c s="100">
        <v>4.7430000000000003</v>
      </c>
      <c s="100">
        <v>83.088999999999999</v>
      </c>
      <c s="82">
        <v>42.436</v>
      </c>
      <c s="89">
        <v>0</v>
      </c>
      <c s="89">
        <v>0</v>
      </c>
      <c/>
      <c r="K170" s="143">
        <v>45508.90848435185</v>
      </c>
      <c r="R17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34.003999999999998</v>
      </c>
      <c s="20">
        <v>170</v>
      </c>
      <c s="100">
        <v>4.8120000000000003</v>
      </c>
      <c s="100">
        <v>83.527000000000001</v>
      </c>
      <c s="82">
        <v>21.920999999999999</v>
      </c>
      <c s="89">
        <v>0</v>
      </c>
      <c s="89">
        <v>0</v>
      </c>
      <c/>
      <c r="K171" s="143">
        <v>45508.908486493056</v>
      </c>
      <c r="R17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34.201000000000001</v>
      </c>
      <c s="20">
        <v>171</v>
      </c>
      <c s="100">
        <v>3.6269999999999998</v>
      </c>
      <c s="100">
        <v>83.665999999999997</v>
      </c>
      <c s="82">
        <v>25.666</v>
      </c>
      <c s="89">
        <v>0</v>
      </c>
      <c s="89">
        <v>0</v>
      </c>
      <c/>
      <c r="K172" s="143">
        <v>45508.908488761575</v>
      </c>
      <c r="R17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34.402000000000001</v>
      </c>
      <c s="20">
        <v>172</v>
      </c>
      <c s="100">
        <v>3.6269999999999998</v>
      </c>
      <c s="100">
        <v>83.896000000000001</v>
      </c>
      <c s="82">
        <v>23.018999999999998</v>
      </c>
      <c s="89">
        <v>0</v>
      </c>
      <c s="89">
        <v>0</v>
      </c>
      <c/>
      <c r="K173" s="143">
        <v>45508.908491087961</v>
      </c>
      <c r="R17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34.610999999999997</v>
      </c>
      <c s="20">
        <v>173</v>
      </c>
      <c s="100">
        <v>4.4790000000000001</v>
      </c>
      <c s="100">
        <v>83.593999999999994</v>
      </c>
      <c s="82">
        <v>41.296999999999997</v>
      </c>
      <c s="89">
        <v>0</v>
      </c>
      <c s="89">
        <v>0</v>
      </c>
      <c/>
      <c r="K174" s="143">
        <v>45508.908493506948</v>
      </c>
      <c r="R17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34.798000000000002</v>
      </c>
      <c s="20">
        <v>174</v>
      </c>
      <c s="100">
        <v>4.5279999999999996</v>
      </c>
      <c s="100">
        <v>81.864000000000004</v>
      </c>
      <c s="82">
        <v>37.219999999999999</v>
      </c>
      <c s="89">
        <v>0</v>
      </c>
      <c s="89">
        <v>0</v>
      </c>
      <c/>
      <c r="K175" s="143">
        <v>45508.908495682874</v>
      </c>
      <c r="R17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34.999000000000002</v>
      </c>
      <c s="20">
        <v>175</v>
      </c>
      <c s="100">
        <v>4.4269999999999996</v>
      </c>
      <c s="100">
        <v>82.245000000000005</v>
      </c>
      <c s="82">
        <v>30.783999999999999</v>
      </c>
      <c s="89">
        <v>0</v>
      </c>
      <c s="89">
        <v>0</v>
      </c>
      <c/>
      <c r="K176" s="143">
        <v>45508.908497997683</v>
      </c>
      <c r="R17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35.220999999999997</v>
      </c>
      <c s="20">
        <v>176</v>
      </c>
      <c s="100">
        <v>4.4900000000000002</v>
      </c>
      <c s="100">
        <v>82.456000000000003</v>
      </c>
      <c s="82">
        <v>20.036999999999999</v>
      </c>
      <c s="89">
        <v>0</v>
      </c>
      <c s="89">
        <v>0</v>
      </c>
      <c/>
      <c r="K177" s="143">
        <v>45508.90850056713</v>
      </c>
      <c r="R17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35.398000000000003</v>
      </c>
      <c s="20">
        <v>177</v>
      </c>
      <c s="100">
        <v>4.3360000000000003</v>
      </c>
      <c s="100">
        <v>82.957999999999998</v>
      </c>
      <c s="82">
        <v>25.683</v>
      </c>
      <c s="89">
        <v>0</v>
      </c>
      <c s="89">
        <v>0</v>
      </c>
      <c/>
      <c r="K178" s="143">
        <v>45508.908502615741</v>
      </c>
      <c r="R17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35.600999999999999</v>
      </c>
      <c s="20">
        <v>178</v>
      </c>
      <c s="100">
        <v>4.4429999999999996</v>
      </c>
      <c s="100">
        <v>84.153999999999996</v>
      </c>
      <c s="82">
        <v>38.698999999999998</v>
      </c>
      <c s="89">
        <v>0</v>
      </c>
      <c s="89">
        <v>0</v>
      </c>
      <c/>
      <c r="K179" s="143">
        <v>45508.908504965279</v>
      </c>
      <c r="R17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35.805</v>
      </c>
      <c s="20">
        <v>179</v>
      </c>
      <c s="100">
        <v>4.3179999999999996</v>
      </c>
      <c s="100">
        <v>84.840000000000003</v>
      </c>
      <c s="82">
        <v>40.965000000000003</v>
      </c>
      <c s="89">
        <v>0</v>
      </c>
      <c s="89">
        <v>0</v>
      </c>
      <c/>
      <c r="K180" s="143">
        <v>45508.908507326392</v>
      </c>
      <c r="R18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36.012</v>
      </c>
      <c s="20">
        <v>180</v>
      </c>
      <c s="100">
        <v>4.3410000000000002</v>
      </c>
      <c s="100">
        <v>88.128</v>
      </c>
      <c s="82">
        <v>31.376999999999999</v>
      </c>
      <c s="89">
        <v>0</v>
      </c>
      <c s="89">
        <v>0</v>
      </c>
      <c/>
      <c r="K181" s="143">
        <v>45508.908509733796</v>
      </c>
      <c r="R18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36.203000000000003</v>
      </c>
      <c s="20">
        <v>181</v>
      </c>
      <c s="100">
        <v>4.3129999999999997</v>
      </c>
      <c s="100">
        <v>87.900999999999996</v>
      </c>
      <c s="82">
        <v>26.954000000000001</v>
      </c>
      <c s="89">
        <v>0</v>
      </c>
      <c s="89">
        <v>0</v>
      </c>
      <c/>
      <c r="K182" s="143">
        <v>45508.908511932874</v>
      </c>
      <c r="R18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36.411000000000001</v>
      </c>
      <c s="20">
        <v>182</v>
      </c>
      <c s="100">
        <v>4.1189999999999998</v>
      </c>
      <c s="100">
        <v>87.468000000000004</v>
      </c>
      <c s="82">
        <v>27.913</v>
      </c>
      <c s="89">
        <v>0</v>
      </c>
      <c s="89">
        <v>0</v>
      </c>
      <c/>
      <c r="K183" s="143">
        <v>45508.908514351853</v>
      </c>
      <c r="R18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36.606999999999999</v>
      </c>
      <c s="20">
        <v>183</v>
      </c>
      <c s="100">
        <v>3.8839999999999999</v>
      </c>
      <c s="100">
        <v>87.775000000000006</v>
      </c>
      <c s="82">
        <v>27.052</v>
      </c>
      <c s="89">
        <v>0</v>
      </c>
      <c s="89">
        <v>0</v>
      </c>
      <c/>
      <c r="K184" s="143">
        <v>45508.908516608797</v>
      </c>
      <c r="R18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36.819000000000003</v>
      </c>
      <c s="20">
        <v>184</v>
      </c>
      <c s="100">
        <v>4.0279999999999996</v>
      </c>
      <c s="100">
        <v>88.534999999999997</v>
      </c>
      <c s="82">
        <v>31.783000000000001</v>
      </c>
      <c s="89">
        <v>0</v>
      </c>
      <c s="89">
        <v>0</v>
      </c>
      <c/>
      <c r="K185" s="143">
        <v>45508.908519074073</v>
      </c>
      <c r="R18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</v>
      </c>
      <c s="20">
        <v>185</v>
      </c>
      <c s="100">
        <v>3.9670000000000001</v>
      </c>
      <c s="100">
        <v>88.640000000000001</v>
      </c>
      <c s="82">
        <v>28.212</v>
      </c>
      <c s="89">
        <v>0</v>
      </c>
      <c s="89">
        <v>0</v>
      </c>
      <c/>
      <c r="K186" s="143">
        <v>45508.908521168982</v>
      </c>
      <c r="R18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37.225999999999999</v>
      </c>
      <c s="20">
        <v>186</v>
      </c>
      <c s="100">
        <v>4.0990000000000002</v>
      </c>
      <c s="100">
        <v>88.361999999999995</v>
      </c>
      <c s="82">
        <v>28.456</v>
      </c>
      <c s="89">
        <v>0</v>
      </c>
      <c s="89">
        <v>0</v>
      </c>
      <c/>
      <c r="K187" s="143">
        <v>45508.908523784725</v>
      </c>
      <c r="R18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37.401000000000003</v>
      </c>
      <c s="20">
        <v>187</v>
      </c>
      <c s="100">
        <v>4.1180000000000003</v>
      </c>
      <c s="100">
        <v>88.332999999999998</v>
      </c>
      <c s="82">
        <v>29.75</v>
      </c>
      <c s="89">
        <v>0</v>
      </c>
      <c s="89">
        <v>0</v>
      </c>
      <c/>
      <c r="K188" s="143">
        <v>45508.908525798608</v>
      </c>
      <c r="R18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37.619999999999997</v>
      </c>
      <c s="20">
        <v>188</v>
      </c>
      <c s="100">
        <v>4.2809999999999997</v>
      </c>
      <c s="100">
        <v>88.400999999999996</v>
      </c>
      <c s="82">
        <v>24.375</v>
      </c>
      <c s="89">
        <v>0</v>
      </c>
      <c s="89">
        <v>0</v>
      </c>
      <c/>
      <c r="K189" s="143">
        <v>45508.908528333333</v>
      </c>
      <c r="R18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37.801000000000002</v>
      </c>
      <c s="20">
        <v>189</v>
      </c>
      <c s="100">
        <v>4.2279999999999998</v>
      </c>
      <c s="100">
        <v>87.682000000000002</v>
      </c>
      <c s="82">
        <v>29.335999999999999</v>
      </c>
      <c s="89">
        <v>0</v>
      </c>
      <c s="89">
        <v>0</v>
      </c>
      <c/>
      <c r="K190" s="143">
        <v>45508.908530428242</v>
      </c>
      <c r="R19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38.008000000000003</v>
      </c>
      <c s="20">
        <v>190</v>
      </c>
      <c s="100">
        <v>4.4189999999999996</v>
      </c>
      <c s="100">
        <v>88.893000000000001</v>
      </c>
      <c s="82">
        <v>24.527999999999999</v>
      </c>
      <c s="89">
        <v>0</v>
      </c>
      <c s="89">
        <v>0</v>
      </c>
      <c/>
      <c r="K191" s="143">
        <v>45508.908532824076</v>
      </c>
      <c r="R19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38.207000000000001</v>
      </c>
      <c s="20">
        <v>191</v>
      </c>
      <c s="100">
        <v>4.2329999999999997</v>
      </c>
      <c s="100">
        <v>88.537999999999997</v>
      </c>
      <c s="82">
        <v>25.315000000000001</v>
      </c>
      <c s="89">
        <v>0</v>
      </c>
      <c s="89">
        <v>0</v>
      </c>
      <c/>
      <c r="K192" s="143">
        <v>45508.908535138886</v>
      </c>
      <c r="R19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38.414999999999999</v>
      </c>
      <c s="20">
        <v>192</v>
      </c>
      <c s="100">
        <v>4.415</v>
      </c>
      <c s="100">
        <v>87.876999999999995</v>
      </c>
      <c s="82">
        <v>29.850000000000001</v>
      </c>
      <c s="89">
        <v>0</v>
      </c>
      <c s="89">
        <v>0</v>
      </c>
      <c/>
      <c r="K193" s="143">
        <v>45508.90853753472</v>
      </c>
      <c r="R19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38.609000000000002</v>
      </c>
      <c s="20">
        <v>193</v>
      </c>
      <c s="100">
        <v>4.133</v>
      </c>
      <c s="100">
        <v>86.855999999999995</v>
      </c>
      <c s="82">
        <v>31.521000000000001</v>
      </c>
      <c s="89">
        <v>0</v>
      </c>
      <c s="89">
        <v>0</v>
      </c>
      <c/>
      <c r="K194" s="143">
        <v>45508.908539780095</v>
      </c>
      <c r="R19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38.802999999999997</v>
      </c>
      <c s="20">
        <v>194</v>
      </c>
      <c s="100">
        <v>4.1219999999999999</v>
      </c>
      <c s="100">
        <v>86.703999999999994</v>
      </c>
      <c s="82">
        <v>20.789999999999999</v>
      </c>
      <c s="89">
        <v>0</v>
      </c>
      <c s="89">
        <v>0</v>
      </c>
      <c/>
      <c r="K195" s="143">
        <v>45508.908542025463</v>
      </c>
      <c r="R19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39.018999999999998</v>
      </c>
      <c s="20">
        <v>195</v>
      </c>
      <c s="100">
        <v>4.3639999999999999</v>
      </c>
      <c s="100">
        <v>87.394000000000005</v>
      </c>
      <c s="82">
        <v>26.731999999999999</v>
      </c>
      <c s="89">
        <v>0</v>
      </c>
      <c s="89">
        <v>0</v>
      </c>
      <c/>
      <c r="K196" s="143">
        <v>45508.908544537037</v>
      </c>
      <c r="R19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39.216999999999999</v>
      </c>
      <c s="20">
        <v>196</v>
      </c>
      <c s="100">
        <v>4.4189999999999996</v>
      </c>
      <c s="100">
        <v>85.605999999999995</v>
      </c>
      <c s="82">
        <v>32.892000000000003</v>
      </c>
      <c s="89">
        <v>0</v>
      </c>
      <c s="89">
        <v>0</v>
      </c>
      <c/>
      <c r="K197" s="143">
        <v>45508.908546817132</v>
      </c>
      <c r="R19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39.399000000000001</v>
      </c>
      <c s="20">
        <v>197</v>
      </c>
      <c s="100">
        <v>4.452</v>
      </c>
      <c s="100">
        <v>84.694999999999993</v>
      </c>
      <c s="82">
        <v>36.572000000000003</v>
      </c>
      <c s="89">
        <v>0</v>
      </c>
      <c s="89">
        <v>0</v>
      </c>
      <c/>
      <c r="K198" s="143">
        <v>45508.908548935186</v>
      </c>
      <c r="R19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39.600999999999999</v>
      </c>
      <c s="20">
        <v>198</v>
      </c>
      <c s="100">
        <v>4.5979999999999999</v>
      </c>
      <c s="100">
        <v>85.093000000000004</v>
      </c>
      <c s="82">
        <v>20.207999999999998</v>
      </c>
      <c s="89">
        <v>0</v>
      </c>
      <c s="89">
        <v>0</v>
      </c>
      <c/>
      <c r="K199" s="143">
        <v>45508.908551261571</v>
      </c>
      <c r="R19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39.808</v>
      </c>
      <c s="20">
        <v>199</v>
      </c>
      <c s="100">
        <v>4.6779999999999999</v>
      </c>
      <c s="100">
        <v>84.234999999999999</v>
      </c>
      <c s="82">
        <v>32.692</v>
      </c>
      <c s="89">
        <v>0</v>
      </c>
      <c s="89">
        <v>0</v>
      </c>
      <c/>
      <c r="K200" s="143">
        <v>45508.908553668982</v>
      </c>
      <c r="R20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</v>
      </c>
      <c s="20">
        <v>200</v>
      </c>
      <c s="100">
        <v>4.7089999999999996</v>
      </c>
      <c s="100">
        <v>83.340999999999994</v>
      </c>
      <c s="82">
        <v>30.626000000000001</v>
      </c>
      <c s="89">
        <v>0</v>
      </c>
      <c s="89">
        <v>0</v>
      </c>
      <c/>
      <c r="K201" s="143">
        <v>45508.908555879629</v>
      </c>
      <c r="R20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40.209000000000003</v>
      </c>
      <c s="20">
        <v>201</v>
      </c>
      <c s="100">
        <v>4.6289999999999996</v>
      </c>
      <c s="100">
        <v>85.545000000000002</v>
      </c>
      <c s="82">
        <v>31.727</v>
      </c>
      <c s="89">
        <v>0</v>
      </c>
      <c s="89">
        <v>0</v>
      </c>
      <c/>
      <c r="K202" s="143">
        <v>45508.908558298608</v>
      </c>
      <c r="R20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40.415999999999997</v>
      </c>
      <c s="20">
        <v>202</v>
      </c>
      <c s="100">
        <v>4.7160000000000002</v>
      </c>
      <c s="100">
        <v>86.489000000000004</v>
      </c>
      <c s="82">
        <v>37.033999999999999</v>
      </c>
      <c s="89">
        <v>0</v>
      </c>
      <c s="89">
        <v>0</v>
      </c>
      <c/>
      <c r="K203" s="143">
        <v>45508.908560694443</v>
      </c>
      <c r="R20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40.597999999999999</v>
      </c>
      <c s="20">
        <v>203</v>
      </c>
      <c s="100">
        <v>4.6429999999999998</v>
      </c>
      <c s="100">
        <v>87.569000000000003</v>
      </c>
      <c s="82">
        <v>26.702999999999999</v>
      </c>
      <c s="89">
        <v>0</v>
      </c>
      <c s="89">
        <v>0</v>
      </c>
      <c/>
      <c r="K204" s="143">
        <v>45508.908562800927</v>
      </c>
      <c r="R20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40.802</v>
      </c>
      <c s="20">
        <v>204</v>
      </c>
      <c s="100">
        <v>4.6550000000000002</v>
      </c>
      <c s="100">
        <v>88.198999999999998</v>
      </c>
      <c s="82">
        <v>30.407</v>
      </c>
      <c s="89">
        <v>0</v>
      </c>
      <c s="89">
        <v>0</v>
      </c>
      <c/>
      <c r="K205" s="143">
        <v>45508.90856517361</v>
      </c>
      <c r="R20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41.005000000000003</v>
      </c>
      <c s="20">
        <v>205</v>
      </c>
      <c s="100">
        <v>4.7080000000000002</v>
      </c>
      <c s="100">
        <v>91.986000000000004</v>
      </c>
      <c s="82">
        <v>42.487000000000002</v>
      </c>
      <c s="89">
        <v>0</v>
      </c>
      <c s="89">
        <v>0</v>
      </c>
      <c/>
      <c r="K206" s="143">
        <v>45508.908567511571</v>
      </c>
      <c r="R20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41.213000000000001</v>
      </c>
      <c s="20">
        <v>206</v>
      </c>
      <c s="100">
        <v>4.5940000000000003</v>
      </c>
      <c s="100">
        <v>90.400999999999996</v>
      </c>
      <c s="82">
        <v>45.518000000000001</v>
      </c>
      <c s="89">
        <v>0</v>
      </c>
      <c s="89">
        <v>0</v>
      </c>
      <c/>
      <c r="K207" s="143">
        <v>45508.908569918982</v>
      </c>
      <c r="R20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41.414999999999999</v>
      </c>
      <c s="20">
        <v>207</v>
      </c>
      <c s="100">
        <v>4.6710000000000003</v>
      </c>
      <c s="100">
        <v>91.555000000000007</v>
      </c>
      <c s="82">
        <v>35.454000000000001</v>
      </c>
      <c s="89">
        <v>0</v>
      </c>
      <c s="89">
        <v>0</v>
      </c>
      <c/>
      <c r="K208" s="143">
        <v>45508.908572256943</v>
      </c>
      <c r="R20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41.607999999999997</v>
      </c>
      <c s="20">
        <v>208</v>
      </c>
      <c s="100">
        <v>4.3159999999999998</v>
      </c>
      <c s="100">
        <v>90.102999999999994</v>
      </c>
      <c s="82">
        <v>19.445</v>
      </c>
      <c s="89">
        <v>0</v>
      </c>
      <c s="89">
        <v>0</v>
      </c>
      <c/>
      <c r="K209" s="143">
        <v>45508.908574490742</v>
      </c>
      <c r="R20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41.817</v>
      </c>
      <c s="20">
        <v>209</v>
      </c>
      <c s="100">
        <v>4.5659999999999998</v>
      </c>
      <c s="100">
        <v>91.704999999999998</v>
      </c>
      <c s="82">
        <v>15.558</v>
      </c>
      <c s="89">
        <v>0</v>
      </c>
      <c s="89">
        <v>0</v>
      </c>
      <c/>
      <c r="K210" s="143">
        <v>45508.908576909722</v>
      </c>
      <c r="R21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42.017000000000003</v>
      </c>
      <c s="20">
        <v>210</v>
      </c>
      <c s="100">
        <v>4.5510000000000002</v>
      </c>
      <c s="100">
        <v>93.552999999999997</v>
      </c>
      <c s="82">
        <v>38.018000000000001</v>
      </c>
      <c s="89">
        <v>0</v>
      </c>
      <c s="89">
        <v>0</v>
      </c>
      <c/>
      <c r="K211" s="143">
        <v>45508.908579224539</v>
      </c>
      <c r="R21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42.225000000000001</v>
      </c>
      <c s="20">
        <v>211</v>
      </c>
      <c s="100">
        <v>3.9870000000000001</v>
      </c>
      <c s="100">
        <v>84.379999999999995</v>
      </c>
      <c s="82">
        <v>41.756</v>
      </c>
      <c s="89">
        <v>0</v>
      </c>
      <c s="89">
        <v>0</v>
      </c>
      <c/>
      <c r="K212" s="143">
        <v>45508.908581631942</v>
      </c>
      <c r="R21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42.399000000000001</v>
      </c>
      <c s="20">
        <v>212</v>
      </c>
      <c s="100">
        <v>4.3330000000000002</v>
      </c>
      <c s="100">
        <v>88.022000000000006</v>
      </c>
      <c s="82">
        <v>34.579000000000001</v>
      </c>
      <c s="89">
        <v>0</v>
      </c>
      <c s="89">
        <v>0</v>
      </c>
      <c/>
      <c r="K213" s="143">
        <v>45508.908583645833</v>
      </c>
      <c r="R21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42.603000000000002</v>
      </c>
      <c s="20">
        <v>213</v>
      </c>
      <c s="100">
        <v>4.4509999999999996</v>
      </c>
      <c s="100">
        <v>88.700999999999993</v>
      </c>
      <c s="82">
        <v>12.217000000000001</v>
      </c>
      <c s="89">
        <v>0</v>
      </c>
      <c s="89">
        <v>0</v>
      </c>
      <c/>
      <c r="K214" s="143">
        <v>45508.908586006946</v>
      </c>
      <c r="R21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42.817</v>
      </c>
      <c s="20">
        <v>214</v>
      </c>
      <c s="100">
        <v>3.7719999999999998</v>
      </c>
      <c s="100">
        <v>90.036000000000001</v>
      </c>
      <c s="82">
        <v>36.179000000000002</v>
      </c>
      <c s="89">
        <v>0</v>
      </c>
      <c s="89">
        <v>0</v>
      </c>
      <c/>
      <c r="K215" s="143">
        <v>45508.908588495367</v>
      </c>
      <c r="R21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43.014000000000003</v>
      </c>
      <c s="20">
        <v>215</v>
      </c>
      <c s="100">
        <v>4.4379999999999997</v>
      </c>
      <c s="100">
        <v>89.557000000000002</v>
      </c>
      <c s="82">
        <v>49.005000000000003</v>
      </c>
      <c s="89">
        <v>0</v>
      </c>
      <c s="89">
        <v>0</v>
      </c>
      <c/>
      <c r="K216" s="143">
        <v>45508.908590763887</v>
      </c>
      <c r="R21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43.207999999999998</v>
      </c>
      <c s="20">
        <v>216</v>
      </c>
      <c s="100">
        <v>4.3099999999999996</v>
      </c>
      <c s="100">
        <v>89.656000000000006</v>
      </c>
      <c s="82">
        <v>25.856000000000002</v>
      </c>
      <c s="89">
        <v>0</v>
      </c>
      <c s="89">
        <v>0</v>
      </c>
      <c/>
      <c r="K217" s="143">
        <v>45508.908593009262</v>
      </c>
      <c r="R21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43.414999999999999</v>
      </c>
      <c s="20">
        <v>217</v>
      </c>
      <c s="100">
        <v>4.4969999999999999</v>
      </c>
      <c s="100">
        <v>87.936999999999998</v>
      </c>
      <c s="82">
        <v>38.079999999999998</v>
      </c>
      <c s="89">
        <v>0</v>
      </c>
      <c s="89">
        <v>0</v>
      </c>
      <c/>
      <c r="K218" s="143">
        <v>45508.90859540509</v>
      </c>
      <c r="R21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43.615000000000002</v>
      </c>
      <c s="20">
        <v>218</v>
      </c>
      <c s="100">
        <v>4.399</v>
      </c>
      <c s="100">
        <v>82.997</v>
      </c>
      <c s="82">
        <v>40.911000000000001</v>
      </c>
      <c s="89">
        <v>0</v>
      </c>
      <c s="89">
        <v>0</v>
      </c>
      <c/>
      <c r="K219" s="143">
        <v>45508.908597719907</v>
      </c>
      <c r="R21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43.814</v>
      </c>
      <c s="20">
        <v>219</v>
      </c>
      <c s="100">
        <v>4.1550000000000002</v>
      </c>
      <c s="100">
        <v>83.724999999999994</v>
      </c>
      <c s="82">
        <v>27.681999999999999</v>
      </c>
      <c s="89">
        <v>0</v>
      </c>
      <c s="89">
        <v>0</v>
      </c>
      <c/>
      <c r="K220" s="143">
        <v>45508.908600023147</v>
      </c>
      <c r="R22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44.003999999999998</v>
      </c>
      <c s="20">
        <v>220</v>
      </c>
      <c s="100">
        <v>4.4329999999999998</v>
      </c>
      <c s="100">
        <v>83.421999999999997</v>
      </c>
      <c s="82">
        <v>35.673999999999999</v>
      </c>
      <c s="89">
        <v>0</v>
      </c>
      <c s="89">
        <v>0</v>
      </c>
      <c/>
      <c r="K221" s="143">
        <v>45508.908602233794</v>
      </c>
      <c r="R22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44.204000000000001</v>
      </c>
      <c s="20">
        <v>221</v>
      </c>
      <c s="100">
        <v>4.4900000000000002</v>
      </c>
      <c s="100">
        <v>84.765000000000001</v>
      </c>
      <c s="82">
        <v>25.48</v>
      </c>
      <c s="89">
        <v>0</v>
      </c>
      <c s="89">
        <v>0</v>
      </c>
      <c/>
      <c r="K222" s="143">
        <v>45508.908604537035</v>
      </c>
      <c r="R22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44.406999999999996</v>
      </c>
      <c s="20">
        <v>222</v>
      </c>
      <c s="100">
        <v>4.5330000000000004</v>
      </c>
      <c s="100">
        <v>86.629000000000005</v>
      </c>
      <c s="82">
        <v>31.596</v>
      </c>
      <c s="89">
        <v>0</v>
      </c>
      <c s="89">
        <v>0</v>
      </c>
      <c/>
      <c r="K223" s="143">
        <v>45508.908606898149</v>
      </c>
      <c r="R22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44.600999999999999</v>
      </c>
      <c s="20">
        <v>223</v>
      </c>
      <c s="100">
        <v>4.5999999999999996</v>
      </c>
      <c s="100">
        <v>87.593000000000004</v>
      </c>
      <c s="82">
        <v>13.018000000000001</v>
      </c>
      <c s="89">
        <v>0</v>
      </c>
      <c s="89">
        <v>0</v>
      </c>
      <c/>
      <c r="K224" s="143">
        <v>45508.908609131948</v>
      </c>
      <c r="R22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44.802</v>
      </c>
      <c s="20">
        <v>224</v>
      </c>
      <c s="100">
        <v>4.3799999999999999</v>
      </c>
      <c s="100">
        <v>87.626000000000005</v>
      </c>
      <c s="82">
        <v>14.231</v>
      </c>
      <c s="89">
        <v>0</v>
      </c>
      <c s="89">
        <v>0</v>
      </c>
      <c/>
      <c r="K225" s="143">
        <v>45508.908611469909</v>
      </c>
      <c r="R22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45.008000000000003</v>
      </c>
      <c s="20">
        <v>225</v>
      </c>
      <c s="100">
        <v>4.4409999999999998</v>
      </c>
      <c s="100">
        <v>82.578999999999994</v>
      </c>
      <c s="82">
        <v>44.405999999999999</v>
      </c>
      <c s="89">
        <v>0</v>
      </c>
      <c s="89">
        <v>0</v>
      </c>
      <c/>
      <c r="K226" s="143">
        <v>45508.908613854168</v>
      </c>
      <c r="R22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45.222000000000001</v>
      </c>
      <c s="20">
        <v>226</v>
      </c>
      <c s="100">
        <v>4.4960000000000004</v>
      </c>
      <c s="100">
        <v>82.578999999999994</v>
      </c>
      <c s="82">
        <v>0</v>
      </c>
      <c s="89">
        <v>0</v>
      </c>
      <c s="89">
        <v>0</v>
      </c>
      <c/>
      <c r="K227" s="143">
        <v>45508.90861633102</v>
      </c>
      <c r="R22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45.402999999999999</v>
      </c>
      <c s="20">
        <v>227</v>
      </c>
      <c s="100">
        <v>4.3499999999999996</v>
      </c>
      <c s="100">
        <v>83.978999999999999</v>
      </c>
      <c s="82">
        <v>38.459000000000003</v>
      </c>
      <c s="89">
        <v>0</v>
      </c>
      <c s="89">
        <v>0</v>
      </c>
      <c/>
      <c r="K228" s="143">
        <v>45508.908618414353</v>
      </c>
      <c r="R22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45.613999999999997</v>
      </c>
      <c s="20">
        <v>228</v>
      </c>
      <c s="100">
        <v>4.5270000000000001</v>
      </c>
      <c s="100">
        <v>84.013999999999996</v>
      </c>
      <c s="82">
        <v>23.122</v>
      </c>
      <c s="89">
        <v>0</v>
      </c>
      <c s="89">
        <v>0</v>
      </c>
      <c/>
      <c r="K229" s="143">
        <v>45508.908620868053</v>
      </c>
      <c r="R22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45.802999999999997</v>
      </c>
      <c s="20">
        <v>229</v>
      </c>
      <c s="100">
        <v>4.5270000000000001</v>
      </c>
      <c s="100">
        <v>84.171000000000006</v>
      </c>
      <c s="82">
        <v>24.864000000000001</v>
      </c>
      <c s="89">
        <v>0</v>
      </c>
      <c s="89">
        <v>0</v>
      </c>
      <c/>
      <c r="K230" s="143">
        <v>45508.908623043979</v>
      </c>
      <c r="R23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46.009999999999998</v>
      </c>
      <c s="20">
        <v>230</v>
      </c>
      <c s="100">
        <v>4.3090000000000002</v>
      </c>
      <c s="100">
        <v>84.066000000000003</v>
      </c>
      <c s="82">
        <v>25.882999999999999</v>
      </c>
      <c s="89">
        <v>0</v>
      </c>
      <c s="89">
        <v>0</v>
      </c>
      <c/>
      <c r="K231" s="143">
        <v>45508.908625439813</v>
      </c>
      <c r="R23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46.215000000000003</v>
      </c>
      <c s="20">
        <v>231</v>
      </c>
      <c s="100">
        <v>4.5359999999999996</v>
      </c>
      <c s="100">
        <v>83.947000000000003</v>
      </c>
      <c s="82">
        <v>28.346</v>
      </c>
      <c s="89">
        <v>0</v>
      </c>
      <c s="89">
        <v>0</v>
      </c>
      <c/>
      <c r="K232" s="143">
        <v>45508.908627812503</v>
      </c>
      <c r="R23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46.406999999999996</v>
      </c>
      <c s="20">
        <v>232</v>
      </c>
      <c s="100">
        <v>4.5359999999999996</v>
      </c>
      <c s="100">
        <v>84.174999999999997</v>
      </c>
      <c s="82">
        <v>30.045000000000002</v>
      </c>
      <c s="89">
        <v>0</v>
      </c>
      <c s="89">
        <v>0</v>
      </c>
      <c/>
      <c r="K233" s="143">
        <v>45508.908630034719</v>
      </c>
      <c r="R23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46.606000000000002</v>
      </c>
      <c s="20">
        <v>233</v>
      </c>
      <c s="100">
        <v>4.5359999999999996</v>
      </c>
      <c s="100">
        <v>85.429000000000002</v>
      </c>
      <c s="82">
        <v>29.873999999999999</v>
      </c>
      <c s="89">
        <v>0</v>
      </c>
      <c s="89">
        <v>0</v>
      </c>
      <c/>
      <c r="K234" s="143">
        <v>45508.90863233796</v>
      </c>
      <c r="R23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46.823999999999998</v>
      </c>
      <c s="20">
        <v>234</v>
      </c>
      <c s="100">
        <v>4.5359999999999996</v>
      </c>
      <c s="100">
        <v>85.650000000000006</v>
      </c>
      <c s="82">
        <v>34.944000000000003</v>
      </c>
      <c s="89">
        <v>0</v>
      </c>
      <c s="89">
        <v>0</v>
      </c>
      <c/>
      <c r="K235" s="143">
        <v>45508.908634861109</v>
      </c>
      <c r="R23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46.997999999999998</v>
      </c>
      <c s="20">
        <v>235</v>
      </c>
      <c s="100">
        <v>4.5359999999999996</v>
      </c>
      <c s="100">
        <v>86.382999999999996</v>
      </c>
      <c s="82">
        <v>30.382000000000001</v>
      </c>
      <c s="89">
        <v>0</v>
      </c>
      <c s="89">
        <v>0</v>
      </c>
      <c/>
      <c r="K236" s="143">
        <v>45508.908636875</v>
      </c>
      <c r="R23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47.216000000000001</v>
      </c>
      <c s="20">
        <v>236</v>
      </c>
      <c s="100">
        <v>4.5359999999999996</v>
      </c>
      <c s="100">
        <v>86.129999999999995</v>
      </c>
      <c s="82">
        <v>24.138000000000002</v>
      </c>
      <c s="89">
        <v>0</v>
      </c>
      <c s="89">
        <v>0</v>
      </c>
      <c/>
      <c r="K237" s="143">
        <v>45508.908639409725</v>
      </c>
      <c r="R23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47.398000000000003</v>
      </c>
      <c s="20">
        <v>237</v>
      </c>
      <c s="100">
        <v>4.5359999999999996</v>
      </c>
      <c s="100">
        <v>86.132999999999996</v>
      </c>
      <c s="82">
        <v>24.853000000000002</v>
      </c>
      <c s="89">
        <v>0</v>
      </c>
      <c s="89">
        <v>0</v>
      </c>
      <c/>
      <c r="K238" s="143">
        <v>45508.908641516202</v>
      </c>
      <c r="R23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47.625</v>
      </c>
      <c s="20">
        <v>238</v>
      </c>
      <c s="100">
        <v>4.5359999999999996</v>
      </c>
      <c s="100">
        <v>84.206999999999994</v>
      </c>
      <c s="82">
        <v>35.070999999999998</v>
      </c>
      <c s="89">
        <v>0</v>
      </c>
      <c s="89">
        <v>0</v>
      </c>
      <c/>
      <c r="K239" s="143">
        <v>45508.908644131945</v>
      </c>
      <c r="R23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47.82</v>
      </c>
      <c s="20">
        <v>239</v>
      </c>
      <c s="100">
        <v>4.5359999999999996</v>
      </c>
      <c s="100">
        <v>81.129999999999995</v>
      </c>
      <c s="82">
        <v>33.439</v>
      </c>
      <c s="89">
        <v>0</v>
      </c>
      <c s="89">
        <v>0</v>
      </c>
      <c/>
      <c r="K240" s="143">
        <v>45508.908646388889</v>
      </c>
      <c r="R24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48.021000000000001</v>
      </c>
      <c s="20">
        <v>240</v>
      </c>
      <c s="100">
        <v>4.5359999999999996</v>
      </c>
      <c s="100">
        <v>81.576999999999998</v>
      </c>
      <c s="82">
        <v>23.135000000000002</v>
      </c>
      <c s="89">
        <v>0</v>
      </c>
      <c s="89">
        <v>0</v>
      </c>
      <c/>
      <c r="K241" s="143">
        <v>45508.908648726851</v>
      </c>
      <c r="R24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48.204000000000001</v>
      </c>
      <c s="20">
        <v>241</v>
      </c>
      <c s="100">
        <v>4.5359999999999996</v>
      </c>
      <c s="100">
        <v>80.924000000000007</v>
      </c>
      <c s="82">
        <v>29.196000000000002</v>
      </c>
      <c s="89">
        <v>0</v>
      </c>
      <c s="89">
        <v>0</v>
      </c>
      <c/>
      <c r="K242" s="143">
        <v>45508.908650833335</v>
      </c>
      <c r="R24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48.421999999999997</v>
      </c>
      <c s="20">
        <v>242</v>
      </c>
      <c s="100">
        <v>4.5359999999999996</v>
      </c>
      <c s="100">
        <v>82.396000000000001</v>
      </c>
      <c s="82">
        <v>31.940000000000001</v>
      </c>
      <c s="89">
        <v>0</v>
      </c>
      <c s="89">
        <v>0</v>
      </c>
      <c/>
      <c r="K243" s="143">
        <v>45508.908653356484</v>
      </c>
      <c r="R24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48.624000000000002</v>
      </c>
      <c s="20">
        <v>243</v>
      </c>
      <c s="100">
        <v>4.5359999999999996</v>
      </c>
      <c s="100">
        <v>84.391999999999996</v>
      </c>
      <c s="82">
        <v>36.670999999999999</v>
      </c>
      <c s="89">
        <v>0</v>
      </c>
      <c s="89">
        <v>0</v>
      </c>
      <c/>
      <c r="K244" s="143">
        <v>45508.908655694446</v>
      </c>
      <c r="R24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48.804000000000002</v>
      </c>
      <c s="20">
        <v>244</v>
      </c>
      <c s="100">
        <v>4.5359999999999996</v>
      </c>
      <c s="100">
        <v>85.442999999999998</v>
      </c>
      <c s="82">
        <v>30.414999999999999</v>
      </c>
      <c s="89">
        <v>0</v>
      </c>
      <c s="89">
        <v>0</v>
      </c>
      <c/>
      <c r="K245" s="143">
        <v>45508.908657777778</v>
      </c>
      <c r="R24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49.018000000000001</v>
      </c>
      <c s="20">
        <v>245</v>
      </c>
      <c s="100">
        <v>4.5359999999999996</v>
      </c>
      <c s="100">
        <v>85.953999999999994</v>
      </c>
      <c s="82">
        <v>29.178999999999998</v>
      </c>
      <c s="89">
        <v>0</v>
      </c>
      <c s="89">
        <v>0</v>
      </c>
      <c/>
      <c r="K246" s="143">
        <v>45508.90866025463</v>
      </c>
      <c r="R24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49.218000000000004</v>
      </c>
      <c s="20">
        <v>246</v>
      </c>
      <c s="100">
        <v>4.5359999999999996</v>
      </c>
      <c s="100">
        <v>86.777000000000001</v>
      </c>
      <c s="82">
        <v>29.753</v>
      </c>
      <c s="89">
        <v>0</v>
      </c>
      <c s="89">
        <v>0</v>
      </c>
      <c/>
      <c r="K247" s="143">
        <v>45508.908662569447</v>
      </c>
      <c r="R24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49.420000000000002</v>
      </c>
      <c s="20">
        <v>247</v>
      </c>
      <c s="100">
        <v>4.5359999999999996</v>
      </c>
      <c s="100">
        <v>86.875</v>
      </c>
      <c s="82">
        <v>31.984000000000002</v>
      </c>
      <c s="89">
        <v>0</v>
      </c>
      <c s="89">
        <v>0</v>
      </c>
      <c/>
      <c r="K248" s="143">
        <v>45508.908664918985</v>
      </c>
      <c r="R24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49.604999999999997</v>
      </c>
      <c s="20">
        <v>248</v>
      </c>
      <c s="100">
        <v>4.5359999999999996</v>
      </c>
      <c s="100">
        <v>87.697999999999993</v>
      </c>
      <c s="82">
        <v>31.472999999999999</v>
      </c>
      <c s="89">
        <v>0</v>
      </c>
      <c s="89">
        <v>0</v>
      </c>
      <c/>
      <c r="K249" s="143">
        <v>45508.908667060183</v>
      </c>
      <c r="R24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49.816000000000003</v>
      </c>
      <c s="20">
        <v>249</v>
      </c>
      <c s="100">
        <v>4.5359999999999996</v>
      </c>
      <c s="100">
        <v>84.823999999999998</v>
      </c>
      <c s="82">
        <v>40.389000000000003</v>
      </c>
      <c s="89">
        <v>0</v>
      </c>
      <c s="89">
        <v>0</v>
      </c>
      <c/>
      <c r="K250" s="143">
        <v>45508.908669490738</v>
      </c>
      <c r="R25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50.024000000000001</v>
      </c>
      <c s="20">
        <v>250</v>
      </c>
      <c s="100">
        <v>4.5359999999999996</v>
      </c>
      <c s="100">
        <v>84.451999999999998</v>
      </c>
      <c s="82">
        <v>39.887</v>
      </c>
      <c s="89">
        <v>0</v>
      </c>
      <c s="89">
        <v>0</v>
      </c>
      <c/>
      <c r="K251" s="143">
        <v>45508.908671898149</v>
      </c>
      <c r="R25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50.223999999999997</v>
      </c>
      <c s="20">
        <v>251</v>
      </c>
      <c s="100">
        <v>4.5359999999999996</v>
      </c>
      <c s="100">
        <v>84.718000000000004</v>
      </c>
      <c s="82">
        <v>29.972000000000001</v>
      </c>
      <c s="89">
        <v>0</v>
      </c>
      <c s="89">
        <v>0</v>
      </c>
      <c/>
      <c r="K252" s="143">
        <v>45508.908674224534</v>
      </c>
      <c r="R25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50.408999999999999</v>
      </c>
      <c s="20">
        <v>252</v>
      </c>
      <c s="100">
        <v>4.5359999999999996</v>
      </c>
      <c s="100">
        <v>84.257999999999996</v>
      </c>
      <c s="82">
        <v>45.381999999999998</v>
      </c>
      <c s="89">
        <v>0</v>
      </c>
      <c s="89">
        <v>0</v>
      </c>
      <c/>
      <c r="K253" s="143">
        <v>45508.90867636574</v>
      </c>
      <c r="R25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50.603999999999999</v>
      </c>
      <c s="20">
        <v>253</v>
      </c>
      <c s="100">
        <v>4.931</v>
      </c>
      <c s="100">
        <v>84.700000000000003</v>
      </c>
      <c s="82">
        <v>33.872999999999998</v>
      </c>
      <c s="89">
        <v>0</v>
      </c>
      <c s="89">
        <v>0</v>
      </c>
      <c/>
      <c r="K254" s="143">
        <v>45508.908678611115</v>
      </c>
      <c r="R25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50.825000000000003</v>
      </c>
      <c s="20">
        <v>254</v>
      </c>
      <c s="100">
        <v>4.931</v>
      </c>
      <c s="100">
        <v>84.465000000000003</v>
      </c>
      <c s="82">
        <v>28.82</v>
      </c>
      <c s="89">
        <v>0</v>
      </c>
      <c s="89">
        <v>0</v>
      </c>
      <c/>
      <c r="K255" s="143">
        <v>45508.908681168985</v>
      </c>
      <c r="R25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51.003</v>
      </c>
      <c s="20">
        <v>255</v>
      </c>
      <c s="100">
        <v>4.931</v>
      </c>
      <c s="100">
        <v>85.540000000000006</v>
      </c>
      <c s="82">
        <v>33.982999999999997</v>
      </c>
      <c s="89">
        <v>0</v>
      </c>
      <c s="89">
        <v>0</v>
      </c>
      <c/>
      <c r="K256" s="143">
        <v>45508.908683229165</v>
      </c>
      <c r="R25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51.206000000000003</v>
      </c>
      <c s="20">
        <v>256</v>
      </c>
      <c s="100">
        <v>4.5979999999999999</v>
      </c>
      <c s="100">
        <v>85.995000000000005</v>
      </c>
      <c s="82">
        <v>40.186</v>
      </c>
      <c s="89">
        <v>0</v>
      </c>
      <c s="89">
        <v>0</v>
      </c>
      <c/>
      <c r="K257" s="143">
        <v>45508.908685590279</v>
      </c>
      <c r="R25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51.415999999999997</v>
      </c>
      <c s="20">
        <v>257</v>
      </c>
      <c s="100">
        <v>4.5510000000000002</v>
      </c>
      <c s="100">
        <v>90.027000000000001</v>
      </c>
      <c s="82">
        <v>48.546999999999997</v>
      </c>
      <c s="89">
        <v>0</v>
      </c>
      <c s="89">
        <v>0</v>
      </c>
      <c/>
      <c r="K258" s="143">
        <v>45508.908688009258</v>
      </c>
      <c r="R25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51.613</v>
      </c>
      <c s="20">
        <v>258</v>
      </c>
      <c s="100">
        <v>4.6779999999999999</v>
      </c>
      <c s="100">
        <v>90.254999999999995</v>
      </c>
      <c s="82">
        <v>42.069000000000003</v>
      </c>
      <c s="89">
        <v>0</v>
      </c>
      <c s="89">
        <v>0</v>
      </c>
      <c/>
      <c r="K259" s="143">
        <v>45508.908690300923</v>
      </c>
      <c r="R25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51.808999999999998</v>
      </c>
      <c s="20">
        <v>259</v>
      </c>
      <c s="100">
        <v>4.7089999999999996</v>
      </c>
      <c s="100">
        <v>89.492000000000004</v>
      </c>
      <c s="82">
        <v>52.972999999999999</v>
      </c>
      <c s="89">
        <v>0</v>
      </c>
      <c s="89">
        <v>0</v>
      </c>
      <c/>
      <c r="K260" s="143">
        <v>45508.908692569443</v>
      </c>
      <c r="R26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</v>
      </c>
      <c s="20">
        <v>260</v>
      </c>
      <c s="100">
        <v>4.6289999999999996</v>
      </c>
      <c s="100">
        <v>89.560000000000002</v>
      </c>
      <c s="82">
        <v>34.261000000000003</v>
      </c>
      <c s="89">
        <v>0</v>
      </c>
      <c s="89">
        <v>0</v>
      </c>
      <c/>
      <c r="K261" s="143">
        <v>45508.908694768521</v>
      </c>
      <c r="R26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52.207000000000001</v>
      </c>
      <c s="20">
        <v>261</v>
      </c>
      <c s="100">
        <v>4.7160000000000002</v>
      </c>
      <c s="100">
        <v>89.994</v>
      </c>
      <c s="82">
        <v>36.637</v>
      </c>
      <c s="89">
        <v>0</v>
      </c>
      <c s="89">
        <v>0</v>
      </c>
      <c/>
      <c r="K262" s="143">
        <v>45508.908697164348</v>
      </c>
      <c r="R26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52.412999999999997</v>
      </c>
      <c s="20">
        <v>262</v>
      </c>
      <c s="100">
        <v>4.6429999999999998</v>
      </c>
      <c s="100">
        <v>89.281000000000006</v>
      </c>
      <c s="82">
        <v>34.703000000000003</v>
      </c>
      <c s="89">
        <v>0</v>
      </c>
      <c s="89">
        <v>0</v>
      </c>
      <c/>
      <c r="K263" s="143">
        <v>45508.908699548614</v>
      </c>
      <c r="R26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52.609999999999999</v>
      </c>
      <c s="20">
        <v>263</v>
      </c>
      <c s="100">
        <v>4.6550000000000002</v>
      </c>
      <c s="100">
        <v>88.004999999999995</v>
      </c>
      <c s="82">
        <v>38.603999999999999</v>
      </c>
      <c s="89">
        <v>0</v>
      </c>
      <c s="89">
        <v>0</v>
      </c>
      <c/>
      <c r="K264" s="143">
        <v>45508.908701828703</v>
      </c>
      <c r="R26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52.817999999999998</v>
      </c>
      <c s="20">
        <v>264</v>
      </c>
      <c s="100">
        <v>4.7080000000000002</v>
      </c>
      <c s="100">
        <v>89.073999999999998</v>
      </c>
      <c s="82">
        <v>47.878</v>
      </c>
      <c s="89">
        <v>0</v>
      </c>
      <c s="89">
        <v>0</v>
      </c>
      <c/>
      <c r="K265" s="143">
        <v>45508.908704236113</v>
      </c>
      <c r="R26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53.018000000000001</v>
      </c>
      <c s="20">
        <v>265</v>
      </c>
      <c s="100">
        <v>4.5940000000000003</v>
      </c>
      <c s="100">
        <v>88.013999999999996</v>
      </c>
      <c s="82">
        <v>37.497</v>
      </c>
      <c s="89">
        <v>0</v>
      </c>
      <c s="89">
        <v>0</v>
      </c>
      <c/>
      <c r="K266" s="143">
        <v>45508.908706550923</v>
      </c>
      <c r="R26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53.203000000000003</v>
      </c>
      <c s="20">
        <v>266</v>
      </c>
      <c s="100">
        <v>4.6710000000000003</v>
      </c>
      <c s="100">
        <v>87.894000000000005</v>
      </c>
      <c s="82">
        <v>44.206000000000003</v>
      </c>
      <c s="89">
        <v>0</v>
      </c>
      <c s="89">
        <v>0</v>
      </c>
      <c/>
      <c r="K267" s="143">
        <v>45508.908708703704</v>
      </c>
      <c r="R26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53.426000000000002</v>
      </c>
      <c s="20">
        <v>267</v>
      </c>
      <c s="100">
        <v>4.3159999999999998</v>
      </c>
      <c s="100">
        <v>86.531999999999996</v>
      </c>
      <c s="82">
        <v>40.933</v>
      </c>
      <c s="89">
        <v>0</v>
      </c>
      <c s="89">
        <v>0</v>
      </c>
      <c/>
      <c r="K268" s="143">
        <v>45508.90871127315</v>
      </c>
      <c r="R26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53.613999999999997</v>
      </c>
      <c s="20">
        <v>268</v>
      </c>
      <c s="100">
        <v>4.5659999999999998</v>
      </c>
      <c s="100">
        <v>87.537000000000006</v>
      </c>
      <c s="82">
        <v>39.689</v>
      </c>
      <c s="89">
        <v>0</v>
      </c>
      <c s="89">
        <v>0</v>
      </c>
      <c/>
      <c r="K269" s="143">
        <v>45508.908713449076</v>
      </c>
      <c r="R26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53.807000000000002</v>
      </c>
      <c s="20">
        <v>269</v>
      </c>
      <c s="100">
        <v>4.5510000000000002</v>
      </c>
      <c s="100">
        <v>87.222999999999999</v>
      </c>
      <c s="82">
        <v>34.420999999999999</v>
      </c>
      <c s="89">
        <v>0</v>
      </c>
      <c s="89">
        <v>0</v>
      </c>
      <c/>
      <c r="K270" s="143">
        <v>45508.908715694444</v>
      </c>
      <c r="R27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</v>
      </c>
      <c s="20">
        <v>270</v>
      </c>
      <c s="100">
        <v>3.9870000000000001</v>
      </c>
      <c s="100">
        <v>83.632999999999996</v>
      </c>
      <c s="82">
        <v>42.308</v>
      </c>
      <c s="89">
        <v>0</v>
      </c>
      <c s="89">
        <v>0</v>
      </c>
      <c/>
      <c r="K271" s="143">
        <v>45508.908717916667</v>
      </c>
      <c r="R27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54.209000000000003</v>
      </c>
      <c s="20">
        <v>271</v>
      </c>
      <c s="100">
        <v>4.3330000000000002</v>
      </c>
      <c s="100">
        <v>87.652000000000001</v>
      </c>
      <c s="82">
        <v>42.488999999999997</v>
      </c>
      <c s="89">
        <v>0</v>
      </c>
      <c s="89">
        <v>0</v>
      </c>
      <c/>
      <c r="K272" s="143">
        <v>45508.908720347223</v>
      </c>
      <c r="R27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54.414000000000001</v>
      </c>
      <c s="20">
        <v>272</v>
      </c>
      <c s="100">
        <v>4.2309999999999999</v>
      </c>
      <c s="100">
        <v>86.831999999999994</v>
      </c>
      <c s="82">
        <v>32.561999999999998</v>
      </c>
      <c s="89">
        <v>0</v>
      </c>
      <c s="89">
        <v>0</v>
      </c>
      <c/>
      <c r="K273" s="143">
        <v>45508.908722708336</v>
      </c>
      <c r="R27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54.625</v>
      </c>
      <c s="20">
        <v>273</v>
      </c>
      <c s="100">
        <v>4.1689999999999996</v>
      </c>
      <c s="100">
        <v>84.700999999999993</v>
      </c>
      <c s="82">
        <v>43.762999999999998</v>
      </c>
      <c s="89">
        <v>0</v>
      </c>
      <c s="89">
        <v>0</v>
      </c>
      <c/>
      <c r="K274" s="143">
        <v>45508.908725150461</v>
      </c>
      <c r="R27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54.805</v>
      </c>
      <c s="20">
        <v>274</v>
      </c>
      <c s="100">
        <v>4.4509999999999996</v>
      </c>
      <c s="100">
        <v>84.402000000000001</v>
      </c>
      <c s="82">
        <v>38.960999999999999</v>
      </c>
      <c s="89">
        <v>0</v>
      </c>
      <c s="89">
        <v>0</v>
      </c>
      <c/>
      <c r="K275" s="143">
        <v>45508.908727233793</v>
      </c>
      <c r="R27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55.009999999999998</v>
      </c>
      <c s="20">
        <v>275</v>
      </c>
      <c s="100">
        <v>3.7719999999999998</v>
      </c>
      <c s="100">
        <v>83.683999999999998</v>
      </c>
      <c s="82">
        <v>54.747999999999998</v>
      </c>
      <c s="89">
        <v>0</v>
      </c>
      <c s="89">
        <v>0</v>
      </c>
      <c/>
      <c r="K276" s="143">
        <v>45508.908729606483</v>
      </c>
      <c r="R27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55.204000000000001</v>
      </c>
      <c s="20">
        <v>276</v>
      </c>
      <c s="100">
        <v>4.4379999999999997</v>
      </c>
      <c s="100">
        <v>85.349000000000004</v>
      </c>
      <c s="82">
        <v>46.664000000000001</v>
      </c>
      <c s="89">
        <v>0</v>
      </c>
      <c s="89">
        <v>0</v>
      </c>
      <c/>
      <c r="K277" s="143">
        <v>45508.90873185185</v>
      </c>
      <c r="R27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55.409999999999997</v>
      </c>
      <c s="20">
        <v>277</v>
      </c>
      <c s="100">
        <v>4.3099999999999996</v>
      </c>
      <c s="100">
        <v>86.069000000000003</v>
      </c>
      <c s="82">
        <v>31.489999999999998</v>
      </c>
      <c s="89">
        <v>0</v>
      </c>
      <c s="89">
        <v>0</v>
      </c>
      <c/>
      <c r="K278" s="143">
        <v>45508.908734236109</v>
      </c>
      <c r="R27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55.603000000000002</v>
      </c>
      <c s="20">
        <v>278</v>
      </c>
      <c s="100">
        <v>4.4969999999999999</v>
      </c>
      <c s="100">
        <v>84.5</v>
      </c>
      <c s="82">
        <v>42.871000000000002</v>
      </c>
      <c s="89">
        <v>0</v>
      </c>
      <c s="89">
        <v>0</v>
      </c>
      <c/>
      <c r="K279" s="143">
        <v>45508.908736469908</v>
      </c>
      <c r="R27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55.817</v>
      </c>
      <c s="20">
        <v>279</v>
      </c>
      <c s="100">
        <v>4.399</v>
      </c>
      <c s="100">
        <v>82.691999999999993</v>
      </c>
      <c s="82">
        <v>43.174999999999997</v>
      </c>
      <c s="89">
        <v>0</v>
      </c>
      <c s="89">
        <v>0</v>
      </c>
      <c/>
      <c r="K280" s="143">
        <v>45508.90873894676</v>
      </c>
      <c r="R28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56.006</v>
      </c>
      <c s="20">
        <v>280</v>
      </c>
      <c s="100">
        <v>4.25</v>
      </c>
      <c s="100">
        <v>82.647000000000006</v>
      </c>
      <c s="82">
        <v>31.875</v>
      </c>
      <c s="89">
        <v>0</v>
      </c>
      <c s="89">
        <v>0</v>
      </c>
      <c/>
      <c r="K281" s="143">
        <v>45508.908741134263</v>
      </c>
      <c r="R28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56.210999999999999</v>
      </c>
      <c s="20">
        <v>281</v>
      </c>
      <c s="100">
        <v>4.407</v>
      </c>
      <c s="100">
        <v>82.391999999999996</v>
      </c>
      <c s="82">
        <v>24.071000000000002</v>
      </c>
      <c s="89">
        <v>0</v>
      </c>
      <c s="89">
        <v>0</v>
      </c>
      <c/>
      <c r="K282" s="143">
        <v>45508.908743506945</v>
      </c>
      <c r="R28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56.408999999999999</v>
      </c>
      <c s="20">
        <v>282</v>
      </c>
      <c s="100">
        <v>4.1550000000000002</v>
      </c>
      <c s="100">
        <v>82.045000000000002</v>
      </c>
      <c s="82">
        <v>24.481999999999999</v>
      </c>
      <c s="89">
        <v>0</v>
      </c>
      <c s="89">
        <v>0</v>
      </c>
      <c/>
      <c r="K283" s="143">
        <v>45508.90874579861</v>
      </c>
      <c r="R28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56.619999999999997</v>
      </c>
      <c s="20">
        <v>283</v>
      </c>
      <c s="100">
        <v>4.4329999999999998</v>
      </c>
      <c s="100">
        <v>82.843999999999994</v>
      </c>
      <c s="82">
        <v>33.054000000000002</v>
      </c>
      <c s="89">
        <v>0</v>
      </c>
      <c s="89">
        <v>0</v>
      </c>
      <c/>
      <c r="K284" s="143">
        <v>45508.908748252317</v>
      </c>
      <c r="R28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56.814999999999998</v>
      </c>
      <c s="20">
        <v>284</v>
      </c>
      <c s="100">
        <v>4.4900000000000002</v>
      </c>
      <c s="100">
        <v>83.590000000000003</v>
      </c>
      <c s="82">
        <v>38.036000000000001</v>
      </c>
      <c s="89">
        <v>0</v>
      </c>
      <c s="89">
        <v>0</v>
      </c>
      <c/>
      <c r="K285" s="143">
        <v>45508.908750497685</v>
      </c>
      <c r="R28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57.011000000000003</v>
      </c>
      <c s="20">
        <v>285</v>
      </c>
      <c s="100">
        <v>4.5330000000000004</v>
      </c>
      <c s="100">
        <v>83.893000000000001</v>
      </c>
      <c s="82">
        <v>33.716999999999999</v>
      </c>
      <c s="89">
        <v>0</v>
      </c>
      <c s="89">
        <v>0</v>
      </c>
      <c/>
      <c r="K286" s="143">
        <v>45508.908752777781</v>
      </c>
      <c r="R28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57.201000000000001</v>
      </c>
      <c s="20">
        <v>286</v>
      </c>
      <c s="100">
        <v>4.601</v>
      </c>
      <c s="100">
        <v>84.992999999999995</v>
      </c>
      <c s="82">
        <v>35.731999999999999</v>
      </c>
      <c s="89">
        <v>0</v>
      </c>
      <c s="89">
        <v>0</v>
      </c>
      <c/>
      <c r="K287" s="143">
        <v>45508.908754965276</v>
      </c>
      <c r="R28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57.409999999999997</v>
      </c>
      <c s="20">
        <v>287</v>
      </c>
      <c s="100">
        <v>4.3799999999999999</v>
      </c>
      <c s="100">
        <v>85.018000000000001</v>
      </c>
      <c s="82">
        <v>45.911000000000001</v>
      </c>
      <c s="89">
        <v>0</v>
      </c>
      <c s="89">
        <v>0</v>
      </c>
      <c/>
      <c r="K288" s="143">
        <v>45508.908757384263</v>
      </c>
      <c r="R28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57.603000000000002</v>
      </c>
      <c s="20">
        <v>288</v>
      </c>
      <c s="100">
        <v>4.4409999999999998</v>
      </c>
      <c s="100">
        <v>85.652000000000001</v>
      </c>
      <c s="82">
        <v>45.414000000000001</v>
      </c>
      <c s="89">
        <v>0</v>
      </c>
      <c s="89">
        <v>0</v>
      </c>
      <c/>
      <c r="K289" s="143">
        <v>45508.908759618054</v>
      </c>
      <c r="R28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57.801000000000002</v>
      </c>
      <c s="20">
        <v>289</v>
      </c>
      <c s="100">
        <v>4.5380000000000003</v>
      </c>
      <c s="100">
        <v>84.751000000000005</v>
      </c>
      <c s="82">
        <v>51.399000000000001</v>
      </c>
      <c s="89">
        <v>0</v>
      </c>
      <c s="89">
        <v>0</v>
      </c>
      <c/>
      <c r="K290" s="143">
        <v>45508.908761909719</v>
      </c>
      <c r="R29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58.020000000000003</v>
      </c>
      <c s="20">
        <v>290</v>
      </c>
      <c s="100">
        <v>4.4960000000000004</v>
      </c>
      <c s="100">
        <v>82.986999999999995</v>
      </c>
      <c s="82">
        <v>46.000999999999998</v>
      </c>
      <c s="89">
        <v>0</v>
      </c>
      <c s="89">
        <v>0</v>
      </c>
      <c/>
      <c r="K291" s="143">
        <v>45508.908764444444</v>
      </c>
      <c r="R29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58.204999999999998</v>
      </c>
      <c s="20">
        <v>291</v>
      </c>
      <c s="100">
        <v>4.3499999999999996</v>
      </c>
      <c s="100">
        <v>82.128</v>
      </c>
      <c s="82">
        <v>38.515999999999998</v>
      </c>
      <c s="89">
        <v>0</v>
      </c>
      <c s="89">
        <v>0</v>
      </c>
      <c/>
      <c r="K292" s="143">
        <v>45508.90876658565</v>
      </c>
      <c r="R29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58.401000000000003</v>
      </c>
      <c s="20">
        <v>292</v>
      </c>
      <c s="100">
        <v>4.5270000000000001</v>
      </c>
      <c s="100">
        <v>83.537000000000006</v>
      </c>
      <c s="82">
        <v>32.493000000000002</v>
      </c>
      <c s="89">
        <v>0</v>
      </c>
      <c s="89">
        <v>0</v>
      </c>
      <c/>
      <c r="K293" s="143">
        <v>45508.908768865738</v>
      </c>
      <c r="R29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58.609999999999999</v>
      </c>
      <c s="20">
        <v>293</v>
      </c>
      <c s="100">
        <v>4.5270000000000001</v>
      </c>
      <c s="100">
        <v>83.537000000000006</v>
      </c>
      <c s="82">
        <v>0</v>
      </c>
      <c s="89">
        <v>0</v>
      </c>
      <c s="89">
        <v>0</v>
      </c>
      <c/>
      <c r="K294" s="143">
        <v>45508.908771273149</v>
      </c>
      <c r="R29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58.825000000000003</v>
      </c>
      <c s="20">
        <v>294</v>
      </c>
      <c s="100">
        <v>4.3090000000000002</v>
      </c>
      <c s="100">
        <v>83.132999999999996</v>
      </c>
      <c s="82">
        <v>24.440999999999999</v>
      </c>
      <c s="89">
        <v>0</v>
      </c>
      <c s="89">
        <v>0</v>
      </c>
      <c/>
      <c r="K295" s="143">
        <v>45508.908773761577</v>
      </c>
      <c r="R29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59.014000000000003</v>
      </c>
      <c s="20">
        <v>295</v>
      </c>
      <c s="100">
        <v>4.5359999999999996</v>
      </c>
      <c s="100">
        <v>84.225999999999999</v>
      </c>
      <c s="82">
        <v>27.518999999999998</v>
      </c>
      <c s="89">
        <v>0</v>
      </c>
      <c s="89">
        <v>0</v>
      </c>
      <c/>
      <c r="K296" s="143">
        <v>45508.908775960648</v>
      </c>
      <c r="R29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59.212000000000003</v>
      </c>
      <c s="20">
        <v>296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297" s="143">
        <v>45508.908778240744</v>
      </c>
      <c r="R29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59.421999999999997</v>
      </c>
      <c s="20">
        <v>297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298" s="143">
        <v>45508.908780682868</v>
      </c>
      <c r="R29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59.610999999999997</v>
      </c>
      <c s="20">
        <v>298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299" s="143">
        <v>45508.908782858794</v>
      </c>
      <c r="R29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59.802999999999997</v>
      </c>
      <c s="20">
        <v>299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0" s="143">
        <v>45508.908785092593</v>
      </c>
      <c r="R30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60.003999999999998</v>
      </c>
      <c s="20">
        <v>300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1" s="143">
        <v>45508.90878740741</v>
      </c>
      <c r="R30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60.200000000000003</v>
      </c>
      <c s="20">
        <v>301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2" s="143">
        <v>45508.908789675923</v>
      </c>
      <c r="R30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60.402999999999999</v>
      </c>
      <c s="20">
        <v>302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3" s="143">
        <v>45508.908792025461</v>
      </c>
      <c r="R30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60.622999999999998</v>
      </c>
      <c s="20">
        <v>303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4" s="143">
        <v>45508.908794571762</v>
      </c>
      <c r="R30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60.814</v>
      </c>
      <c s="20">
        <v>304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5" s="143">
        <v>45508.908796782409</v>
      </c>
      <c r="R305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61.012</v>
      </c>
      <c s="20">
        <v>305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6" s="143">
        <v>45508.908799074074</v>
      </c>
      <c r="R306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61.219999999999999</v>
      </c>
      <c s="20">
        <v>306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7" s="143">
        <v>45508.908801481484</v>
      </c>
      <c r="R307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61.409999999999997</v>
      </c>
      <c s="20">
        <v>307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8" s="143">
        <v>45508.908803680555</v>
      </c>
      <c r="R308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61.616</v>
      </c>
      <c s="20">
        <v>308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09" s="143">
        <v>45508.908806064814</v>
      </c>
      <c r="R309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61.807000000000002</v>
      </c>
      <c s="20">
        <v>309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0" s="143">
        <v>45508.908808275461</v>
      </c>
      <c r="R310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62.018000000000001</v>
      </c>
      <c s="20">
        <v>310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1" s="143">
        <v>45508.908810717592</v>
      </c>
      <c r="R311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62.210000000000001</v>
      </c>
      <c s="20">
        <v>311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2" s="143">
        <v>45508.908812951391</v>
      </c>
      <c r="R312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62.409999999999997</v>
      </c>
      <c s="20">
        <v>312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3" s="143">
        <v>45508.908815254632</v>
      </c>
      <c r="R313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62.621000000000002</v>
      </c>
      <c s="20">
        <v>313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4" s="143">
        <v>45508.908817708332</v>
      </c>
      <c r="R314"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134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  <c s="8" t="s">
        <v>19</v>
      </c>
    </row>
    <row>
      <c s="49">
        <v>62.798999999999999</v>
      </c>
      <c s="20">
        <v>314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5" s="143">
        <v>45508.908819756944</v>
      </c>
    </row>
    <row>
      <c s="49">
        <v>63.003999999999998</v>
      </c>
      <c s="20">
        <v>315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6" s="143">
        <v>45508.908822141202</v>
      </c>
    </row>
    <row>
      <c s="49">
        <v>63.213000000000001</v>
      </c>
      <c s="20">
        <v>316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7" s="143">
        <v>45508.908824548613</v>
      </c>
    </row>
    <row>
      <c s="49">
        <v>63.421999999999997</v>
      </c>
      <c s="20">
        <v>317</v>
      </c>
      <c s="100">
        <v>4.5359999999999996</v>
      </c>
      <c s="100">
        <v>84.225999999999999</v>
      </c>
      <c s="82">
        <v>0</v>
      </c>
      <c s="89">
        <v>0</v>
      </c>
      <c s="89">
        <v>1</v>
      </c>
      <c/>
      <c r="K318" s="143">
        <v>45508.908826967592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AW312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100" customWidth="1"/>
    <col min="4" max="4" width="12" style="100" customWidth="1"/>
    <col min="5" max="5" width="12" style="82" customWidth="1"/>
    <col min="6" max="6" width="14" style="89" customWidth="1"/>
    <col min="7" max="7" width="13.5234375" style="89" customWidth="1"/>
    <col min="8" max="8" width="16.5234375" style="89" hidden="1" customWidth="1"/>
    <col min="9" max="9" width="15" style="83" customWidth="1"/>
    <col min="10" max="10" width="14" style="83" customWidth="1"/>
    <col min="11" max="11" width="26" style="101" customWidth="1"/>
    <col min="12" max="12" width="17.26171875" style="20" customWidth="1"/>
    <col min="13" max="13" width="16.26171875" style="20" customWidth="1"/>
    <col min="14" max="14" width="15.5234375" style="20" customWidth="1"/>
    <col min="15" max="15" width="15" style="32" customWidth="1"/>
    <col min="16" max="16" width="12.26171875" style="32" customWidth="1"/>
    <col min="17" max="16384" width="8.5234375" style="32"/>
  </cols>
  <sheetData>
    <row>
      <c s="49" t="s">
        <v>213</v>
      </c>
      <c s="20" t="s">
        <v>133</v>
      </c>
      <c s="49" t="s">
        <v>170</v>
      </c>
      <c s="100" t="s">
        <v>20</v>
      </c>
      <c s="81" t="s">
        <v>348</v>
      </c>
      <c s="20" t="s">
        <v>361</v>
      </c>
      <c s="20" t="s">
        <v>411</v>
      </c>
      <c s="20" t="s">
        <v>180</v>
      </c>
      <c s="83" t="s">
        <v>318</v>
      </c>
      <c s="83" t="s">
        <v>398</v>
      </c>
      <c s="101" t="s">
        <v>44</v>
      </c>
      <c r="M1" s="32"/>
      <c s="32"/>
      <c r="R1" s="32" t="s">
        <v>319</v>
      </c>
      <c s="32" t="s">
        <v>282</v>
      </c>
      <c s="32" t="s">
        <v>101</v>
      </c>
      <c s="32" t="s">
        <v>56</v>
      </c>
      <c s="32" t="s">
        <v>236</v>
      </c>
      <c s="32" t="s">
        <v>55</v>
      </c>
      <c s="32" t="s">
        <v>204</v>
      </c>
      <c s="32" t="s">
        <v>178</v>
      </c>
      <c s="32" t="s">
        <v>9</v>
      </c>
      <c s="32" t="s">
        <v>237</v>
      </c>
      <c s="32" t="s">
        <v>8</v>
      </c>
      <c s="32" t="s">
        <v>440</v>
      </c>
      <c s="32" t="s">
        <v>21</v>
      </c>
      <c s="32" t="s">
        <v>367</v>
      </c>
      <c s="32" t="s">
        <v>379</v>
      </c>
      <c s="32" t="s">
        <v>69</v>
      </c>
      <c s="32" t="s">
        <v>297</v>
      </c>
      <c s="32" t="s">
        <v>22</v>
      </c>
      <c s="32" t="s">
        <v>298</v>
      </c>
      <c s="32" t="s">
        <v>23</v>
      </c>
      <c s="32" t="s">
        <v>380</v>
      </c>
      <c s="32" t="s">
        <v>177</v>
      </c>
      <c s="32" t="s">
        <v>299</v>
      </c>
      <c s="32" t="s">
        <v>160</v>
      </c>
      <c s="32" t="s">
        <v>45</v>
      </c>
      <c s="32" t="s">
        <v>412</v>
      </c>
      <c s="32" t="s">
        <v>214</v>
      </c>
      <c s="32" t="s">
        <v>320</v>
      </c>
      <c s="32" t="s">
        <v>215</v>
      </c>
      <c s="32" t="s">
        <v>349</v>
      </c>
      <c s="32" t="s">
        <v>381</v>
      </c>
      <c s="32" t="s">
        <v>161</v>
      </c>
    </row>
    <row>
      <c s="49">
        <v>0.19500000000000001</v>
      </c>
      <c s="20">
        <v>1</v>
      </c>
      <c s="100">
        <v>4.3559999999999999</v>
      </c>
      <c s="100">
        <v>81.653000000000006</v>
      </c>
      <c s="81">
        <v>49.517000000000003</v>
      </c>
      <c s="20">
        <v>0</v>
      </c>
      <c s="20">
        <v>0</v>
      </c>
      <c/>
      <c r="K2" s="143">
        <v>45508.908125624999</v>
      </c>
    </row>
    <row>
      <c s="49">
        <v>0.38200000000000001</v>
      </c>
      <c s="20">
        <v>2</v>
      </c>
      <c s="100">
        <v>4.5739999999999998</v>
      </c>
      <c s="100">
        <v>81.879000000000005</v>
      </c>
      <c s="81">
        <v>29.521000000000001</v>
      </c>
      <c s="20">
        <v>0</v>
      </c>
      <c s="20">
        <v>0</v>
      </c>
      <c/>
      <c r="K3" s="143">
        <v>45508.908127800925</v>
      </c>
    </row>
    <row>
      <c s="49">
        <v>0.59699999999999998</v>
      </c>
      <c s="20">
        <v>3</v>
      </c>
      <c s="100">
        <v>4.3049999999999997</v>
      </c>
      <c s="100">
        <v>81.879000000000005</v>
      </c>
      <c s="81">
        <v>0</v>
      </c>
      <c s="20">
        <v>0</v>
      </c>
      <c s="20">
        <v>0</v>
      </c>
      <c/>
      <c r="K4" s="143">
        <v>45508.908130289354</v>
      </c>
    </row>
    <row>
      <c s="49">
        <v>0.78900000000000003</v>
      </c>
      <c s="20">
        <v>4</v>
      </c>
      <c s="100">
        <v>4.3280000000000003</v>
      </c>
      <c s="100">
        <v>81.180000000000007</v>
      </c>
      <c s="81">
        <v>28.236999999999998</v>
      </c>
      <c s="20">
        <v>0</v>
      </c>
      <c s="20">
        <v>0</v>
      </c>
      <c/>
      <c r="K5" s="143">
        <v>45508.908132500001</v>
      </c>
    </row>
    <row>
      <c s="49">
        <v>0.996</v>
      </c>
      <c s="20">
        <v>5</v>
      </c>
      <c s="100">
        <v>4.1749999999999998</v>
      </c>
      <c s="100">
        <v>80.186000000000007</v>
      </c>
      <c s="81">
        <v>36.255000000000003</v>
      </c>
      <c s="20">
        <v>0</v>
      </c>
      <c s="20">
        <v>0</v>
      </c>
      <c/>
      <c r="K6" s="143">
        <v>45508.908134895835</v>
      </c>
    </row>
    <row>
      <c s="49">
        <v>1.1970000000000001</v>
      </c>
      <c s="20">
        <v>6</v>
      </c>
      <c s="100">
        <v>4.5709999999999997</v>
      </c>
      <c s="100">
        <v>80.619</v>
      </c>
      <c s="81">
        <v>17.023</v>
      </c>
      <c s="20">
        <v>0</v>
      </c>
      <c s="20">
        <v>0</v>
      </c>
      <c/>
      <c r="K7" s="143">
        <v>45508.908137233797</v>
      </c>
    </row>
    <row>
      <c s="49">
        <v>1.4119999999999999</v>
      </c>
      <c s="20">
        <v>7</v>
      </c>
      <c s="100">
        <v>4.4340000000000002</v>
      </c>
      <c s="100">
        <v>80.603999999999999</v>
      </c>
      <c s="81">
        <v>24.917000000000002</v>
      </c>
      <c s="20">
        <v>0</v>
      </c>
      <c s="20">
        <v>0</v>
      </c>
      <c/>
      <c r="K8" s="143">
        <v>45508.908139710649</v>
      </c>
    </row>
    <row>
      <c s="49">
        <v>1.6000000000000001</v>
      </c>
      <c s="20">
        <v>8</v>
      </c>
      <c s="100">
        <v>4.6619999999999999</v>
      </c>
      <c s="100">
        <v>78.814999999999998</v>
      </c>
      <c s="81">
        <v>36.738</v>
      </c>
      <c s="20">
        <v>0</v>
      </c>
      <c s="20">
        <v>0</v>
      </c>
      <c/>
      <c r="K9" s="143">
        <v>45508.908141886575</v>
      </c>
    </row>
    <row>
      <c s="49">
        <v>1.8100000000000001</v>
      </c>
      <c s="20">
        <v>9</v>
      </c>
      <c s="100">
        <v>4.6230000000000002</v>
      </c>
      <c s="100">
        <v>80.254000000000005</v>
      </c>
      <c s="81">
        <v>23.116</v>
      </c>
      <c s="20">
        <v>0</v>
      </c>
      <c s="20">
        <v>0</v>
      </c>
      <c/>
      <c r="K10" s="143">
        <v>45508.908144317131</v>
      </c>
    </row>
    <row>
      <c s="49">
        <v>2.0270000000000001</v>
      </c>
      <c s="20">
        <v>10</v>
      </c>
      <c s="100">
        <v>4.6890000000000001</v>
      </c>
      <c s="100">
        <v>79.186999999999998</v>
      </c>
      <c s="81">
        <v>30.774999999999999</v>
      </c>
      <c s="20">
        <v>0</v>
      </c>
      <c s="20">
        <v>0</v>
      </c>
      <c/>
      <c r="K11" s="143">
        <v>45508.90814684028</v>
      </c>
    </row>
    <row>
      <c s="49">
        <v>2.1920000000000002</v>
      </c>
      <c s="20">
        <v>11</v>
      </c>
      <c s="100">
        <v>4.6689999999999996</v>
      </c>
      <c s="100">
        <v>79.129000000000005</v>
      </c>
      <c s="81">
        <v>26.507999999999999</v>
      </c>
      <c s="20">
        <v>0</v>
      </c>
      <c s="20">
        <v>0</v>
      </c>
      <c/>
      <c r="K12" s="143">
        <v>45508.908148738425</v>
      </c>
    </row>
    <row>
      <c s="49">
        <v>2.496</v>
      </c>
      <c s="20">
        <v>12</v>
      </c>
      <c s="100">
        <v>4.6689999999999996</v>
      </c>
      <c s="100">
        <v>79.466999999999999</v>
      </c>
      <c s="81">
        <v>13.891</v>
      </c>
      <c s="20">
        <v>0</v>
      </c>
      <c s="20">
        <v>0</v>
      </c>
      <c/>
      <c r="K13" s="143">
        <v>45508.908152268516</v>
      </c>
    </row>
    <row>
      <c s="49">
        <v>2.6850000000000001</v>
      </c>
      <c s="20">
        <v>13</v>
      </c>
      <c s="100">
        <v>4.258</v>
      </c>
      <c s="100">
        <v>79.959000000000003</v>
      </c>
      <c s="81">
        <v>26.105</v>
      </c>
      <c s="20">
        <v>0</v>
      </c>
      <c s="20">
        <v>0</v>
      </c>
      <c/>
      <c r="K14" s="143">
        <v>45508.908154456018</v>
      </c>
    </row>
    <row>
      <c s="49">
        <v>2.843</v>
      </c>
      <c s="20">
        <v>14</v>
      </c>
      <c s="100">
        <v>4.258</v>
      </c>
      <c s="100">
        <v>81.040000000000006</v>
      </c>
      <c s="81">
        <v>33.473999999999997</v>
      </c>
      <c s="20">
        <v>0</v>
      </c>
      <c s="20">
        <v>0</v>
      </c>
      <c/>
      <c r="K15" s="143">
        <v>45508.908156273152</v>
      </c>
    </row>
    <row>
      <c s="49">
        <v>3.1139999999999999</v>
      </c>
      <c s="20">
        <v>15</v>
      </c>
      <c s="100">
        <v>4.5780000000000003</v>
      </c>
      <c s="100">
        <v>81.222999999999999</v>
      </c>
      <c s="81">
        <v>35.159999999999997</v>
      </c>
      <c s="20">
        <v>0</v>
      </c>
      <c s="20">
        <v>0</v>
      </c>
      <c/>
      <c r="K16" s="143">
        <v>45508.908159409722</v>
      </c>
    </row>
    <row>
      <c s="49">
        <v>3.3450000000000002</v>
      </c>
      <c s="20">
        <v>16</v>
      </c>
      <c s="100">
        <v>4.782</v>
      </c>
      <c s="100">
        <v>84.507000000000005</v>
      </c>
      <c s="81">
        <v>29.995999999999999</v>
      </c>
      <c s="20">
        <v>0</v>
      </c>
      <c s="20">
        <v>0</v>
      </c>
      <c/>
      <c r="K17" s="143">
        <v>45508.908162083331</v>
      </c>
    </row>
    <row>
      <c s="49">
        <v>3.609</v>
      </c>
      <c s="20">
        <v>17</v>
      </c>
      <c s="100">
        <v>4.1820000000000004</v>
      </c>
      <c s="100">
        <v>84.251000000000005</v>
      </c>
      <c s="81">
        <v>26.356000000000002</v>
      </c>
      <c s="20">
        <v>0</v>
      </c>
      <c s="20">
        <v>0</v>
      </c>
      <c/>
      <c r="K18" s="143">
        <v>45508.90816515046</v>
      </c>
    </row>
    <row>
      <c s="49">
        <v>3.8260000000000001</v>
      </c>
      <c s="20">
        <v>18</v>
      </c>
      <c s="100">
        <v>4.4859999999999998</v>
      </c>
      <c s="100">
        <v>83.587999999999994</v>
      </c>
      <c s="81">
        <v>19.943999999999999</v>
      </c>
      <c s="20">
        <v>0</v>
      </c>
      <c s="20">
        <v>0</v>
      </c>
      <c/>
      <c r="K19" s="143">
        <v>45508.908167650465</v>
      </c>
    </row>
    <row>
      <c s="49">
        <v>4.0119999999999996</v>
      </c>
      <c s="20">
        <v>19</v>
      </c>
      <c s="100">
        <v>4.5330000000000004</v>
      </c>
      <c s="100">
        <v>83.775000000000006</v>
      </c>
      <c s="81">
        <v>22.760000000000002</v>
      </c>
      <c s="20">
        <v>0</v>
      </c>
      <c s="20">
        <v>0</v>
      </c>
      <c/>
      <c r="K20" s="143">
        <v>45508.908169814815</v>
      </c>
    </row>
    <row>
      <c s="49">
        <v>4.2089999999999996</v>
      </c>
      <c s="20">
        <v>20</v>
      </c>
      <c s="100">
        <v>4.407</v>
      </c>
      <c s="100">
        <v>83.858999999999995</v>
      </c>
      <c s="81">
        <v>24.504000000000001</v>
      </c>
      <c s="20">
        <v>0</v>
      </c>
      <c s="20">
        <v>0</v>
      </c>
      <c/>
      <c r="K21" s="143">
        <v>45508.908172083335</v>
      </c>
    </row>
    <row>
      <c s="49">
        <v>4.4610000000000003</v>
      </c>
      <c s="20">
        <v>21</v>
      </c>
      <c s="100">
        <v>4.5039999999999996</v>
      </c>
      <c s="100">
        <v>84.347999999999999</v>
      </c>
      <c s="81">
        <v>26.012</v>
      </c>
      <c s="20">
        <v>0</v>
      </c>
      <c s="20">
        <v>0</v>
      </c>
      <c/>
      <c r="K22" s="143">
        <v>45508.908174999997</v>
      </c>
    </row>
    <row>
      <c s="49">
        <v>4.6719999999999997</v>
      </c>
      <c s="20">
        <v>22</v>
      </c>
      <c s="100">
        <v>4.5069999999999997</v>
      </c>
      <c s="100">
        <v>84.474000000000004</v>
      </c>
      <c s="81">
        <v>25.346</v>
      </c>
      <c s="20">
        <v>0</v>
      </c>
      <c s="20">
        <v>0</v>
      </c>
      <c/>
      <c r="K23" s="143">
        <v>45508.908177442128</v>
      </c>
    </row>
    <row>
      <c s="49">
        <v>4.899</v>
      </c>
      <c s="20">
        <v>23</v>
      </c>
      <c s="100">
        <v>4.5069999999999997</v>
      </c>
      <c s="100">
        <v>84.049000000000007</v>
      </c>
      <c s="81">
        <v>22.893000000000001</v>
      </c>
      <c s="20">
        <v>0</v>
      </c>
      <c s="20">
        <v>0</v>
      </c>
      <c/>
      <c r="K24" s="143">
        <v>45508.908180069448</v>
      </c>
    </row>
    <row>
      <c s="49">
        <v>5.0759999999999996</v>
      </c>
      <c s="20">
        <v>24</v>
      </c>
      <c s="100">
        <v>4.282</v>
      </c>
      <c s="100">
        <v>83.304000000000002</v>
      </c>
      <c s="81">
        <v>25.843</v>
      </c>
      <c s="20">
        <v>0</v>
      </c>
      <c s="20">
        <v>0</v>
      </c>
      <c/>
      <c r="K25" s="143">
        <v>45508.908182118059</v>
      </c>
    </row>
    <row>
      <c s="49">
        <v>5.2270000000000003</v>
      </c>
      <c s="20">
        <v>25</v>
      </c>
      <c s="100">
        <v>4.4109999999999996</v>
      </c>
      <c s="100">
        <v>84.466999999999999</v>
      </c>
      <c s="81">
        <v>20.683</v>
      </c>
      <c s="20">
        <v>0</v>
      </c>
      <c s="20">
        <v>0</v>
      </c>
      <c/>
      <c r="K26" s="143">
        <v>45508.908183877313</v>
      </c>
    </row>
    <row>
      <c s="49">
        <v>5.3520000000000003</v>
      </c>
      <c s="20">
        <v>26</v>
      </c>
      <c s="100">
        <v>4.306</v>
      </c>
      <c s="100">
        <v>84.474999999999994</v>
      </c>
      <c s="81">
        <v>19.670999999999999</v>
      </c>
      <c s="20">
        <v>0</v>
      </c>
      <c s="20">
        <v>0</v>
      </c>
      <c/>
      <c r="K27" s="143">
        <v>45508.908185312503</v>
      </c>
    </row>
    <row>
      <c s="49">
        <v>5.5979999999999999</v>
      </c>
      <c s="20">
        <v>27</v>
      </c>
      <c s="100">
        <v>4.3630000000000004</v>
      </c>
      <c s="100">
        <v>84.409999999999997</v>
      </c>
      <c s="81">
        <v>23.198</v>
      </c>
      <c s="20">
        <v>0</v>
      </c>
      <c s="20">
        <v>0</v>
      </c>
      <c/>
      <c r="K28" s="143">
        <v>45508.908188159723</v>
      </c>
    </row>
    <row>
      <c s="49">
        <v>5.8760000000000003</v>
      </c>
      <c s="20">
        <v>28</v>
      </c>
      <c s="100">
        <v>4.4240000000000004</v>
      </c>
      <c s="100">
        <v>83.244</v>
      </c>
      <c s="81">
        <v>28.977</v>
      </c>
      <c s="20">
        <v>0</v>
      </c>
      <c s="20">
        <v>0</v>
      </c>
      <c/>
      <c r="K29" s="143">
        <v>45508.908191377312</v>
      </c>
    </row>
    <row>
      <c s="49">
        <v>6.1020000000000003</v>
      </c>
      <c s="20">
        <v>29</v>
      </c>
      <c s="100">
        <v>4.1109999999999998</v>
      </c>
      <c s="100">
        <v>83.849999999999994</v>
      </c>
      <c s="81">
        <v>22.071000000000002</v>
      </c>
      <c s="20">
        <v>0</v>
      </c>
      <c s="20">
        <v>0</v>
      </c>
      <c/>
      <c r="K30" s="143">
        <v>45508.908194004631</v>
      </c>
    </row>
    <row>
      <c s="49">
        <v>6.2000000000000002</v>
      </c>
      <c s="20">
        <v>30</v>
      </c>
      <c s="100">
        <v>4.0010000000000003</v>
      </c>
      <c s="100">
        <v>83.242999999999995</v>
      </c>
      <c s="81">
        <v>19.010000000000002</v>
      </c>
      <c s="20">
        <v>0</v>
      </c>
      <c s="20">
        <v>0</v>
      </c>
      <c/>
      <c r="K31" s="143">
        <v>45508.908195127318</v>
      </c>
    </row>
    <row>
      <c s="49">
        <v>6.3460000000000001</v>
      </c>
      <c s="20">
        <v>31</v>
      </c>
      <c s="100">
        <v>4.016</v>
      </c>
      <c s="100">
        <v>82.909000000000006</v>
      </c>
      <c s="82">
        <v>23.292999999999999</v>
      </c>
      <c s="89">
        <v>0</v>
      </c>
      <c s="89">
        <v>0</v>
      </c>
      <c/>
      <c r="K32" s="143">
        <v>45508.90819681713</v>
      </c>
    </row>
    <row>
      <c s="49">
        <v>6.4779999999999998</v>
      </c>
      <c s="20">
        <v>32</v>
      </c>
      <c s="100">
        <v>4.0590000000000002</v>
      </c>
      <c s="100">
        <v>81.507999999999996</v>
      </c>
      <c s="82">
        <v>30.882000000000001</v>
      </c>
      <c s="89">
        <v>0</v>
      </c>
      <c s="89">
        <v>0</v>
      </c>
      <c/>
      <c r="K33" s="143">
        <v>45508.908198344907</v>
      </c>
    </row>
    <row>
      <c s="49">
        <v>6.6619999999999999</v>
      </c>
      <c s="20">
        <v>33</v>
      </c>
      <c s="100">
        <v>4.1360000000000001</v>
      </c>
      <c s="100">
        <v>81.725999999999999</v>
      </c>
      <c s="82">
        <v>19.513999999999999</v>
      </c>
      <c s="89">
        <v>0</v>
      </c>
      <c s="89">
        <v>0</v>
      </c>
      <c/>
      <c r="K34" s="143">
        <v>45508.908200474536</v>
      </c>
    </row>
    <row>
      <c s="49">
        <v>6.8010000000000002</v>
      </c>
      <c s="20">
        <v>34</v>
      </c>
      <c s="100">
        <v>4.0970000000000004</v>
      </c>
      <c s="100">
        <v>80.417000000000002</v>
      </c>
      <c s="82">
        <v>25.565999999999999</v>
      </c>
      <c s="89">
        <v>0</v>
      </c>
      <c s="89">
        <v>0</v>
      </c>
      <c/>
      <c r="K35" s="143">
        <v>45508.90820208333</v>
      </c>
    </row>
    <row>
      <c s="49">
        <v>7.0170000000000003</v>
      </c>
      <c s="20">
        <v>35</v>
      </c>
      <c s="100">
        <v>4.2690000000000001</v>
      </c>
      <c s="100">
        <v>80.991</v>
      </c>
      <c s="82">
        <v>23.853999999999999</v>
      </c>
      <c s="89">
        <v>0</v>
      </c>
      <c s="89">
        <v>0</v>
      </c>
      <c/>
      <c r="K36" s="143">
        <v>45508.908204594911</v>
      </c>
    </row>
    <row>
      <c s="49">
        <v>7.2309999999999999</v>
      </c>
      <c s="20">
        <v>36</v>
      </c>
      <c s="100">
        <v>4.1310000000000002</v>
      </c>
      <c s="100">
        <v>81.058999999999998</v>
      </c>
      <c s="82">
        <v>28.858000000000001</v>
      </c>
      <c s="89">
        <v>0</v>
      </c>
      <c s="89">
        <v>0</v>
      </c>
      <c/>
      <c r="K37" s="143">
        <v>45508.908207060187</v>
      </c>
    </row>
    <row>
      <c s="49">
        <v>7.4260000000000002</v>
      </c>
      <c s="20">
        <v>37</v>
      </c>
      <c s="100">
        <v>4.359</v>
      </c>
      <c s="100">
        <v>82.192999999999998</v>
      </c>
      <c s="82">
        <v>26.899000000000001</v>
      </c>
      <c s="89">
        <v>0</v>
      </c>
      <c s="89">
        <v>0</v>
      </c>
      <c/>
      <c r="K38" s="143">
        <v>45508.908209317131</v>
      </c>
    </row>
    <row>
      <c s="49">
        <v>7.625</v>
      </c>
      <c s="20">
        <v>38</v>
      </c>
      <c s="100">
        <v>4.3890000000000002</v>
      </c>
      <c s="100">
        <v>82.692999999999998</v>
      </c>
      <c s="82">
        <v>31.132999999999999</v>
      </c>
      <c s="89">
        <v>0</v>
      </c>
      <c s="89">
        <v>0</v>
      </c>
      <c/>
      <c r="K39" s="143">
        <v>45508.908211631948</v>
      </c>
    </row>
    <row>
      <c s="49">
        <v>7.7960000000000003</v>
      </c>
      <c s="20">
        <v>39</v>
      </c>
      <c s="100">
        <v>4.3369999999999997</v>
      </c>
      <c s="100">
        <v>82.692999999999998</v>
      </c>
      <c s="82">
        <v>0</v>
      </c>
      <c s="89">
        <v>0</v>
      </c>
      <c s="89">
        <v>0</v>
      </c>
      <c/>
      <c r="K40" s="143">
        <v>45508.90821361111</v>
      </c>
    </row>
    <row>
      <c s="49">
        <v>8.0060000000000002</v>
      </c>
      <c s="20">
        <v>40</v>
      </c>
      <c s="100">
        <v>4.1180000000000003</v>
      </c>
      <c s="100">
        <v>82.692999999999998</v>
      </c>
      <c s="82">
        <v>0</v>
      </c>
      <c s="89">
        <v>0</v>
      </c>
      <c s="89">
        <v>0</v>
      </c>
      <c/>
      <c r="K41" s="143">
        <v>45508.90821603009</v>
      </c>
    </row>
    <row>
      <c s="49">
        <v>8.2110000000000003</v>
      </c>
      <c s="20">
        <v>41</v>
      </c>
      <c s="100">
        <v>4.133</v>
      </c>
      <c s="100">
        <v>84.801000000000002</v>
      </c>
      <c s="82">
        <v>32.179000000000002</v>
      </c>
      <c s="89">
        <v>0</v>
      </c>
      <c s="89">
        <v>0</v>
      </c>
      <c/>
      <c r="K42" s="143">
        <v>45508.908218414355</v>
      </c>
    </row>
    <row>
      <c s="49">
        <v>8.3870000000000005</v>
      </c>
      <c s="20">
        <v>42</v>
      </c>
      <c s="100">
        <v>4.133</v>
      </c>
      <c s="100">
        <v>84.801000000000002</v>
      </c>
      <c s="82">
        <v>0</v>
      </c>
      <c s="89">
        <v>0</v>
      </c>
      <c s="89">
        <v>0</v>
      </c>
      <c/>
      <c r="K43" s="143">
        <v>45508.908220451391</v>
      </c>
    </row>
    <row>
      <c s="49">
        <v>8.5899999999999999</v>
      </c>
      <c s="20">
        <v>43</v>
      </c>
      <c s="100">
        <v>4.133</v>
      </c>
      <c s="100">
        <v>86.488</v>
      </c>
      <c s="82">
        <v>35.125999999999998</v>
      </c>
      <c s="89">
        <v>0</v>
      </c>
      <c s="89">
        <v>0</v>
      </c>
      <c/>
      <c r="K44" s="143">
        <v>45508.908222789352</v>
      </c>
    </row>
    <row>
      <c s="49">
        <v>8.8000000000000007</v>
      </c>
      <c s="20">
        <v>44</v>
      </c>
      <c s="100">
        <v>4.21</v>
      </c>
      <c s="100">
        <v>84.965000000000003</v>
      </c>
      <c s="82">
        <v>16.423999999999999</v>
      </c>
      <c s="89">
        <v>0</v>
      </c>
      <c s="89">
        <v>0</v>
      </c>
      <c/>
      <c r="K45" s="143">
        <v>45508.908225231484</v>
      </c>
    </row>
    <row>
      <c s="49">
        <v>9.0109999999999992</v>
      </c>
      <c s="20">
        <v>45</v>
      </c>
      <c s="100">
        <v>4.3150000000000004</v>
      </c>
      <c s="100">
        <v>86.242999999999995</v>
      </c>
      <c s="82">
        <v>16.087</v>
      </c>
      <c s="89">
        <v>0</v>
      </c>
      <c s="89">
        <v>0</v>
      </c>
      <c/>
      <c r="K46" s="143">
        <v>45508.908227673608</v>
      </c>
    </row>
    <row>
      <c s="49">
        <v>9.2159999999999993</v>
      </c>
      <c s="20">
        <v>46</v>
      </c>
      <c s="100">
        <v>4.391</v>
      </c>
      <c s="100">
        <v>88.234999999999999</v>
      </c>
      <c s="82">
        <v>32.941000000000003</v>
      </c>
      <c s="89">
        <v>0</v>
      </c>
      <c s="89">
        <v>0</v>
      </c>
      <c/>
      <c r="K47" s="143">
        <v>45508.908230046298</v>
      </c>
    </row>
    <row>
      <c s="49">
        <v>9.4139999999999997</v>
      </c>
      <c s="20">
        <v>47</v>
      </c>
      <c s="100">
        <v>4.391</v>
      </c>
      <c s="100">
        <v>80.614999999999995</v>
      </c>
      <c s="82">
        <v>34.700000000000003</v>
      </c>
      <c s="89">
        <v>0</v>
      </c>
      <c s="89">
        <v>0</v>
      </c>
      <c/>
      <c r="K48" s="143">
        <v>45508.908232326386</v>
      </c>
    </row>
    <row>
      <c s="49">
        <v>9.5899999999999999</v>
      </c>
      <c s="20">
        <v>48</v>
      </c>
      <c s="100">
        <v>4.391</v>
      </c>
      <c s="100">
        <v>83.492000000000004</v>
      </c>
      <c s="82">
        <v>32.423999999999999</v>
      </c>
      <c s="89">
        <v>0</v>
      </c>
      <c s="89">
        <v>0</v>
      </c>
      <c/>
      <c r="K49" s="143">
        <v>45508.908234374998</v>
      </c>
    </row>
    <row>
      <c s="49">
        <v>9.8140000000000001</v>
      </c>
      <c s="20">
        <v>49</v>
      </c>
      <c s="100">
        <v>4.391</v>
      </c>
      <c s="100">
        <v>83.918999999999997</v>
      </c>
      <c s="82">
        <v>6.5700000000000003</v>
      </c>
      <c s="89">
        <v>0</v>
      </c>
      <c s="89">
        <v>0</v>
      </c>
      <c/>
      <c r="K50" s="143">
        <v>45508.90823695602</v>
      </c>
    </row>
    <row>
      <c s="49">
        <v>9.9830000000000005</v>
      </c>
      <c s="20">
        <v>50</v>
      </c>
      <c s="100">
        <v>4.391</v>
      </c>
      <c s="100">
        <v>85.265000000000001</v>
      </c>
      <c s="82">
        <v>35.130000000000003</v>
      </c>
      <c s="89">
        <v>0</v>
      </c>
      <c s="89">
        <v>0</v>
      </c>
      <c/>
      <c r="K51" s="143">
        <v>45508.908238912038</v>
      </c>
    </row>
    <row>
      <c s="49">
        <v>10.202</v>
      </c>
      <c s="20">
        <v>51</v>
      </c>
      <c s="100">
        <v>4.593</v>
      </c>
      <c s="100">
        <v>85.031999999999996</v>
      </c>
      <c s="82">
        <v>22.349</v>
      </c>
      <c s="89">
        <v>0</v>
      </c>
      <c s="89">
        <v>0</v>
      </c>
      <c/>
      <c r="K52" s="143">
        <v>45508.908241446756</v>
      </c>
    </row>
    <row>
      <c s="49">
        <v>10.397</v>
      </c>
      <c s="20">
        <v>52</v>
      </c>
      <c s="100">
        <v>4.7649999999999997</v>
      </c>
      <c s="100">
        <v>85.031999999999996</v>
      </c>
      <c s="82">
        <v>0</v>
      </c>
      <c s="89">
        <v>0</v>
      </c>
      <c s="89">
        <v>0</v>
      </c>
      <c/>
      <c r="K53" s="143">
        <v>45508.908243715276</v>
      </c>
    </row>
    <row>
      <c s="49">
        <v>10.606999999999999</v>
      </c>
      <c s="20">
        <v>53</v>
      </c>
      <c s="100">
        <v>4.6360000000000001</v>
      </c>
      <c s="100">
        <v>84.063999999999993</v>
      </c>
      <c s="82">
        <v>39.417999999999999</v>
      </c>
      <c s="89">
        <v>0</v>
      </c>
      <c s="89">
        <v>0</v>
      </c>
      <c/>
      <c r="K54" s="143">
        <v>45508.908246145831</v>
      </c>
    </row>
    <row>
      <c s="49">
        <v>10.797000000000001</v>
      </c>
      <c s="20">
        <v>54</v>
      </c>
      <c s="100">
        <v>4.5179999999999998</v>
      </c>
      <c s="100">
        <v>84.063999999999993</v>
      </c>
      <c s="82">
        <v>0</v>
      </c>
      <c s="89">
        <v>0</v>
      </c>
      <c s="89">
        <v>0</v>
      </c>
      <c/>
      <c r="K55" s="143">
        <v>45508.908248333333</v>
      </c>
    </row>
    <row>
      <c s="49">
        <v>10.994</v>
      </c>
      <c s="20">
        <v>55</v>
      </c>
      <c s="100">
        <v>4.5640000000000001</v>
      </c>
      <c s="100">
        <v>84.063999999999993</v>
      </c>
      <c s="82">
        <v>0</v>
      </c>
      <c s="89">
        <v>0</v>
      </c>
      <c s="89">
        <v>0</v>
      </c>
      <c/>
      <c r="K56" s="143">
        <v>45508.908250624998</v>
      </c>
    </row>
    <row>
      <c s="49">
        <v>11.196999999999999</v>
      </c>
      <c s="20">
        <v>56</v>
      </c>
      <c s="100">
        <v>4.4859999999999998</v>
      </c>
      <c s="100">
        <v>79.477000000000004</v>
      </c>
      <c s="82">
        <v>29.609000000000002</v>
      </c>
      <c s="89">
        <v>0</v>
      </c>
      <c s="89">
        <v>0</v>
      </c>
      <c/>
      <c r="K57" s="143">
        <v>45508.90825296296</v>
      </c>
    </row>
    <row>
      <c s="49">
        <v>11.409000000000001</v>
      </c>
      <c s="20">
        <v>57</v>
      </c>
      <c s="100">
        <v>4.4969999999999999</v>
      </c>
      <c s="100">
        <v>81.366</v>
      </c>
      <c s="82">
        <v>24.617999999999999</v>
      </c>
      <c s="89">
        <v>0</v>
      </c>
      <c s="89">
        <v>0</v>
      </c>
      <c/>
      <c r="K58" s="143">
        <v>45508.908255416667</v>
      </c>
    </row>
    <row>
      <c s="49">
        <v>11.599</v>
      </c>
      <c s="20">
        <v>58</v>
      </c>
      <c s="100">
        <v>4.4969999999999999</v>
      </c>
      <c s="100">
        <v>82.468000000000004</v>
      </c>
      <c s="82">
        <v>27.541</v>
      </c>
      <c s="89">
        <v>0</v>
      </c>
      <c s="89">
        <v>0</v>
      </c>
      <c/>
      <c r="K59" s="143">
        <v>45508.908257615738</v>
      </c>
    </row>
    <row>
      <c s="49">
        <v>11.784000000000001</v>
      </c>
      <c s="20">
        <v>59</v>
      </c>
      <c s="100">
        <v>3.9430000000000001</v>
      </c>
      <c s="100">
        <v>83.277000000000001</v>
      </c>
      <c s="82">
        <v>11.039999999999999</v>
      </c>
      <c s="89">
        <v>0</v>
      </c>
      <c s="89">
        <v>0</v>
      </c>
      <c/>
      <c r="K60" s="143">
        <v>45508.908259756943</v>
      </c>
    </row>
    <row>
      <c s="49">
        <v>11.99</v>
      </c>
      <c s="20">
        <v>60</v>
      </c>
      <c s="100">
        <v>4.1849999999999996</v>
      </c>
      <c s="100">
        <v>83.435000000000002</v>
      </c>
      <c s="82">
        <v>12.015000000000001</v>
      </c>
      <c s="89">
        <v>0</v>
      </c>
      <c s="89">
        <v>0</v>
      </c>
      <c/>
      <c r="K61" s="143">
        <v>45508.908262141202</v>
      </c>
    </row>
    <row>
      <c s="49">
        <v>12.211</v>
      </c>
      <c s="20">
        <v>61</v>
      </c>
      <c s="100">
        <v>4.3659999999999997</v>
      </c>
      <c s="100">
        <v>80.674000000000007</v>
      </c>
      <c s="82">
        <v>39.625999999999998</v>
      </c>
      <c s="89">
        <v>0</v>
      </c>
      <c s="89">
        <v>0</v>
      </c>
      <c/>
      <c r="K62" s="143">
        <v>45508.908264699072</v>
      </c>
    </row>
    <row>
      <c s="49">
        <v>12.384</v>
      </c>
      <c s="20">
        <v>62</v>
      </c>
      <c s="100">
        <v>4.1139999999999999</v>
      </c>
      <c s="100">
        <v>80.438000000000002</v>
      </c>
      <c s="82">
        <v>22.396000000000001</v>
      </c>
      <c s="89">
        <v>0</v>
      </c>
      <c s="89">
        <v>0</v>
      </c>
      <c/>
      <c r="K63" s="143">
        <v>45508.908266701386</v>
      </c>
    </row>
    <row>
      <c s="49">
        <v>12.596</v>
      </c>
      <c s="20">
        <v>63</v>
      </c>
      <c s="100">
        <v>4.3010000000000002</v>
      </c>
      <c s="100">
        <v>80.102999999999994</v>
      </c>
      <c s="82">
        <v>19.308</v>
      </c>
      <c s="89">
        <v>0</v>
      </c>
      <c s="89">
        <v>0</v>
      </c>
      <c/>
      <c r="K64" s="143">
        <v>45508.90826916667</v>
      </c>
    </row>
    <row>
      <c s="49">
        <v>12.804</v>
      </c>
      <c s="20">
        <v>64</v>
      </c>
      <c s="100">
        <v>4.3259999999999996</v>
      </c>
      <c s="100">
        <v>80.060000000000002</v>
      </c>
      <c s="82">
        <v>21.332000000000001</v>
      </c>
      <c s="89">
        <v>0</v>
      </c>
      <c s="89">
        <v>0</v>
      </c>
      <c/>
      <c r="K65" s="143">
        <v>45508.908271562497</v>
      </c>
    </row>
    <row>
      <c s="49">
        <v>13.005000000000001</v>
      </c>
      <c s="20">
        <v>65</v>
      </c>
      <c s="100">
        <v>4.3419999999999996</v>
      </c>
      <c s="100">
        <v>80.301000000000002</v>
      </c>
      <c s="82">
        <v>22.048999999999999</v>
      </c>
      <c s="89">
        <v>0</v>
      </c>
      <c s="89">
        <v>0</v>
      </c>
      <c/>
      <c r="K66" s="143">
        <v>45508.90827388889</v>
      </c>
    </row>
    <row>
      <c s="49">
        <v>13.202999999999999</v>
      </c>
      <c s="20">
        <v>66</v>
      </c>
      <c s="100">
        <v>4.4720000000000004</v>
      </c>
      <c s="100">
        <v>80.123000000000005</v>
      </c>
      <c s="82">
        <v>17.361999999999998</v>
      </c>
      <c s="89">
        <v>0</v>
      </c>
      <c s="89">
        <v>0</v>
      </c>
      <c/>
      <c r="K67" s="143">
        <v>45508.908276180555</v>
      </c>
    </row>
    <row>
      <c s="49">
        <v>13.391999999999999</v>
      </c>
      <c s="20">
        <v>67</v>
      </c>
      <c s="100">
        <v>4.3659999999999997</v>
      </c>
      <c s="100">
        <v>80.123000000000005</v>
      </c>
      <c s="82">
        <v>0</v>
      </c>
      <c s="89">
        <v>0</v>
      </c>
      <c s="89">
        <v>0</v>
      </c>
      <c/>
      <c r="K68" s="143">
        <v>45508.908278379633</v>
      </c>
    </row>
    <row>
      <c s="49">
        <v>13.593</v>
      </c>
      <c s="20">
        <v>68</v>
      </c>
      <c s="100">
        <v>4.29</v>
      </c>
      <c s="100">
        <v>80.123000000000005</v>
      </c>
      <c s="82">
        <v>33.835000000000001</v>
      </c>
      <c s="89">
        <v>0</v>
      </c>
      <c s="89">
        <v>0</v>
      </c>
      <c/>
      <c r="K69" s="143">
        <v>45508.908280694443</v>
      </c>
    </row>
    <row>
      <c s="49">
        <v>13.789999999999999</v>
      </c>
      <c s="20">
        <v>69</v>
      </c>
      <c s="100">
        <v>4.0419999999999998</v>
      </c>
      <c s="100">
        <v>81.230000000000004</v>
      </c>
      <c s="82">
        <v>24.643999999999998</v>
      </c>
      <c s="89">
        <v>0</v>
      </c>
      <c s="89">
        <v>0</v>
      </c>
      <c/>
      <c r="K70" s="143">
        <v>45508.908282974538</v>
      </c>
    </row>
    <row>
      <c s="49">
        <v>13.994999999999999</v>
      </c>
      <c s="20">
        <v>70</v>
      </c>
      <c s="100">
        <v>4.3179999999999996</v>
      </c>
      <c s="100">
        <v>81.620000000000005</v>
      </c>
      <c s="82">
        <v>30.757999999999999</v>
      </c>
      <c s="89">
        <v>0</v>
      </c>
      <c s="89">
        <v>0</v>
      </c>
      <c/>
      <c r="K71" s="143">
        <v>45508.908285347221</v>
      </c>
    </row>
    <row>
      <c s="49">
        <v>14.192</v>
      </c>
      <c s="20">
        <v>71</v>
      </c>
      <c s="100">
        <v>4.3680000000000003</v>
      </c>
      <c s="100">
        <v>82.176000000000002</v>
      </c>
      <c s="82">
        <v>25.312000000000001</v>
      </c>
      <c s="89">
        <v>0</v>
      </c>
      <c s="89">
        <v>0</v>
      </c>
      <c/>
      <c r="K72" s="143">
        <v>45508.908287627317</v>
      </c>
    </row>
    <row>
      <c s="49">
        <v>14.395</v>
      </c>
      <c s="20">
        <v>72</v>
      </c>
      <c s="100">
        <v>4.3109999999999999</v>
      </c>
      <c s="100">
        <v>82.106999999999999</v>
      </c>
      <c s="82">
        <v>22.050999999999998</v>
      </c>
      <c s="89">
        <v>0</v>
      </c>
      <c s="89">
        <v>0</v>
      </c>
      <c/>
      <c r="K73" s="143">
        <v>45508.908289988423</v>
      </c>
    </row>
    <row>
      <c s="49">
        <v>14.589</v>
      </c>
      <c s="20">
        <v>73</v>
      </c>
      <c s="100">
        <v>4.4210000000000003</v>
      </c>
      <c s="100">
        <v>82.230000000000004</v>
      </c>
      <c s="82">
        <v>21.475000000000001</v>
      </c>
      <c s="89">
        <v>0</v>
      </c>
      <c s="89">
        <v>0</v>
      </c>
      <c/>
      <c r="K74" s="143">
        <v>45508.908292222222</v>
      </c>
    </row>
    <row>
      <c s="49">
        <v>14.784000000000001</v>
      </c>
      <c s="20">
        <v>74</v>
      </c>
      <c s="100">
        <v>4.5359999999999996</v>
      </c>
      <c s="100">
        <v>80.501999999999995</v>
      </c>
      <c s="82">
        <v>30.317</v>
      </c>
      <c s="89">
        <v>0</v>
      </c>
      <c s="89">
        <v>0</v>
      </c>
      <c/>
      <c r="K75" s="143">
        <v>45508.908294479166</v>
      </c>
    </row>
    <row>
      <c s="49">
        <v>15.010999999999999</v>
      </c>
      <c s="20">
        <v>75</v>
      </c>
      <c s="100">
        <v>4.5860000000000003</v>
      </c>
      <c s="100">
        <v>77.784000000000006</v>
      </c>
      <c s="82">
        <v>29.274999999999999</v>
      </c>
      <c s="89">
        <v>0</v>
      </c>
      <c s="89">
        <v>0</v>
      </c>
      <c/>
      <c r="K76" s="143">
        <v>45508.908297118054</v>
      </c>
    </row>
    <row>
      <c s="49">
        <v>15.198</v>
      </c>
      <c s="20">
        <v>76</v>
      </c>
      <c s="100">
        <v>4.5179999999999998</v>
      </c>
      <c s="100">
        <v>78.638000000000005</v>
      </c>
      <c s="82">
        <v>21.968</v>
      </c>
      <c s="89">
        <v>0</v>
      </c>
      <c s="89">
        <v>0</v>
      </c>
      <c/>
      <c r="K77" s="143">
        <v>45508.908299270835</v>
      </c>
    </row>
    <row>
      <c s="49">
        <v>15.385999999999999</v>
      </c>
      <c s="20">
        <v>77</v>
      </c>
      <c s="100">
        <v>4.5010000000000003</v>
      </c>
      <c s="100">
        <v>78.102999999999994</v>
      </c>
      <c s="82">
        <v>25.108000000000001</v>
      </c>
      <c s="89">
        <v>0</v>
      </c>
      <c s="89">
        <v>0</v>
      </c>
      <c/>
      <c r="K78" s="143">
        <v>45508.908301446761</v>
      </c>
    </row>
    <row>
      <c s="49">
        <v>15.595000000000001</v>
      </c>
      <c s="20">
        <v>78</v>
      </c>
      <c s="100">
        <v>4.4420000000000002</v>
      </c>
      <c s="100">
        <v>79.346000000000004</v>
      </c>
      <c s="82">
        <v>27.683</v>
      </c>
      <c s="89">
        <v>0</v>
      </c>
      <c s="89">
        <v>0</v>
      </c>
      <c/>
      <c r="K79" s="143">
        <v>45508.908303865741</v>
      </c>
    </row>
    <row>
      <c s="49">
        <v>15.792999999999999</v>
      </c>
      <c s="20">
        <v>79</v>
      </c>
      <c s="100">
        <v>4.4690000000000003</v>
      </c>
      <c s="100">
        <v>80.635999999999996</v>
      </c>
      <c s="82">
        <v>30.812000000000001</v>
      </c>
      <c s="89">
        <v>0</v>
      </c>
      <c s="89">
        <v>0</v>
      </c>
      <c/>
      <c r="K80" s="143">
        <v>45508.908306168982</v>
      </c>
    </row>
    <row>
      <c s="49">
        <v>15.992000000000001</v>
      </c>
      <c s="20">
        <v>80</v>
      </c>
      <c s="100">
        <v>4.452</v>
      </c>
      <c s="100">
        <v>81.385000000000005</v>
      </c>
      <c s="82">
        <v>28.428000000000001</v>
      </c>
      <c s="89">
        <v>0</v>
      </c>
      <c s="89">
        <v>0</v>
      </c>
      <c/>
      <c r="K81" s="143">
        <v>45508.908308460646</v>
      </c>
    </row>
    <row>
      <c s="49">
        <v>16.198</v>
      </c>
      <c s="20">
        <v>81</v>
      </c>
      <c s="100">
        <v>4.5519999999999996</v>
      </c>
      <c s="100">
        <v>82.037999999999997</v>
      </c>
      <c s="82">
        <v>26.151</v>
      </c>
      <c s="89">
        <v>0</v>
      </c>
      <c s="89">
        <v>0</v>
      </c>
      <c/>
      <c r="K82" s="143">
        <v>45508.908310856481</v>
      </c>
    </row>
    <row>
      <c s="49">
        <v>16.393999999999998</v>
      </c>
      <c s="20">
        <v>82</v>
      </c>
      <c s="100">
        <v>4.5300000000000002</v>
      </c>
      <c s="100">
        <v>82.546000000000006</v>
      </c>
      <c s="82">
        <v>25.734000000000002</v>
      </c>
      <c s="89">
        <v>0</v>
      </c>
      <c s="89">
        <v>0</v>
      </c>
      <c/>
      <c r="K83" s="143">
        <v>45508.908313125001</v>
      </c>
    </row>
    <row>
      <c s="49">
        <v>16.588000000000001</v>
      </c>
      <c s="20">
        <v>83</v>
      </c>
      <c s="100">
        <v>4.633</v>
      </c>
      <c s="100">
        <v>82.915999999999997</v>
      </c>
      <c s="82">
        <v>27.818999999999999</v>
      </c>
      <c s="89">
        <v>0</v>
      </c>
      <c s="89">
        <v>0</v>
      </c>
      <c/>
      <c r="K84" s="143">
        <v>45508.908315370369</v>
      </c>
    </row>
    <row>
      <c s="49">
        <v>16.797000000000001</v>
      </c>
      <c s="20">
        <v>84</v>
      </c>
      <c s="100">
        <v>4.6630000000000003</v>
      </c>
      <c s="100">
        <v>83.489000000000004</v>
      </c>
      <c s="82">
        <v>27.419</v>
      </c>
      <c s="89">
        <v>0</v>
      </c>
      <c s="89">
        <v>0</v>
      </c>
      <c/>
      <c r="K85" s="143">
        <v>45508.908317777779</v>
      </c>
    </row>
    <row>
      <c s="49">
        <v>16.995000000000001</v>
      </c>
      <c s="20">
        <v>85</v>
      </c>
      <c s="100">
        <v>4.6130000000000004</v>
      </c>
      <c s="100">
        <v>81.188999999999993</v>
      </c>
      <c s="82">
        <v>34.692</v>
      </c>
      <c s="89">
        <v>0</v>
      </c>
      <c s="89">
        <v>0</v>
      </c>
      <c/>
      <c r="K86" s="143">
        <v>45508.908320069444</v>
      </c>
    </row>
    <row>
      <c s="49">
        <v>17.195</v>
      </c>
      <c s="20">
        <v>86</v>
      </c>
      <c s="100">
        <v>4.6130000000000004</v>
      </c>
      <c s="100">
        <v>81.149000000000001</v>
      </c>
      <c s="82">
        <v>30.606000000000002</v>
      </c>
      <c s="89">
        <v>0</v>
      </c>
      <c s="89">
        <v>0</v>
      </c>
      <c/>
      <c r="K87" s="143">
        <v>45508.908322395837</v>
      </c>
    </row>
    <row>
      <c s="49">
        <v>17.385000000000002</v>
      </c>
      <c s="20">
        <v>87</v>
      </c>
      <c s="100">
        <v>4.6130000000000004</v>
      </c>
      <c s="100">
        <v>81.149000000000001</v>
      </c>
      <c s="82">
        <v>0</v>
      </c>
      <c s="89">
        <v>0</v>
      </c>
      <c s="89">
        <v>0</v>
      </c>
      <c/>
      <c r="K88" s="143">
        <v>45508.908324594908</v>
      </c>
    </row>
    <row>
      <c s="49">
        <v>17.594999999999999</v>
      </c>
      <c s="20">
        <v>88</v>
      </c>
      <c s="100">
        <v>4.6130000000000004</v>
      </c>
      <c s="100">
        <v>81.149000000000001</v>
      </c>
      <c s="82">
        <v>0</v>
      </c>
      <c s="89">
        <v>0</v>
      </c>
      <c s="89">
        <v>0</v>
      </c>
      <c/>
      <c r="K89" s="143">
        <v>45508.908327013887</v>
      </c>
    </row>
    <row>
      <c s="49">
        <v>17.800999999999998</v>
      </c>
      <c s="20">
        <v>89</v>
      </c>
      <c s="100">
        <v>4.4740000000000002</v>
      </c>
      <c s="100">
        <v>80.671000000000006</v>
      </c>
      <c s="82">
        <v>41.411999999999999</v>
      </c>
      <c s="89">
        <v>0</v>
      </c>
      <c s="89">
        <v>0</v>
      </c>
      <c/>
      <c r="K90" s="143">
        <v>45508.908329398146</v>
      </c>
    </row>
    <row>
      <c s="49">
        <v>18</v>
      </c>
      <c s="20">
        <v>90</v>
      </c>
      <c s="100">
        <v>4.4740000000000002</v>
      </c>
      <c s="100">
        <v>80.945999999999998</v>
      </c>
      <c s="82">
        <v>27.190000000000001</v>
      </c>
      <c s="89">
        <v>0</v>
      </c>
      <c s="89">
        <v>0</v>
      </c>
      <c/>
      <c r="K91" s="143">
        <v>45508.908331701386</v>
      </c>
    </row>
    <row>
      <c s="49">
        <v>18.190000000000001</v>
      </c>
      <c s="20">
        <v>91</v>
      </c>
      <c s="100">
        <v>4.3700000000000001</v>
      </c>
      <c s="100">
        <v>81.364000000000004</v>
      </c>
      <c s="82">
        <v>23.721</v>
      </c>
      <c s="89">
        <v>0</v>
      </c>
      <c s="89">
        <v>0</v>
      </c>
      <c/>
      <c r="K92" s="143">
        <v>45508.908333900465</v>
      </c>
    </row>
    <row>
      <c s="49">
        <v>18.393999999999998</v>
      </c>
      <c s="20">
        <v>92</v>
      </c>
      <c s="100">
        <v>4.5170000000000003</v>
      </c>
      <c s="100">
        <v>81.364000000000004</v>
      </c>
      <c s="82">
        <v>0</v>
      </c>
      <c s="89">
        <v>0</v>
      </c>
      <c s="89">
        <v>0</v>
      </c>
      <c/>
      <c r="K93" s="143">
        <v>45508.908336273147</v>
      </c>
    </row>
    <row>
      <c s="49">
        <v>18.585999999999999</v>
      </c>
      <c s="20">
        <v>93</v>
      </c>
      <c s="100">
        <v>4.4359999999999999</v>
      </c>
      <c s="100">
        <v>81.364000000000004</v>
      </c>
      <c s="82">
        <v>0</v>
      </c>
      <c s="89">
        <v>0</v>
      </c>
      <c s="89">
        <v>0</v>
      </c>
      <c/>
      <c r="K94" s="143">
        <v>45508.908338483794</v>
      </c>
    </row>
    <row>
      <c s="49">
        <v>18.806000000000001</v>
      </c>
      <c s="20">
        <v>94</v>
      </c>
      <c s="100">
        <v>4.5270000000000001</v>
      </c>
      <c s="100">
        <v>81.364000000000004</v>
      </c>
      <c s="82">
        <v>0</v>
      </c>
      <c s="89">
        <v>0</v>
      </c>
      <c s="89">
        <v>0</v>
      </c>
      <c/>
      <c r="K95" s="143">
        <v>45508.908341030095</v>
      </c>
    </row>
    <row>
      <c s="49">
        <v>18.981999999999999</v>
      </c>
      <c s="20">
        <v>95</v>
      </c>
      <c s="100">
        <v>4.3259999999999996</v>
      </c>
      <c s="100">
        <v>81.364000000000004</v>
      </c>
      <c s="82">
        <v>0</v>
      </c>
      <c s="89">
        <v>0</v>
      </c>
      <c s="89">
        <v>0</v>
      </c>
      <c/>
      <c r="K96" s="143">
        <v>45508.908343078707</v>
      </c>
    </row>
    <row>
      <c s="49">
        <v>19.195</v>
      </c>
      <c s="20">
        <v>96</v>
      </c>
      <c s="100">
        <v>4.3860000000000001</v>
      </c>
      <c s="100">
        <v>84.805000000000007</v>
      </c>
      <c s="82">
        <v>39.436999999999998</v>
      </c>
      <c s="89">
        <v>0</v>
      </c>
      <c s="89">
        <v>0</v>
      </c>
      <c/>
      <c r="K97" s="143">
        <v>45508.908345532407</v>
      </c>
    </row>
    <row>
      <c s="49">
        <v>19.402000000000001</v>
      </c>
      <c s="20">
        <v>97</v>
      </c>
      <c s="100">
        <v>4.4770000000000003</v>
      </c>
      <c s="100">
        <v>84.956999999999994</v>
      </c>
      <c s="82">
        <v>30.797999999999998</v>
      </c>
      <c s="89">
        <v>0</v>
      </c>
      <c s="89">
        <v>0</v>
      </c>
      <c/>
      <c r="K98" s="143">
        <v>45508.908347939818</v>
      </c>
    </row>
    <row>
      <c s="49">
        <v>19.605</v>
      </c>
      <c s="20">
        <v>98</v>
      </c>
      <c s="100">
        <v>4.4340000000000002</v>
      </c>
      <c s="100">
        <v>84.626999999999995</v>
      </c>
      <c s="82">
        <v>29.516999999999999</v>
      </c>
      <c s="89">
        <v>0</v>
      </c>
      <c s="89">
        <v>0</v>
      </c>
      <c/>
      <c r="K99" s="143">
        <v>45508.908350277779</v>
      </c>
    </row>
    <row>
      <c s="49">
        <v>19.800000000000001</v>
      </c>
      <c s="20">
        <v>99</v>
      </c>
      <c s="100">
        <v>4.4139999999999997</v>
      </c>
      <c s="100">
        <v>83.521000000000001</v>
      </c>
      <c s="82">
        <v>30.634</v>
      </c>
      <c s="89">
        <v>0</v>
      </c>
      <c s="89">
        <v>0</v>
      </c>
      <c/>
      <c r="K100" s="143">
        <v>45508.908352546299</v>
      </c>
    </row>
    <row>
      <c s="49">
        <v>20.004000000000001</v>
      </c>
      <c s="20">
        <v>100</v>
      </c>
      <c s="100">
        <v>4.3639999999999999</v>
      </c>
      <c s="100">
        <v>84.436999999999998</v>
      </c>
      <c s="82">
        <v>40.738999999999997</v>
      </c>
      <c s="89">
        <v>0</v>
      </c>
      <c s="89">
        <v>0</v>
      </c>
      <c/>
      <c r="K101" s="143">
        <v>45508.908354895837</v>
      </c>
    </row>
    <row>
      <c s="49">
        <v>20.187000000000001</v>
      </c>
      <c s="20">
        <v>101</v>
      </c>
      <c s="100">
        <v>4.3869999999999996</v>
      </c>
      <c s="100">
        <v>83.504000000000005</v>
      </c>
      <c s="82">
        <v>32.128999999999998</v>
      </c>
      <c s="89">
        <v>0</v>
      </c>
      <c s="89">
        <v>0</v>
      </c>
      <c/>
      <c r="K102" s="143">
        <v>45508.90835701389</v>
      </c>
    </row>
    <row>
      <c s="49">
        <v>20.385000000000002</v>
      </c>
      <c s="20">
        <v>102</v>
      </c>
      <c s="100">
        <v>4.4649999999999999</v>
      </c>
      <c s="100">
        <v>83.358999999999995</v>
      </c>
      <c s="82">
        <v>38.185000000000002</v>
      </c>
      <c s="89">
        <v>0</v>
      </c>
      <c s="89">
        <v>0</v>
      </c>
      <c/>
      <c r="K103" s="143">
        <v>45508.908359305555</v>
      </c>
    </row>
    <row>
      <c s="49">
        <v>20.600000000000001</v>
      </c>
      <c s="20">
        <v>103</v>
      </c>
      <c s="100">
        <v>4.4109999999999996</v>
      </c>
      <c s="100">
        <v>82.843000000000004</v>
      </c>
      <c s="82">
        <v>35.280999999999999</v>
      </c>
      <c s="89">
        <v>0</v>
      </c>
      <c s="89">
        <v>0</v>
      </c>
      <c/>
      <c r="K104" s="143">
        <v>45508.908361793983</v>
      </c>
    </row>
    <row>
      <c s="49">
        <v>20.798999999999999</v>
      </c>
      <c s="20">
        <v>104</v>
      </c>
      <c s="100">
        <v>4.3529999999999998</v>
      </c>
      <c s="100">
        <v>82.688999999999993</v>
      </c>
      <c s="82">
        <v>20.466999999999999</v>
      </c>
      <c s="89">
        <v>0</v>
      </c>
      <c s="89">
        <v>0</v>
      </c>
      <c/>
      <c r="K105" s="143">
        <v>45508.908364097224</v>
      </c>
    </row>
    <row>
      <c s="49">
        <v>21.003</v>
      </c>
      <c s="20">
        <v>105</v>
      </c>
      <c s="100">
        <v>4.282</v>
      </c>
      <c s="100">
        <v>82.688999999999993</v>
      </c>
      <c s="82">
        <v>0</v>
      </c>
      <c s="89">
        <v>0</v>
      </c>
      <c s="89">
        <v>0</v>
      </c>
      <c/>
      <c r="K106" s="143">
        <v>45508.90836645833</v>
      </c>
    </row>
    <row>
      <c s="49">
        <v>21.206</v>
      </c>
      <c s="20">
        <v>106</v>
      </c>
      <c s="100">
        <v>4.4020000000000001</v>
      </c>
      <c s="100">
        <v>80.063999999999993</v>
      </c>
      <c s="82">
        <v>38.219000000000001</v>
      </c>
      <c s="89">
        <v>0</v>
      </c>
      <c s="89">
        <v>0</v>
      </c>
      <c/>
      <c r="K107" s="143">
        <v>45508.908368807868</v>
      </c>
    </row>
    <row>
      <c s="49">
        <v>21.382999999999999</v>
      </c>
      <c s="20">
        <v>107</v>
      </c>
      <c s="100">
        <v>4.5119999999999996</v>
      </c>
      <c s="100">
        <v>83.093999999999994</v>
      </c>
      <c s="82">
        <v>38.972999999999999</v>
      </c>
      <c s="89">
        <v>0</v>
      </c>
      <c s="89">
        <v>0</v>
      </c>
      <c/>
      <c r="K108" s="143">
        <v>45508.908370856479</v>
      </c>
    </row>
    <row>
      <c s="49">
        <v>21.585999999999999</v>
      </c>
      <c s="20">
        <v>108</v>
      </c>
      <c s="100">
        <v>4.149</v>
      </c>
      <c s="100">
        <v>83.468999999999994</v>
      </c>
      <c s="82">
        <v>24.657</v>
      </c>
      <c s="89">
        <v>0</v>
      </c>
      <c s="89">
        <v>0</v>
      </c>
      <c/>
      <c r="K109" s="143">
        <v>45508.908373217593</v>
      </c>
    </row>
    <row>
      <c s="49">
        <v>21.800000000000001</v>
      </c>
      <c s="20">
        <v>109</v>
      </c>
      <c s="100">
        <v>4.0019999999999998</v>
      </c>
      <c s="100">
        <v>81.242999999999995</v>
      </c>
      <c s="82">
        <v>38.317999999999998</v>
      </c>
      <c s="89">
        <v>0</v>
      </c>
      <c s="89">
        <v>0</v>
      </c>
      <c/>
      <c r="K110" s="143">
        <v>45508.908375694446</v>
      </c>
    </row>
    <row>
      <c s="49">
        <v>21.981999999999999</v>
      </c>
      <c s="20">
        <v>110</v>
      </c>
      <c s="100">
        <v>4.202</v>
      </c>
      <c s="100">
        <v>80.536000000000001</v>
      </c>
      <c s="82">
        <v>33.012</v>
      </c>
      <c s="89">
        <v>0</v>
      </c>
      <c s="89">
        <v>0</v>
      </c>
      <c/>
      <c r="K111" s="143">
        <v>45508.908377800923</v>
      </c>
    </row>
    <row>
      <c s="49">
        <v>22.202000000000002</v>
      </c>
      <c s="20">
        <v>111</v>
      </c>
      <c s="100">
        <v>4.3330000000000002</v>
      </c>
      <c s="100">
        <v>80.236999999999995</v>
      </c>
      <c s="82">
        <v>44.905000000000001</v>
      </c>
      <c s="89">
        <v>0</v>
      </c>
      <c s="89">
        <v>0</v>
      </c>
      <c/>
      <c r="K112" s="143">
        <v>45508.908380335648</v>
      </c>
    </row>
    <row>
      <c s="49">
        <v>22.396999999999998</v>
      </c>
      <c s="20">
        <v>112</v>
      </c>
      <c s="100">
        <v>4.4020000000000001</v>
      </c>
      <c s="100">
        <v>81.245999999999995</v>
      </c>
      <c s="82">
        <v>45.508000000000003</v>
      </c>
      <c s="89">
        <v>0</v>
      </c>
      <c s="89">
        <v>0</v>
      </c>
      <c/>
      <c r="K113" s="143">
        <v>45508.908382604168</v>
      </c>
    </row>
    <row>
      <c s="49">
        <v>22.605</v>
      </c>
      <c s="20">
        <v>113</v>
      </c>
      <c s="100">
        <v>4.3700000000000001</v>
      </c>
      <c s="100">
        <v>82.363</v>
      </c>
      <c s="82">
        <v>27.045000000000002</v>
      </c>
      <c s="89">
        <v>0</v>
      </c>
      <c s="89">
        <v>0</v>
      </c>
      <c/>
      <c r="K114" s="143">
        <v>45508.908385000002</v>
      </c>
    </row>
    <row>
      <c s="49">
        <v>22.791</v>
      </c>
      <c s="20">
        <v>114</v>
      </c>
      <c s="100">
        <v>4.4020000000000001</v>
      </c>
      <c s="100">
        <v>81.271000000000001</v>
      </c>
      <c s="82">
        <v>35.573</v>
      </c>
      <c s="89">
        <v>0</v>
      </c>
      <c s="89">
        <v>0</v>
      </c>
      <c/>
      <c r="K115" s="143">
        <v>45508.908387164352</v>
      </c>
    </row>
    <row>
      <c s="49">
        <v>22.995999999999999</v>
      </c>
      <c s="20">
        <v>115</v>
      </c>
      <c s="100">
        <v>4.5289999999999999</v>
      </c>
      <c s="100">
        <v>79.156000000000006</v>
      </c>
      <c s="82">
        <v>36.167000000000002</v>
      </c>
      <c s="89">
        <v>0</v>
      </c>
      <c s="89">
        <v>0</v>
      </c>
      <c/>
      <c r="K116" s="143">
        <v>45508.908389525466</v>
      </c>
    </row>
    <row>
      <c s="49">
        <v>23.190000000000001</v>
      </c>
      <c s="20">
        <v>116</v>
      </c>
      <c s="100">
        <v>4.4429999999999996</v>
      </c>
      <c s="100">
        <v>79.512</v>
      </c>
      <c s="82">
        <v>30.783000000000001</v>
      </c>
      <c s="89">
        <v>0</v>
      </c>
      <c s="89">
        <v>0</v>
      </c>
      <c/>
      <c r="K117" s="143">
        <v>45508.908391770834</v>
      </c>
    </row>
    <row>
      <c s="49">
        <v>23.388999999999999</v>
      </c>
      <c s="20">
        <v>117</v>
      </c>
      <c s="100">
        <v>4.5110000000000001</v>
      </c>
      <c s="100">
        <v>79.201999999999998</v>
      </c>
      <c s="82">
        <v>21.184000000000001</v>
      </c>
      <c s="89">
        <v>0</v>
      </c>
      <c s="89">
        <v>0</v>
      </c>
      <c/>
      <c r="K118" s="143">
        <v>45508.908394074075</v>
      </c>
    </row>
    <row>
      <c s="49">
        <v>23.603000000000002</v>
      </c>
      <c s="20">
        <v>118</v>
      </c>
      <c s="100">
        <v>4.4489999999999998</v>
      </c>
      <c s="100">
        <v>79.162999999999997</v>
      </c>
      <c s="82">
        <v>21.225999999999999</v>
      </c>
      <c s="89">
        <v>0</v>
      </c>
      <c s="89">
        <v>0</v>
      </c>
      <c/>
      <c r="K119" s="143">
        <v>45508.908396562503</v>
      </c>
    </row>
    <row>
      <c s="49">
        <v>23.794</v>
      </c>
      <c s="20">
        <v>119</v>
      </c>
      <c s="100">
        <v>4.5439999999999996</v>
      </c>
      <c s="100">
        <v>79.489000000000004</v>
      </c>
      <c s="82">
        <v>25.757000000000001</v>
      </c>
      <c s="89">
        <v>0</v>
      </c>
      <c s="89">
        <v>0</v>
      </c>
      <c/>
      <c r="K120" s="143">
        <v>45508.90839877315</v>
      </c>
    </row>
    <row>
      <c s="49">
        <v>24.007999999999999</v>
      </c>
      <c s="20">
        <v>120</v>
      </c>
      <c s="100">
        <v>4.5449999999999999</v>
      </c>
      <c s="100">
        <v>80.111999999999995</v>
      </c>
      <c s="82">
        <v>31.172999999999998</v>
      </c>
      <c s="89">
        <v>0</v>
      </c>
      <c s="89">
        <v>0</v>
      </c>
      <c/>
      <c r="K121" s="143">
        <v>45508.908401238426</v>
      </c>
    </row>
    <row>
      <c s="49">
        <v>24.189</v>
      </c>
      <c s="20">
        <v>121</v>
      </c>
      <c s="100">
        <v>4.5220000000000002</v>
      </c>
      <c s="100">
        <v>80.353999999999999</v>
      </c>
      <c s="82">
        <v>30.491</v>
      </c>
      <c s="89">
        <v>0</v>
      </c>
      <c s="89">
        <v>0</v>
      </c>
      <c/>
      <c r="K122" s="143">
        <v>45508.908403333335</v>
      </c>
    </row>
    <row>
      <c s="49">
        <v>24.396000000000001</v>
      </c>
      <c s="20">
        <v>122</v>
      </c>
      <c s="100">
        <v>4.4349999999999996</v>
      </c>
      <c s="100">
        <v>80.855000000000004</v>
      </c>
      <c s="82">
        <v>27.613</v>
      </c>
      <c s="89">
        <v>0</v>
      </c>
      <c s="89">
        <v>0</v>
      </c>
      <c/>
      <c r="K123" s="143">
        <v>45508.908405740738</v>
      </c>
    </row>
    <row>
      <c s="49">
        <v>24.593</v>
      </c>
      <c s="20">
        <v>123</v>
      </c>
      <c s="100">
        <v>4.5700000000000003</v>
      </c>
      <c s="100">
        <v>81.429000000000002</v>
      </c>
      <c s="82">
        <v>37.570999999999998</v>
      </c>
      <c s="89">
        <v>0</v>
      </c>
      <c s="89">
        <v>0</v>
      </c>
      <c/>
      <c r="K124" s="143">
        <v>45508.908408009258</v>
      </c>
    </row>
    <row>
      <c s="49">
        <v>24.794</v>
      </c>
      <c s="20">
        <v>124</v>
      </c>
      <c s="100">
        <v>4.5679999999999996</v>
      </c>
      <c s="100">
        <v>81.786000000000001</v>
      </c>
      <c s="82">
        <v>41.875999999999998</v>
      </c>
      <c s="89">
        <v>0</v>
      </c>
      <c s="89">
        <v>0</v>
      </c>
      <c/>
      <c r="K125" s="143">
        <v>45508.908410335651</v>
      </c>
    </row>
    <row>
      <c s="49">
        <v>24.995000000000001</v>
      </c>
      <c s="20">
        <v>125</v>
      </c>
      <c s="100">
        <v>4.508</v>
      </c>
      <c s="100">
        <v>81.784999999999997</v>
      </c>
      <c s="82">
        <v>43.203000000000003</v>
      </c>
      <c s="89">
        <v>0</v>
      </c>
      <c s="89">
        <v>0</v>
      </c>
      <c/>
      <c r="K126" s="143">
        <v>45508.908412673612</v>
      </c>
    </row>
    <row>
      <c s="49">
        <v>25.206</v>
      </c>
      <c s="20">
        <v>126</v>
      </c>
      <c s="100">
        <v>4.508</v>
      </c>
      <c s="100">
        <v>79.569999999999993</v>
      </c>
      <c s="82">
        <v>40.850000000000001</v>
      </c>
      <c s="89">
        <v>0</v>
      </c>
      <c s="89">
        <v>0</v>
      </c>
      <c/>
      <c r="K127" s="143">
        <v>45508.908415104168</v>
      </c>
    </row>
    <row>
      <c s="49">
        <v>25.401</v>
      </c>
      <c s="20">
        <v>127</v>
      </c>
      <c s="100">
        <v>4.2599999999999998</v>
      </c>
      <c s="100">
        <v>78.896000000000001</v>
      </c>
      <c s="82">
        <v>31.712</v>
      </c>
      <c s="89">
        <v>0</v>
      </c>
      <c s="89">
        <v>0</v>
      </c>
      <c/>
      <c r="K128" s="143">
        <v>45508.908417361112</v>
      </c>
    </row>
    <row>
      <c s="49">
        <v>25.585000000000001</v>
      </c>
      <c s="20">
        <v>128</v>
      </c>
      <c s="100">
        <v>4.407</v>
      </c>
      <c s="100">
        <v>80.043000000000006</v>
      </c>
      <c s="82">
        <v>30.509</v>
      </c>
      <c s="89">
        <v>0</v>
      </c>
      <c s="89">
        <v>0</v>
      </c>
      <c/>
      <c r="K129" s="143">
        <v>45508.908419490741</v>
      </c>
    </row>
    <row>
      <c s="49">
        <v>25.806000000000001</v>
      </c>
      <c s="20">
        <v>129</v>
      </c>
      <c s="100">
        <v>4.4000000000000004</v>
      </c>
      <c s="100">
        <v>80.510999999999996</v>
      </c>
      <c s="82">
        <v>24.623000000000001</v>
      </c>
      <c s="89">
        <v>0</v>
      </c>
      <c s="89">
        <v>0</v>
      </c>
      <c/>
      <c r="K130" s="143">
        <v>45508.908422060187</v>
      </c>
    </row>
    <row>
      <c s="49">
        <v>25.994</v>
      </c>
      <c s="20">
        <v>130</v>
      </c>
      <c s="100">
        <v>4.3559999999999999</v>
      </c>
      <c s="100">
        <v>81.150999999999996</v>
      </c>
      <c s="82">
        <v>34.963000000000001</v>
      </c>
      <c s="89">
        <v>0</v>
      </c>
      <c s="89">
        <v>0</v>
      </c>
      <c/>
      <c r="K131" s="143">
        <v>45508.908424224537</v>
      </c>
    </row>
    <row>
      <c s="49">
        <v>26.201000000000001</v>
      </c>
      <c s="20">
        <v>131</v>
      </c>
      <c s="100">
        <v>4.3559999999999999</v>
      </c>
      <c s="100">
        <v>82.135000000000005</v>
      </c>
      <c s="82">
        <v>26.908999999999999</v>
      </c>
      <c s="89">
        <v>0</v>
      </c>
      <c s="89">
        <v>0</v>
      </c>
      <c/>
      <c r="K132" s="143">
        <v>45508.908426631948</v>
      </c>
    </row>
    <row>
      <c s="49">
        <v>26.404</v>
      </c>
      <c s="20">
        <v>132</v>
      </c>
      <c s="100">
        <v>4.3559999999999999</v>
      </c>
      <c s="100">
        <v>82.319000000000003</v>
      </c>
      <c s="82">
        <v>28.512</v>
      </c>
      <c s="89">
        <v>0</v>
      </c>
      <c s="89">
        <v>0</v>
      </c>
      <c/>
      <c r="K133" s="143">
        <v>45508.908428969909</v>
      </c>
    </row>
    <row>
      <c s="49">
        <v>26.602</v>
      </c>
      <c s="20">
        <v>133</v>
      </c>
      <c s="100">
        <v>4.3769999999999998</v>
      </c>
      <c s="100">
        <v>82.361000000000004</v>
      </c>
      <c s="82">
        <v>24.010999999999999</v>
      </c>
      <c s="89">
        <v>0</v>
      </c>
      <c s="89">
        <v>0</v>
      </c>
      <c/>
      <c r="K134" s="143">
        <v>45508.90843127315</v>
      </c>
    </row>
    <row>
      <c s="49">
        <v>26.800000000000001</v>
      </c>
      <c s="20">
        <v>134</v>
      </c>
      <c s="100">
        <v>4.3769999999999998</v>
      </c>
      <c s="100">
        <v>82.585999999999999</v>
      </c>
      <c s="82">
        <v>28.289000000000001</v>
      </c>
      <c s="89">
        <v>0</v>
      </c>
      <c s="89">
        <v>0</v>
      </c>
      <c/>
      <c r="K135" s="143">
        <v>45508.908433553239</v>
      </c>
    </row>
    <row>
      <c s="49">
        <v>26.989999999999998</v>
      </c>
      <c s="20">
        <v>135</v>
      </c>
      <c s="100">
        <v>4.5110000000000001</v>
      </c>
      <c s="100">
        <v>82.585999999999999</v>
      </c>
      <c s="82">
        <v>0</v>
      </c>
      <c s="89">
        <v>0</v>
      </c>
      <c s="89">
        <v>0</v>
      </c>
      <c/>
      <c r="K136" s="143">
        <v>45508.908435763886</v>
      </c>
    </row>
    <row>
      <c s="49">
        <v>27.189</v>
      </c>
      <c s="20">
        <v>136</v>
      </c>
      <c s="100">
        <v>4.5800000000000001</v>
      </c>
      <c s="100">
        <v>82.585999999999999</v>
      </c>
      <c s="82">
        <v>0</v>
      </c>
      <c s="89">
        <v>0</v>
      </c>
      <c s="89">
        <v>0</v>
      </c>
      <c/>
      <c r="K137" s="143">
        <v>45508.908438055558</v>
      </c>
    </row>
    <row>
      <c s="49">
        <v>27.399999999999999</v>
      </c>
      <c s="20">
        <v>137</v>
      </c>
      <c s="100">
        <v>4.6079999999999997</v>
      </c>
      <c s="100">
        <v>82.585999999999999</v>
      </c>
      <c s="82">
        <v>0</v>
      </c>
      <c s="89">
        <v>0</v>
      </c>
      <c s="89">
        <v>0</v>
      </c>
      <c/>
      <c r="K138" s="143">
        <v>45508.908440509258</v>
      </c>
    </row>
    <row>
      <c s="49">
        <v>27.599</v>
      </c>
      <c s="20">
        <v>138</v>
      </c>
      <c s="100">
        <v>4.6349999999999998</v>
      </c>
      <c s="100">
        <v>82.585999999999999</v>
      </c>
      <c s="82">
        <v>0</v>
      </c>
      <c s="89">
        <v>0</v>
      </c>
      <c s="89">
        <v>0</v>
      </c>
      <c/>
      <c r="K139" s="143">
        <v>45508.908442800923</v>
      </c>
    </row>
    <row>
      <c s="49">
        <v>27.803000000000001</v>
      </c>
      <c s="20">
        <v>139</v>
      </c>
      <c s="100">
        <v>4.6719999999999997</v>
      </c>
      <c s="100">
        <v>81.488</v>
      </c>
      <c s="82">
        <v>37.073999999999998</v>
      </c>
      <c s="89">
        <v>0</v>
      </c>
      <c s="89">
        <v>0</v>
      </c>
      <c/>
      <c r="K140" s="143">
        <v>45508.908445162037</v>
      </c>
    </row>
    <row>
      <c s="49">
        <v>28.007999999999999</v>
      </c>
      <c s="20">
        <v>140</v>
      </c>
      <c s="100">
        <v>4.5330000000000004</v>
      </c>
      <c s="100">
        <v>81.488</v>
      </c>
      <c s="82">
        <v>0</v>
      </c>
      <c s="89">
        <v>0</v>
      </c>
      <c s="89">
        <v>0</v>
      </c>
      <c/>
      <c r="K141" s="143">
        <v>45508.908447534719</v>
      </c>
    </row>
    <row>
      <c s="49">
        <v>28.193000000000001</v>
      </c>
      <c s="20">
        <v>141</v>
      </c>
      <c s="100">
        <v>4.4320000000000004</v>
      </c>
      <c s="100">
        <v>81.087999999999994</v>
      </c>
      <c s="82">
        <v>30.914999999999999</v>
      </c>
      <c s="89">
        <v>0</v>
      </c>
      <c s="89">
        <v>0</v>
      </c>
      <c/>
      <c r="K142" s="143">
        <v>45508.908449675924</v>
      </c>
    </row>
    <row>
      <c s="49">
        <v>28.398</v>
      </c>
      <c s="20">
        <v>142</v>
      </c>
      <c s="100">
        <v>4.6109999999999998</v>
      </c>
      <c s="100">
        <v>81.254999999999995</v>
      </c>
      <c s="82">
        <v>29.241</v>
      </c>
      <c s="89">
        <v>0</v>
      </c>
      <c s="89">
        <v>0</v>
      </c>
      <c/>
      <c r="K143" s="143">
        <v>45508.908452048614</v>
      </c>
    </row>
    <row>
      <c s="49">
        <v>28.596</v>
      </c>
      <c s="20">
        <v>143</v>
      </c>
      <c s="100">
        <v>4.6600000000000001</v>
      </c>
      <c s="100">
        <v>81.290999999999997</v>
      </c>
      <c s="82">
        <v>29.265999999999998</v>
      </c>
      <c s="89">
        <v>0</v>
      </c>
      <c s="89">
        <v>0</v>
      </c>
      <c/>
      <c r="K144" s="143">
        <v>45508.908454340279</v>
      </c>
    </row>
    <row>
      <c s="49">
        <v>28.803999999999998</v>
      </c>
      <c s="20">
        <v>144</v>
      </c>
      <c s="100">
        <v>4.681</v>
      </c>
      <c s="100">
        <v>81.632000000000005</v>
      </c>
      <c s="82">
        <v>27.998999999999999</v>
      </c>
      <c s="89">
        <v>0</v>
      </c>
      <c s="89">
        <v>0</v>
      </c>
      <c/>
      <c r="K145" s="143">
        <v>45508.908456747682</v>
      </c>
    </row>
    <row>
      <c s="49">
        <v>28.995999999999999</v>
      </c>
      <c s="20">
        <v>145</v>
      </c>
      <c s="100">
        <v>4.6680000000000001</v>
      </c>
      <c s="100">
        <v>81.638999999999996</v>
      </c>
      <c s="82">
        <v>27.093</v>
      </c>
      <c s="89">
        <v>0</v>
      </c>
      <c s="89">
        <v>0</v>
      </c>
      <c/>
      <c r="K146" s="143">
        <v>45508.908458969905</v>
      </c>
    </row>
    <row>
      <c s="49">
        <v>29.210000000000001</v>
      </c>
      <c s="20">
        <v>146</v>
      </c>
      <c s="100">
        <v>4.6760000000000002</v>
      </c>
      <c s="100">
        <v>81.495999999999995</v>
      </c>
      <c s="82">
        <v>28.041</v>
      </c>
      <c s="89">
        <v>0</v>
      </c>
      <c s="89">
        <v>0</v>
      </c>
      <c/>
      <c r="K147" s="143">
        <v>45508.908461446757</v>
      </c>
    </row>
    <row>
      <c s="49">
        <v>29.396000000000001</v>
      </c>
      <c s="20">
        <v>147</v>
      </c>
      <c s="100">
        <v>4.3959999999999999</v>
      </c>
      <c s="100">
        <v>81.442999999999998</v>
      </c>
      <c s="82">
        <v>28.475999999999999</v>
      </c>
      <c s="89">
        <v>0</v>
      </c>
      <c s="89">
        <v>0</v>
      </c>
      <c/>
      <c r="K148" s="143">
        <v>45508.908463599539</v>
      </c>
    </row>
    <row>
      <c s="49">
        <v>29.594999999999999</v>
      </c>
      <c s="20">
        <v>148</v>
      </c>
      <c s="100">
        <v>4.1669999999999998</v>
      </c>
      <c s="100">
        <v>81.579999999999998</v>
      </c>
      <c s="82">
        <v>21.611000000000001</v>
      </c>
      <c s="89">
        <v>0</v>
      </c>
      <c s="89">
        <v>0</v>
      </c>
      <c/>
      <c r="K149" s="143">
        <v>45508.908465902779</v>
      </c>
    </row>
    <row>
      <c s="49">
        <v>29.783000000000001</v>
      </c>
      <c s="20">
        <v>149</v>
      </c>
      <c s="100">
        <v>4.2690000000000001</v>
      </c>
      <c s="100">
        <v>81.597999999999999</v>
      </c>
      <c s="82">
        <v>22.018999999999998</v>
      </c>
      <c s="89">
        <v>0</v>
      </c>
      <c s="89">
        <v>0</v>
      </c>
      <c/>
      <c r="K150" s="143">
        <v>45508.908468090274</v>
      </c>
    </row>
    <row>
      <c s="49">
        <v>30.004000000000001</v>
      </c>
      <c s="20">
        <v>150</v>
      </c>
      <c s="100">
        <v>3.9449999999999998</v>
      </c>
      <c s="100">
        <v>81.539000000000001</v>
      </c>
      <c s="82">
        <v>24.219000000000001</v>
      </c>
      <c s="89">
        <v>0</v>
      </c>
      <c s="89">
        <v>0</v>
      </c>
      <c/>
      <c r="K151" s="143">
        <v>45508.908470636576</v>
      </c>
    </row>
    <row>
      <c s="49">
        <v>30.186</v>
      </c>
      <c s="20">
        <v>151</v>
      </c>
      <c s="100">
        <v>4.5069999999999997</v>
      </c>
      <c s="100">
        <v>81.575999999999993</v>
      </c>
      <c s="82">
        <v>24.913</v>
      </c>
      <c s="89">
        <v>0</v>
      </c>
      <c s="89">
        <v>0</v>
      </c>
      <c/>
      <c r="K152" s="143">
        <v>45508.908472754629</v>
      </c>
    </row>
    <row>
      <c s="49">
        <v>30.388000000000002</v>
      </c>
      <c s="20">
        <v>152</v>
      </c>
      <c s="100">
        <v>4.6230000000000002</v>
      </c>
      <c s="100">
        <v>81.591999999999999</v>
      </c>
      <c s="82">
        <v>26.626000000000001</v>
      </c>
      <c s="89">
        <v>0</v>
      </c>
      <c s="89">
        <v>0</v>
      </c>
      <c/>
      <c r="K153" s="143">
        <v>45508.908475081022</v>
      </c>
    </row>
    <row>
      <c s="49">
        <v>30.602</v>
      </c>
      <c s="20">
        <v>153</v>
      </c>
      <c s="100">
        <v>4.6390000000000002</v>
      </c>
      <c s="100">
        <v>81.213999999999999</v>
      </c>
      <c s="82">
        <v>27.013999999999999</v>
      </c>
      <c s="89">
        <v>0</v>
      </c>
      <c s="89">
        <v>0</v>
      </c>
      <c/>
      <c r="K154" s="143">
        <v>45508.908477557874</v>
      </c>
    </row>
    <row>
      <c s="49">
        <v>30.786999999999999</v>
      </c>
      <c s="20">
        <v>154</v>
      </c>
      <c s="100">
        <v>4.806</v>
      </c>
      <c s="100">
        <v>81.150000000000006</v>
      </c>
      <c s="82">
        <v>27.757999999999999</v>
      </c>
      <c s="89">
        <v>0</v>
      </c>
      <c s="89">
        <v>0</v>
      </c>
      <c/>
      <c r="K155" s="143">
        <v>45508.908479699072</v>
      </c>
    </row>
    <row>
      <c s="49">
        <v>31.010000000000002</v>
      </c>
      <c s="20">
        <v>155</v>
      </c>
      <c s="100">
        <v>4.806</v>
      </c>
      <c s="100">
        <v>80.052000000000007</v>
      </c>
      <c s="82">
        <v>35.868000000000002</v>
      </c>
      <c s="89">
        <v>0</v>
      </c>
      <c s="89">
        <v>0</v>
      </c>
      <c/>
      <c r="K156" s="143">
        <v>45508.90848229167</v>
      </c>
    </row>
    <row>
      <c s="49">
        <v>31.202999999999999</v>
      </c>
      <c s="20">
        <v>156</v>
      </c>
      <c s="100">
        <v>4.806</v>
      </c>
      <c s="100">
        <v>80.495999999999995</v>
      </c>
      <c s="82">
        <v>18.808</v>
      </c>
      <c s="89">
        <v>0</v>
      </c>
      <c s="89">
        <v>0</v>
      </c>
      <c/>
      <c r="K157" s="143">
        <v>45508.908484525462</v>
      </c>
    </row>
    <row>
      <c s="49">
        <v>31.395</v>
      </c>
      <c s="20">
        <v>157</v>
      </c>
      <c s="100">
        <v>4.4279999999999999</v>
      </c>
      <c s="100">
        <v>80.545000000000002</v>
      </c>
      <c s="82">
        <v>26.199000000000002</v>
      </c>
      <c s="89">
        <v>0</v>
      </c>
      <c s="89">
        <v>0</v>
      </c>
      <c/>
      <c r="K158" s="143">
        <v>45508.908486736109</v>
      </c>
    </row>
    <row>
      <c s="49">
        <v>31.59</v>
      </c>
      <c s="20">
        <v>158</v>
      </c>
      <c s="100">
        <v>4.4409999999999998</v>
      </c>
      <c s="100">
        <v>79.320999999999998</v>
      </c>
      <c s="82">
        <v>35.625</v>
      </c>
      <c s="89">
        <v>0</v>
      </c>
      <c s="89">
        <v>0</v>
      </c>
      <c/>
      <c r="K159" s="143">
        <v>45508.908488993053</v>
      </c>
    </row>
    <row>
      <c s="49">
        <v>31.800000000000001</v>
      </c>
      <c s="20">
        <v>159</v>
      </c>
      <c s="100">
        <v>4.3659999999999997</v>
      </c>
      <c s="100">
        <v>80.001000000000005</v>
      </c>
      <c s="82">
        <v>27.617000000000001</v>
      </c>
      <c s="89">
        <v>0</v>
      </c>
      <c s="89">
        <v>0</v>
      </c>
      <c/>
      <c r="K160" s="143">
        <v>45508.908491423608</v>
      </c>
    </row>
    <row>
      <c s="49">
        <v>31.992999999999999</v>
      </c>
      <c s="20">
        <v>160</v>
      </c>
      <c s="100">
        <v>4.452</v>
      </c>
      <c s="100">
        <v>78.188999999999993</v>
      </c>
      <c s="82">
        <v>28.954999999999998</v>
      </c>
      <c s="89">
        <v>0</v>
      </c>
      <c s="89">
        <v>0</v>
      </c>
      <c/>
      <c r="K161" s="143">
        <v>45508.908493657407</v>
      </c>
    </row>
    <row>
      <c s="49">
        <v>32.200000000000003</v>
      </c>
      <c s="20">
        <v>161</v>
      </c>
      <c s="100">
        <v>4.4050000000000002</v>
      </c>
      <c s="100">
        <v>78.823999999999998</v>
      </c>
      <c s="82">
        <v>26.181000000000001</v>
      </c>
      <c s="89">
        <v>0</v>
      </c>
      <c s="89">
        <v>0</v>
      </c>
      <c/>
      <c r="K162" s="143">
        <v>45508.908496053242</v>
      </c>
    </row>
    <row>
      <c s="49">
        <v>32.396000000000001</v>
      </c>
      <c s="20">
        <v>162</v>
      </c>
      <c s="100">
        <v>4.226</v>
      </c>
      <c s="100">
        <v>79.432000000000002</v>
      </c>
      <c s="82">
        <v>23.120000000000001</v>
      </c>
      <c s="89">
        <v>0</v>
      </c>
      <c s="89">
        <v>0</v>
      </c>
      <c/>
      <c r="K163" s="143">
        <v>45508.908498321762</v>
      </c>
    </row>
    <row>
      <c s="49">
        <v>32.595999999999997</v>
      </c>
      <c s="20">
        <v>163</v>
      </c>
      <c s="100">
        <v>4.3579999999999997</v>
      </c>
      <c s="100">
        <v>79.647999999999996</v>
      </c>
      <c s="82">
        <v>18.231999999999999</v>
      </c>
      <c s="89">
        <v>0</v>
      </c>
      <c s="89">
        <v>0</v>
      </c>
      <c/>
      <c r="K164" s="143">
        <v>45508.908500636571</v>
      </c>
    </row>
    <row>
      <c s="49">
        <v>32.790999999999997</v>
      </c>
      <c s="20">
        <v>164</v>
      </c>
      <c s="100">
        <v>4.3879999999999999</v>
      </c>
      <c s="100">
        <v>80.319999999999993</v>
      </c>
      <c s="82">
        <v>32.164000000000001</v>
      </c>
      <c s="89">
        <v>0</v>
      </c>
      <c s="89">
        <v>0</v>
      </c>
      <c/>
      <c r="K165" s="143">
        <v>45508.908502893515</v>
      </c>
    </row>
    <row>
      <c s="49">
        <v>32.999000000000002</v>
      </c>
      <c s="20">
        <v>165</v>
      </c>
      <c s="100">
        <v>4.149</v>
      </c>
      <c s="100">
        <v>80.619</v>
      </c>
      <c s="82">
        <v>32.686</v>
      </c>
      <c s="89">
        <v>0</v>
      </c>
      <c s="89">
        <v>0</v>
      </c>
      <c/>
      <c r="K166" s="143">
        <v>45508.908505312502</v>
      </c>
    </row>
    <row>
      <c s="49">
        <v>33.204999999999998</v>
      </c>
      <c s="20">
        <v>166</v>
      </c>
      <c s="100">
        <v>3.8690000000000002</v>
      </c>
      <c s="100">
        <v>82.358000000000004</v>
      </c>
      <c s="82">
        <v>29.666</v>
      </c>
      <c s="89">
        <v>0</v>
      </c>
      <c s="89">
        <v>0</v>
      </c>
      <c/>
      <c r="K167" s="143">
        <v>45508.90850769676</v>
      </c>
    </row>
    <row>
      <c s="49">
        <v>33.405999999999999</v>
      </c>
      <c s="20">
        <v>167</v>
      </c>
      <c s="100">
        <v>4.1219999999999999</v>
      </c>
      <c s="100">
        <v>84</v>
      </c>
      <c s="82">
        <v>26.658999999999999</v>
      </c>
      <c s="89">
        <v>0</v>
      </c>
      <c s="89">
        <v>0</v>
      </c>
      <c/>
      <c r="K168" s="143">
        <v>45508.908510023146</v>
      </c>
    </row>
    <row>
      <c s="49">
        <v>33.591000000000001</v>
      </c>
      <c s="20">
        <v>168</v>
      </c>
      <c s="100">
        <v>4.1289999999999996</v>
      </c>
      <c s="100">
        <v>83.658000000000001</v>
      </c>
      <c s="82">
        <v>21.957000000000001</v>
      </c>
      <c s="89">
        <v>0</v>
      </c>
      <c s="89">
        <v>0</v>
      </c>
      <c/>
      <c r="K169" s="143">
        <v>45508.908512164351</v>
      </c>
    </row>
    <row>
      <c s="49">
        <v>33.792000000000002</v>
      </c>
      <c s="20">
        <v>169</v>
      </c>
      <c s="100">
        <v>4.0609999999999999</v>
      </c>
      <c s="100">
        <v>83.551000000000002</v>
      </c>
      <c s="82">
        <v>17.43</v>
      </c>
      <c s="89">
        <v>0</v>
      </c>
      <c s="89">
        <v>0</v>
      </c>
      <c/>
      <c r="K170" s="143">
        <v>45508.908514479168</v>
      </c>
    </row>
    <row>
      <c s="49">
        <v>34.003</v>
      </c>
      <c s="20">
        <v>170</v>
      </c>
      <c s="100">
        <v>4.1929999999999996</v>
      </c>
      <c s="100">
        <v>83.887</v>
      </c>
      <c s="82">
        <v>20.443000000000001</v>
      </c>
      <c s="89">
        <v>0</v>
      </c>
      <c s="89">
        <v>0</v>
      </c>
      <c/>
      <c r="K171" s="143">
        <v>45508.908516921299</v>
      </c>
    </row>
    <row>
      <c s="49">
        <v>34.185000000000002</v>
      </c>
      <c s="20">
        <v>171</v>
      </c>
      <c s="100">
        <v>4.1479999999999997</v>
      </c>
      <c s="100">
        <v>83.953000000000003</v>
      </c>
      <c s="82">
        <v>23.850000000000001</v>
      </c>
      <c s="89">
        <v>0</v>
      </c>
      <c s="89">
        <v>0</v>
      </c>
      <c/>
      <c r="K172" s="143">
        <v>45508.908519027776</v>
      </c>
    </row>
    <row>
      <c s="49">
        <v>34.405000000000001</v>
      </c>
      <c s="20">
        <v>172</v>
      </c>
      <c s="100">
        <v>4.2889999999999997</v>
      </c>
      <c s="100">
        <v>84.275999999999996</v>
      </c>
      <c s="82">
        <v>25.562000000000001</v>
      </c>
      <c s="89">
        <v>0</v>
      </c>
      <c s="89">
        <v>0</v>
      </c>
      <c/>
      <c r="K173" s="143">
        <v>45508.908521574071</v>
      </c>
    </row>
    <row>
      <c s="49">
        <v>34.582000000000001</v>
      </c>
      <c s="20">
        <v>173</v>
      </c>
      <c s="100">
        <v>4.3079999999999998</v>
      </c>
      <c s="100">
        <v>84.311000000000007</v>
      </c>
      <c s="82">
        <v>24.495999999999999</v>
      </c>
      <c s="89">
        <v>0</v>
      </c>
      <c s="89">
        <v>0</v>
      </c>
      <c/>
      <c r="K174" s="143">
        <v>45508.908523622682</v>
      </c>
    </row>
    <row>
      <c s="49">
        <v>34.804000000000002</v>
      </c>
      <c s="20">
        <v>174</v>
      </c>
      <c s="100">
        <v>4.0949999999999998</v>
      </c>
      <c s="100">
        <v>84.227999999999994</v>
      </c>
      <c s="82">
        <v>21.678000000000001</v>
      </c>
      <c s="89">
        <v>0</v>
      </c>
      <c s="89">
        <v>0</v>
      </c>
      <c/>
      <c r="K175" s="143">
        <v>45508.908526203704</v>
      </c>
    </row>
    <row>
      <c s="49">
        <v>35.003999999999998</v>
      </c>
      <c s="20">
        <v>175</v>
      </c>
      <c s="100">
        <v>3.8570000000000002</v>
      </c>
      <c s="100">
        <v>83.754999999999995</v>
      </c>
      <c s="82">
        <v>24.219999999999999</v>
      </c>
      <c s="89">
        <v>0</v>
      </c>
      <c s="89">
        <v>0</v>
      </c>
      <c/>
      <c r="K176" s="143">
        <v>45508.908528506945</v>
      </c>
    </row>
    <row>
      <c s="49">
        <v>35.207999999999998</v>
      </c>
      <c s="20">
        <v>176</v>
      </c>
      <c s="100">
        <v>4.0039999999999996</v>
      </c>
      <c s="100">
        <v>83.536000000000001</v>
      </c>
      <c s="82">
        <v>25.375</v>
      </c>
      <c s="89">
        <v>0</v>
      </c>
      <c s="89">
        <v>0</v>
      </c>
      <c/>
      <c r="K177" s="143">
        <v>45508.908530868059</v>
      </c>
    </row>
    <row>
      <c s="49">
        <v>35.393999999999998</v>
      </c>
      <c s="20">
        <v>177</v>
      </c>
      <c s="100">
        <v>4.1520000000000001</v>
      </c>
      <c s="100">
        <v>84.650000000000006</v>
      </c>
      <c s="82">
        <v>23.113</v>
      </c>
      <c s="89">
        <v>0</v>
      </c>
      <c s="89">
        <v>0</v>
      </c>
      <c/>
      <c r="K178" s="143">
        <v>45508.908533020833</v>
      </c>
    </row>
    <row>
      <c s="49">
        <v>35.584000000000003</v>
      </c>
      <c s="20">
        <v>178</v>
      </c>
      <c s="100">
        <v>4.2720000000000002</v>
      </c>
      <c s="100">
        <v>84.373999999999995</v>
      </c>
      <c s="82">
        <v>24.972999999999999</v>
      </c>
      <c s="89">
        <v>0</v>
      </c>
      <c s="89">
        <v>0</v>
      </c>
      <c/>
      <c r="K179" s="143">
        <v>45508.90853523148</v>
      </c>
    </row>
    <row>
      <c s="49">
        <v>35.798000000000002</v>
      </c>
      <c s="20">
        <v>179</v>
      </c>
      <c s="100">
        <v>4.4039999999999999</v>
      </c>
      <c s="100">
        <v>82.989999999999995</v>
      </c>
      <c s="82">
        <v>29.102</v>
      </c>
      <c s="89">
        <v>0</v>
      </c>
      <c s="89">
        <v>0</v>
      </c>
      <c/>
      <c r="K180" s="143">
        <v>45508.908537696756</v>
      </c>
    </row>
    <row>
      <c s="49">
        <v>36.000999999999998</v>
      </c>
      <c s="20">
        <v>180</v>
      </c>
      <c s="100">
        <v>4.6600000000000001</v>
      </c>
      <c s="100">
        <v>83.599999999999994</v>
      </c>
      <c s="82">
        <v>22.57</v>
      </c>
      <c s="89">
        <v>0</v>
      </c>
      <c s="89">
        <v>0</v>
      </c>
      <c/>
      <c r="K181" s="143">
        <v>45508.90854005787</v>
      </c>
    </row>
    <row>
      <c s="49">
        <v>36.195999999999998</v>
      </c>
      <c s="20">
        <v>181</v>
      </c>
      <c s="100">
        <v>4.6600000000000001</v>
      </c>
      <c s="100">
        <v>83.540000000000006</v>
      </c>
      <c s="82">
        <v>19.984000000000002</v>
      </c>
      <c s="89">
        <v>0</v>
      </c>
      <c s="89">
        <v>0</v>
      </c>
      <c/>
      <c r="K182" s="143">
        <v>45508.908542314814</v>
      </c>
    </row>
    <row>
      <c s="49">
        <v>36.384</v>
      </c>
      <c s="20">
        <v>182</v>
      </c>
      <c s="100">
        <v>4.6600000000000001</v>
      </c>
      <c s="100">
        <v>82.926000000000002</v>
      </c>
      <c s="82">
        <v>24.975999999999999</v>
      </c>
      <c s="89">
        <v>0</v>
      </c>
      <c s="89">
        <v>0</v>
      </c>
      <c/>
      <c r="K183" s="143">
        <v>45508.90854449074</v>
      </c>
    </row>
    <row>
      <c s="49">
        <v>36.585999999999999</v>
      </c>
      <c s="20">
        <v>183</v>
      </c>
      <c s="100">
        <v>4.6600000000000001</v>
      </c>
      <c s="100">
        <v>81.441999999999993</v>
      </c>
      <c s="82">
        <v>30.696999999999999</v>
      </c>
      <c s="89">
        <v>0</v>
      </c>
      <c s="89">
        <v>0</v>
      </c>
      <c/>
      <c r="K184" s="143">
        <v>45508.908546817132</v>
      </c>
    </row>
    <row>
      <c s="49">
        <v>36.799999999999997</v>
      </c>
      <c s="20">
        <v>184</v>
      </c>
      <c s="100">
        <v>4.6600000000000001</v>
      </c>
      <c s="100">
        <v>82.114000000000004</v>
      </c>
      <c s="82">
        <v>18.719000000000001</v>
      </c>
      <c s="89">
        <v>0</v>
      </c>
      <c s="89">
        <v>0</v>
      </c>
      <c/>
      <c r="K185" s="143">
        <v>45508.908549305554</v>
      </c>
    </row>
    <row>
      <c s="49">
        <v>37</v>
      </c>
      <c s="20">
        <v>185</v>
      </c>
      <c s="100">
        <v>4.6820000000000004</v>
      </c>
      <c s="100">
        <v>80.882999999999996</v>
      </c>
      <c s="82">
        <v>28.068999999999999</v>
      </c>
      <c s="89">
        <v>0</v>
      </c>
      <c s="89">
        <v>0</v>
      </c>
      <c/>
      <c r="K186" s="143">
        <v>45508.908551608794</v>
      </c>
    </row>
    <row>
      <c s="49">
        <v>37.201000000000001</v>
      </c>
      <c s="20">
        <v>186</v>
      </c>
      <c s="100">
        <v>4.6479999999999997</v>
      </c>
      <c s="100">
        <v>81.239999999999995</v>
      </c>
      <c s="82">
        <v>16.321000000000002</v>
      </c>
      <c s="89">
        <v>0</v>
      </c>
      <c s="89">
        <v>0</v>
      </c>
      <c/>
      <c r="K187" s="143">
        <v>45508.908553935187</v>
      </c>
    </row>
    <row>
      <c s="49">
        <v>37.390999999999998</v>
      </c>
      <c s="20">
        <v>187</v>
      </c>
      <c s="100">
        <v>4.5229999999999997</v>
      </c>
      <c s="100">
        <v>81.239999999999995</v>
      </c>
      <c s="82">
        <v>0</v>
      </c>
      <c s="89">
        <v>0</v>
      </c>
      <c s="89">
        <v>0</v>
      </c>
      <c/>
      <c r="K188" s="143">
        <v>45508.908556145834</v>
      </c>
    </row>
    <row>
      <c s="49">
        <v>37.604999999999997</v>
      </c>
      <c s="20">
        <v>188</v>
      </c>
      <c s="100">
        <v>4.5659999999999998</v>
      </c>
      <c s="100">
        <v>81.239999999999995</v>
      </c>
      <c s="82">
        <v>0</v>
      </c>
      <c s="89">
        <v>0</v>
      </c>
      <c s="89">
        <v>0</v>
      </c>
      <c/>
      <c r="K189" s="143">
        <v>45508.90855861111</v>
      </c>
    </row>
    <row>
      <c s="49">
        <v>37.802999999999997</v>
      </c>
      <c s="20">
        <v>189</v>
      </c>
      <c s="100">
        <v>4.5510000000000002</v>
      </c>
      <c s="100">
        <v>82.119</v>
      </c>
      <c s="82">
        <v>36.543999999999997</v>
      </c>
      <c s="89">
        <v>0</v>
      </c>
      <c s="89">
        <v>0</v>
      </c>
      <c/>
      <c r="K190" s="143">
        <v>45508.908560914351</v>
      </c>
    </row>
    <row>
      <c s="49">
        <v>38.008000000000003</v>
      </c>
      <c s="20">
        <v>190</v>
      </c>
      <c s="100">
        <v>4.4690000000000003</v>
      </c>
      <c s="100">
        <v>82.119</v>
      </c>
      <c s="82">
        <v>0</v>
      </c>
      <c s="89">
        <v>0</v>
      </c>
      <c s="89">
        <v>0</v>
      </c>
      <c/>
      <c r="K191" s="143">
        <v>45508.908563275465</v>
      </c>
    </row>
    <row>
      <c s="49">
        <v>38.195</v>
      </c>
      <c s="20">
        <v>191</v>
      </c>
      <c s="100">
        <v>3.9489999999999998</v>
      </c>
      <c s="100">
        <v>86.831999999999994</v>
      </c>
      <c s="82">
        <v>41.485999999999997</v>
      </c>
      <c s="89">
        <v>0</v>
      </c>
      <c s="89">
        <v>0</v>
      </c>
      <c/>
      <c r="K192" s="143">
        <v>45508.908565439815</v>
      </c>
    </row>
    <row>
      <c s="49">
        <v>38.390000000000001</v>
      </c>
      <c s="20">
        <v>192</v>
      </c>
      <c s="100">
        <v>4.2000000000000002</v>
      </c>
      <c s="100">
        <v>85.745000000000005</v>
      </c>
      <c s="82">
        <v>37.896000000000001</v>
      </c>
      <c s="89">
        <v>0</v>
      </c>
      <c s="89">
        <v>0</v>
      </c>
      <c/>
      <c r="K193" s="143">
        <v>45508.908567696759</v>
      </c>
    </row>
    <row>
      <c s="49">
        <v>38.588999999999999</v>
      </c>
      <c s="20">
        <v>193</v>
      </c>
      <c s="100">
        <v>4.3029999999999999</v>
      </c>
      <c s="100">
        <v>86.341999999999999</v>
      </c>
      <c s="82">
        <v>38.215000000000003</v>
      </c>
      <c s="89">
        <v>0</v>
      </c>
      <c s="89">
        <v>0</v>
      </c>
      <c/>
      <c r="K194" s="143">
        <v>45508.90857</v>
      </c>
    </row>
    <row>
      <c s="49">
        <v>38.795000000000002</v>
      </c>
      <c s="20">
        <v>194</v>
      </c>
      <c s="100">
        <v>4.1639999999999997</v>
      </c>
      <c s="100">
        <v>85.186000000000007</v>
      </c>
      <c s="82">
        <v>16.91</v>
      </c>
      <c s="89">
        <v>0</v>
      </c>
      <c s="89">
        <v>0</v>
      </c>
      <c/>
      <c r="K195" s="143">
        <v>45508.908572395834</v>
      </c>
    </row>
    <row>
      <c s="49">
        <v>38.994</v>
      </c>
      <c s="20">
        <v>195</v>
      </c>
      <c s="100">
        <v>4.2779999999999996</v>
      </c>
      <c s="100">
        <v>86.156999999999996</v>
      </c>
      <c s="82">
        <v>15.504</v>
      </c>
      <c s="89">
        <v>0</v>
      </c>
      <c s="89">
        <v>0</v>
      </c>
      <c/>
      <c r="K196" s="143">
        <v>45508.908574687499</v>
      </c>
    </row>
    <row>
      <c s="49">
        <v>39.204999999999998</v>
      </c>
      <c s="20">
        <v>196</v>
      </c>
      <c s="100">
        <v>4.367</v>
      </c>
      <c s="100">
        <v>87.658000000000001</v>
      </c>
      <c s="82">
        <v>33.180999999999997</v>
      </c>
      <c s="89">
        <v>0</v>
      </c>
      <c s="89">
        <v>0</v>
      </c>
      <c/>
      <c r="K197" s="143">
        <v>45508.908577141206</v>
      </c>
    </row>
    <row>
      <c s="49">
        <v>39.396999999999998</v>
      </c>
      <c s="20">
        <v>197</v>
      </c>
      <c s="100">
        <v>4.3719999999999999</v>
      </c>
      <c s="100">
        <v>84.444999999999993</v>
      </c>
      <c s="82">
        <v>37.128999999999998</v>
      </c>
      <c s="89">
        <v>0</v>
      </c>
      <c s="89">
        <v>0</v>
      </c>
      <c/>
      <c r="K198" s="143">
        <v>45508.908579363429</v>
      </c>
    </row>
    <row>
      <c s="49">
        <v>39.601999999999997</v>
      </c>
      <c s="20">
        <v>198</v>
      </c>
      <c s="100">
        <v>4.4850000000000003</v>
      </c>
      <c s="100">
        <v>83.411000000000001</v>
      </c>
      <c s="82">
        <v>36.701000000000001</v>
      </c>
      <c s="89">
        <v>0</v>
      </c>
      <c s="89">
        <v>0</v>
      </c>
      <c/>
      <c r="K199" s="143">
        <v>45508.908581724536</v>
      </c>
    </row>
    <row>
      <c s="49">
        <v>39.786999999999999</v>
      </c>
      <c s="20">
        <v>199</v>
      </c>
      <c s="100">
        <v>4.3979999999999997</v>
      </c>
      <c s="100">
        <v>84.137</v>
      </c>
      <c s="82">
        <v>8.2050000000000001</v>
      </c>
      <c s="89">
        <v>0</v>
      </c>
      <c s="89">
        <v>0</v>
      </c>
      <c/>
      <c r="K200" s="143">
        <v>45508.908583865741</v>
      </c>
    </row>
    <row>
      <c s="49">
        <v>40.009999999999998</v>
      </c>
      <c s="20">
        <v>200</v>
      </c>
      <c s="100">
        <v>4.2750000000000004</v>
      </c>
      <c s="100">
        <v>85.149000000000001</v>
      </c>
      <c s="82">
        <v>35.890999999999998</v>
      </c>
      <c s="89">
        <v>0</v>
      </c>
      <c s="89">
        <v>0</v>
      </c>
      <c/>
      <c r="K201" s="143">
        <v>45508.908586458332</v>
      </c>
    </row>
    <row>
      <c s="49">
        <v>40.204000000000001</v>
      </c>
      <c s="20">
        <v>201</v>
      </c>
      <c s="100">
        <v>4.3440000000000003</v>
      </c>
      <c s="100">
        <v>84.641000000000005</v>
      </c>
      <c s="82">
        <v>42.441000000000003</v>
      </c>
      <c s="89">
        <v>0</v>
      </c>
      <c s="89">
        <v>0</v>
      </c>
      <c/>
      <c r="K202" s="143">
        <v>45508.908588692131</v>
      </c>
    </row>
    <row>
      <c s="49">
        <v>40.398000000000003</v>
      </c>
      <c s="20">
        <v>202</v>
      </c>
      <c s="100">
        <v>4.4000000000000004</v>
      </c>
      <c s="100">
        <v>84.632999999999996</v>
      </c>
      <c s="82">
        <v>21.053000000000001</v>
      </c>
      <c s="89">
        <v>0</v>
      </c>
      <c s="89">
        <v>0</v>
      </c>
      <c/>
      <c r="K203" s="143">
        <v>45508.908590949075</v>
      </c>
    </row>
    <row>
      <c s="49">
        <v>40.591000000000001</v>
      </c>
      <c s="20">
        <v>203</v>
      </c>
      <c s="100">
        <v>4.3789999999999996</v>
      </c>
      <c s="100">
        <v>84.156999999999996</v>
      </c>
      <c s="82">
        <v>30.852</v>
      </c>
      <c s="89">
        <v>0</v>
      </c>
      <c s="89">
        <v>0</v>
      </c>
      <c/>
      <c r="K204" s="143">
        <v>45508.908593171298</v>
      </c>
    </row>
    <row>
      <c s="49">
        <v>40.808999999999998</v>
      </c>
      <c s="20">
        <v>204</v>
      </c>
      <c s="100">
        <v>4.4409999999999998</v>
      </c>
      <c s="100">
        <v>81.890000000000001</v>
      </c>
      <c s="82">
        <v>33.802999999999997</v>
      </c>
      <c s="89">
        <v>0</v>
      </c>
      <c s="89">
        <v>0</v>
      </c>
      <c/>
      <c r="K205" s="143">
        <v>45508.908595706016</v>
      </c>
    </row>
    <row>
      <c s="49">
        <v>41.006</v>
      </c>
      <c s="20">
        <v>205</v>
      </c>
      <c s="100">
        <v>4.375</v>
      </c>
      <c s="100">
        <v>79.790999999999997</v>
      </c>
      <c s="82">
        <v>33.445</v>
      </c>
      <c s="89">
        <v>0</v>
      </c>
      <c s="89">
        <v>0</v>
      </c>
      <c/>
      <c r="K206" s="143">
        <v>45508.908597986112</v>
      </c>
    </row>
    <row>
      <c s="49">
        <v>41.195</v>
      </c>
      <c s="20">
        <v>206</v>
      </c>
      <c s="100">
        <v>4.5570000000000004</v>
      </c>
      <c s="100">
        <v>79.816999999999993</v>
      </c>
      <c s="82">
        <v>33.521000000000001</v>
      </c>
      <c s="89">
        <v>0</v>
      </c>
      <c s="89">
        <v>0</v>
      </c>
      <c/>
      <c r="K207" s="143">
        <v>45508.908600173614</v>
      </c>
    </row>
    <row>
      <c s="49">
        <v>41.405999999999999</v>
      </c>
      <c s="20">
        <v>207</v>
      </c>
      <c s="100">
        <v>4.6040000000000001</v>
      </c>
      <c s="100">
        <v>80.920000000000002</v>
      </c>
      <c s="82">
        <v>28.245000000000001</v>
      </c>
      <c s="89">
        <v>0</v>
      </c>
      <c s="89">
        <v>0</v>
      </c>
      <c/>
      <c r="K208" s="143">
        <v>45508.908602615738</v>
      </c>
    </row>
    <row>
      <c s="49">
        <v>41.594999999999999</v>
      </c>
      <c s="20">
        <v>208</v>
      </c>
      <c s="100">
        <v>4.3780000000000001</v>
      </c>
      <c s="100">
        <v>82.129999999999995</v>
      </c>
      <c s="82">
        <v>27.216999999999999</v>
      </c>
      <c s="89">
        <v>0</v>
      </c>
      <c s="89">
        <v>0</v>
      </c>
      <c/>
      <c r="K209" s="143">
        <v>45508.908604791664</v>
      </c>
    </row>
    <row>
      <c s="49">
        <v>41.795999999999999</v>
      </c>
      <c s="20">
        <v>209</v>
      </c>
      <c s="100">
        <v>4.4720000000000004</v>
      </c>
      <c s="100">
        <v>83.201999999999998</v>
      </c>
      <c s="82">
        <v>13.513999999999999</v>
      </c>
      <c s="89">
        <v>0</v>
      </c>
      <c s="89">
        <v>0</v>
      </c>
      <c/>
      <c r="K210" s="143">
        <v>45508.908607118057</v>
      </c>
    </row>
    <row>
      <c s="49">
        <v>41.991</v>
      </c>
      <c s="20">
        <v>210</v>
      </c>
      <c s="100">
        <v>4.4829999999999997</v>
      </c>
      <c s="100">
        <v>83.396000000000001</v>
      </c>
      <c s="82">
        <v>12</v>
      </c>
      <c s="89">
        <v>0</v>
      </c>
      <c s="89">
        <v>0</v>
      </c>
      <c/>
      <c r="K211" s="143">
        <v>45508.908609386577</v>
      </c>
    </row>
    <row>
      <c s="49">
        <v>42.194000000000003</v>
      </c>
      <c s="20">
        <v>211</v>
      </c>
      <c s="100">
        <v>4.4269999999999996</v>
      </c>
      <c s="100">
        <v>83.524000000000001</v>
      </c>
      <c s="82">
        <v>10.058999999999999</v>
      </c>
      <c s="89">
        <v>0</v>
      </c>
      <c s="89">
        <v>0</v>
      </c>
      <c/>
      <c r="K212" s="143">
        <v>45508.908611724539</v>
      </c>
    </row>
    <row>
      <c s="49">
        <v>42.393999999999998</v>
      </c>
      <c s="20">
        <v>212</v>
      </c>
      <c s="100">
        <v>4.444</v>
      </c>
      <c s="100">
        <v>83.524000000000001</v>
      </c>
      <c s="82">
        <v>0</v>
      </c>
      <c s="89">
        <v>0</v>
      </c>
      <c s="89">
        <v>0</v>
      </c>
      <c/>
      <c r="K213" s="143">
        <v>45508.908614039348</v>
      </c>
    </row>
    <row>
      <c s="49">
        <v>42.609999999999999</v>
      </c>
      <c s="20">
        <v>213</v>
      </c>
      <c s="100">
        <v>4.4539999999999997</v>
      </c>
      <c s="100">
        <v>83.524000000000001</v>
      </c>
      <c s="82">
        <v>0</v>
      </c>
      <c s="89">
        <v>0</v>
      </c>
      <c s="89">
        <v>0</v>
      </c>
      <c/>
      <c r="K214" s="143">
        <v>45508.908616539353</v>
      </c>
    </row>
    <row>
      <c s="49">
        <v>42.790999999999997</v>
      </c>
      <c s="20">
        <v>214</v>
      </c>
      <c s="100">
        <v>4.5869999999999997</v>
      </c>
      <c s="100">
        <v>80.611999999999995</v>
      </c>
      <c s="82">
        <v>37.213999999999999</v>
      </c>
      <c s="89">
        <v>0</v>
      </c>
      <c s="89">
        <v>0</v>
      </c>
      <c/>
      <c r="K215" s="143">
        <v>45508.90861864583</v>
      </c>
    </row>
    <row>
      <c s="49">
        <v>42.982999999999997</v>
      </c>
      <c s="20">
        <v>215</v>
      </c>
      <c s="100">
        <v>4.532</v>
      </c>
      <c s="100">
        <v>80.846000000000004</v>
      </c>
      <c s="82">
        <v>20.422000000000001</v>
      </c>
      <c s="89">
        <v>0</v>
      </c>
      <c s="89">
        <v>0</v>
      </c>
      <c/>
      <c r="K216" s="143">
        <v>45508.908620868053</v>
      </c>
    </row>
    <row>
      <c s="49">
        <v>43.209000000000003</v>
      </c>
      <c s="20">
        <v>216</v>
      </c>
      <c s="100">
        <v>4.6289999999999996</v>
      </c>
      <c s="100">
        <v>80.418999999999997</v>
      </c>
      <c s="82">
        <v>22.265000000000001</v>
      </c>
      <c s="89">
        <v>0</v>
      </c>
      <c s="89">
        <v>0</v>
      </c>
      <c/>
      <c r="K217" s="143">
        <v>45508.90862347222</v>
      </c>
    </row>
    <row>
      <c s="49">
        <v>43.402999999999999</v>
      </c>
      <c s="20">
        <v>217</v>
      </c>
      <c s="100">
        <v>4.6669999999999998</v>
      </c>
      <c s="100">
        <v>80.456000000000003</v>
      </c>
      <c s="82">
        <v>25.359000000000002</v>
      </c>
      <c s="89">
        <v>0</v>
      </c>
      <c s="89">
        <v>0</v>
      </c>
      <c/>
      <c r="K218" s="143">
        <v>45508.908625717595</v>
      </c>
    </row>
    <row>
      <c s="49">
        <v>43.598999999999997</v>
      </c>
      <c s="20">
        <v>218</v>
      </c>
      <c s="100">
        <v>4.6520000000000001</v>
      </c>
      <c s="100">
        <v>80.700000000000003</v>
      </c>
      <c s="82">
        <v>24.106999999999999</v>
      </c>
      <c s="89">
        <v>0</v>
      </c>
      <c s="89">
        <v>0</v>
      </c>
      <c/>
      <c r="K219" s="143">
        <v>45508.908627986108</v>
      </c>
    </row>
    <row>
      <c s="49">
        <v>43.798000000000002</v>
      </c>
      <c s="20">
        <v>219</v>
      </c>
      <c s="100">
        <v>4.4480000000000004</v>
      </c>
      <c s="100">
        <v>81.513000000000005</v>
      </c>
      <c s="82">
        <v>25.007999999999999</v>
      </c>
      <c s="89">
        <v>0</v>
      </c>
      <c s="89">
        <v>0</v>
      </c>
      <c/>
      <c r="K220" s="143">
        <v>45508.908630289348</v>
      </c>
    </row>
    <row>
      <c s="49">
        <v>44.000999999999998</v>
      </c>
      <c s="20">
        <v>220</v>
      </c>
      <c s="100">
        <v>4.6379999999999999</v>
      </c>
      <c s="100">
        <v>82.081999999999994</v>
      </c>
      <c s="82">
        <v>30.529</v>
      </c>
      <c s="89">
        <v>0</v>
      </c>
      <c s="89">
        <v>0</v>
      </c>
      <c/>
      <c r="K221" s="143">
        <v>45508.908632638886</v>
      </c>
    </row>
    <row>
      <c s="49">
        <v>44.186999999999998</v>
      </c>
      <c s="20">
        <v>221</v>
      </c>
      <c s="100">
        <v>4.4930000000000003</v>
      </c>
      <c s="100">
        <v>82.219999999999999</v>
      </c>
      <c s="82">
        <v>25.192</v>
      </c>
      <c s="89">
        <v>0</v>
      </c>
      <c s="89">
        <v>0</v>
      </c>
      <c/>
      <c r="K222" s="143">
        <v>45508.908634791667</v>
      </c>
    </row>
    <row>
      <c s="49">
        <v>44.386000000000003</v>
      </c>
      <c s="20">
        <v>222</v>
      </c>
      <c s="100">
        <v>4.5460000000000003</v>
      </c>
      <c s="100">
        <v>82.436999999999998</v>
      </c>
      <c s="82">
        <v>22.966999999999999</v>
      </c>
      <c s="89">
        <v>0</v>
      </c>
      <c s="89">
        <v>0</v>
      </c>
      <c/>
      <c r="K223" s="143">
        <v>45508.908637094908</v>
      </c>
    </row>
    <row>
      <c s="49">
        <v>44.591999999999999</v>
      </c>
      <c s="20">
        <v>223</v>
      </c>
      <c s="100">
        <v>4.4480000000000004</v>
      </c>
      <c s="100">
        <v>82.412000000000006</v>
      </c>
      <c s="82">
        <v>20.870999999999999</v>
      </c>
      <c s="89">
        <v>0</v>
      </c>
      <c s="89">
        <v>0</v>
      </c>
      <c/>
      <c r="K224" s="143">
        <v>45508.908639490743</v>
      </c>
    </row>
    <row>
      <c s="49">
        <v>44.810000000000002</v>
      </c>
      <c s="20">
        <v>224</v>
      </c>
      <c s="100">
        <v>4.5229999999999997</v>
      </c>
      <c s="100">
        <v>81.069000000000003</v>
      </c>
      <c s="82">
        <v>30.341000000000001</v>
      </c>
      <c s="89">
        <v>0</v>
      </c>
      <c s="89">
        <v>0</v>
      </c>
      <c/>
      <c r="K225" s="143">
        <v>45508.908642002316</v>
      </c>
    </row>
    <row>
      <c s="49">
        <v>44.991</v>
      </c>
      <c s="20">
        <v>225</v>
      </c>
      <c s="100">
        <v>4.524</v>
      </c>
      <c s="100">
        <v>78.302000000000007</v>
      </c>
      <c s="82">
        <v>29.283999999999999</v>
      </c>
      <c s="89">
        <v>0</v>
      </c>
      <c s="89">
        <v>0</v>
      </c>
      <c/>
      <c r="K226" s="143">
        <v>45508.908644108793</v>
      </c>
    </row>
    <row>
      <c s="49">
        <v>45.198999999999998</v>
      </c>
      <c s="20">
        <v>226</v>
      </c>
      <c s="100">
        <v>4.4000000000000004</v>
      </c>
      <c s="100">
        <v>78.802999999999997</v>
      </c>
      <c s="82">
        <v>22.172999999999998</v>
      </c>
      <c s="89">
        <v>0</v>
      </c>
      <c s="89">
        <v>0</v>
      </c>
      <c/>
      <c r="K227" s="143">
        <v>45508.908646504628</v>
      </c>
    </row>
    <row>
      <c s="49">
        <v>45.396999999999998</v>
      </c>
      <c s="20">
        <v>227</v>
      </c>
      <c s="100">
        <v>4.4000000000000004</v>
      </c>
      <c s="100">
        <v>78.623999999999995</v>
      </c>
      <c s="82">
        <v>24.855</v>
      </c>
      <c s="89">
        <v>0</v>
      </c>
      <c s="89">
        <v>0</v>
      </c>
      <c/>
      <c r="K228" s="143">
        <v>45508.908648807868</v>
      </c>
    </row>
    <row>
      <c s="49">
        <v>45.613</v>
      </c>
      <c s="20">
        <v>228</v>
      </c>
      <c s="100">
        <v>4.4000000000000004</v>
      </c>
      <c s="100">
        <v>80.126999999999995</v>
      </c>
      <c s="82">
        <v>29.16</v>
      </c>
      <c s="89">
        <v>0</v>
      </c>
      <c s="89">
        <v>0</v>
      </c>
      <c/>
      <c r="K229" s="143">
        <v>45508.908651296297</v>
      </c>
    </row>
    <row>
      <c s="49">
        <v>45.784999999999997</v>
      </c>
      <c s="20">
        <v>229</v>
      </c>
      <c s="100">
        <v>4.4000000000000004</v>
      </c>
      <c s="100">
        <v>80.736000000000004</v>
      </c>
      <c s="82">
        <v>30.489000000000001</v>
      </c>
      <c s="89">
        <v>0</v>
      </c>
      <c s="89">
        <v>0</v>
      </c>
      <c/>
      <c r="K230" s="143">
        <v>45508.908653298611</v>
      </c>
    </row>
    <row>
      <c s="49">
        <v>46.003999999999998</v>
      </c>
      <c s="20">
        <v>230</v>
      </c>
      <c s="100">
        <v>4.4000000000000004</v>
      </c>
      <c s="100">
        <v>81.528999999999996</v>
      </c>
      <c s="82">
        <v>28.568000000000001</v>
      </c>
      <c s="89">
        <v>0</v>
      </c>
      <c s="89">
        <v>0</v>
      </c>
      <c/>
      <c r="K231" s="143">
        <v>45508.90865582176</v>
      </c>
    </row>
    <row>
      <c s="49">
        <v>46.198</v>
      </c>
      <c s="20">
        <v>231</v>
      </c>
      <c s="100">
        <v>4.4000000000000004</v>
      </c>
      <c s="100">
        <v>82.137</v>
      </c>
      <c s="82">
        <v>25.465</v>
      </c>
      <c s="89">
        <v>0</v>
      </c>
      <c s="89">
        <v>0</v>
      </c>
      <c/>
      <c r="K232" s="143">
        <v>45508.908658078704</v>
      </c>
    </row>
    <row>
      <c s="49">
        <v>46.404000000000003</v>
      </c>
      <c s="20">
        <v>232</v>
      </c>
      <c s="100">
        <v>4.4000000000000004</v>
      </c>
      <c s="100">
        <v>82.948999999999998</v>
      </c>
      <c s="82">
        <v>25.952999999999999</v>
      </c>
      <c s="89">
        <v>0</v>
      </c>
      <c s="89">
        <v>0</v>
      </c>
      <c/>
      <c r="K233" s="143">
        <v>45508.908660451387</v>
      </c>
    </row>
    <row>
      <c s="49">
        <v>46.591999999999999</v>
      </c>
      <c s="20">
        <v>233</v>
      </c>
      <c s="100">
        <v>4.4000000000000004</v>
      </c>
      <c s="100">
        <v>83.343000000000004</v>
      </c>
      <c s="82">
        <v>27.331</v>
      </c>
      <c s="89">
        <v>0</v>
      </c>
      <c s="89">
        <v>0</v>
      </c>
      <c/>
      <c r="K234" s="143">
        <v>45508.908662638889</v>
      </c>
    </row>
    <row>
      <c s="49">
        <v>46.795000000000002</v>
      </c>
      <c s="20">
        <v>234</v>
      </c>
      <c s="100">
        <v>4.3959999999999999</v>
      </c>
      <c s="100">
        <v>83.363</v>
      </c>
      <c s="82">
        <v>27.931000000000001</v>
      </c>
      <c s="89">
        <v>0</v>
      </c>
      <c s="89">
        <v>0</v>
      </c>
      <c/>
      <c r="K235" s="143">
        <v>45508.908664988427</v>
      </c>
    </row>
    <row>
      <c s="49">
        <v>46.997</v>
      </c>
      <c s="20">
        <v>235</v>
      </c>
      <c s="100">
        <v>4.0949999999999998</v>
      </c>
      <c s="100">
        <v>81.585999999999999</v>
      </c>
      <c s="82">
        <v>33.466999999999999</v>
      </c>
      <c s="89">
        <v>0</v>
      </c>
      <c s="89">
        <v>0</v>
      </c>
      <c/>
      <c r="K236" s="143">
        <v>45508.908667314812</v>
      </c>
    </row>
    <row>
      <c s="49">
        <v>47.185000000000002</v>
      </c>
      <c s="20">
        <v>236</v>
      </c>
      <c s="100">
        <v>3.8570000000000002</v>
      </c>
      <c s="100">
        <v>81.329999999999998</v>
      </c>
      <c s="82">
        <v>33.969999999999999</v>
      </c>
      <c s="89">
        <v>0</v>
      </c>
      <c s="89">
        <v>0</v>
      </c>
      <c/>
      <c r="K237" s="143">
        <v>45508.908669490738</v>
      </c>
    </row>
    <row>
      <c s="49">
        <v>47.393000000000001</v>
      </c>
      <c s="20">
        <v>237</v>
      </c>
      <c s="100">
        <v>4.0039999999999996</v>
      </c>
      <c s="100">
        <v>80.873999999999995</v>
      </c>
      <c s="82">
        <v>37.396000000000001</v>
      </c>
      <c s="89">
        <v>0</v>
      </c>
      <c s="89">
        <v>0</v>
      </c>
      <c/>
      <c r="K238" s="143">
        <v>45508.908671898149</v>
      </c>
    </row>
    <row>
      <c s="49">
        <v>47.601999999999997</v>
      </c>
      <c s="20">
        <v>238</v>
      </c>
      <c s="100">
        <v>4.1360000000000001</v>
      </c>
      <c s="100">
        <v>80.787999999999997</v>
      </c>
      <c s="82">
        <v>36.646999999999998</v>
      </c>
      <c s="89">
        <v>0</v>
      </c>
      <c s="89">
        <v>0</v>
      </c>
      <c/>
      <c r="K239" s="143">
        <v>45508.908674328704</v>
      </c>
    </row>
    <row>
      <c s="49">
        <v>47.793999999999997</v>
      </c>
      <c s="20">
        <v>239</v>
      </c>
      <c s="100">
        <v>4.1520000000000001</v>
      </c>
      <c s="100">
        <v>80.926000000000002</v>
      </c>
      <c s="82">
        <v>29.966000000000001</v>
      </c>
      <c s="89">
        <v>0</v>
      </c>
      <c s="89">
        <v>0</v>
      </c>
      <c/>
      <c r="K240" s="143">
        <v>45508.908676539351</v>
      </c>
    </row>
    <row>
      <c s="49">
        <v>47.999000000000002</v>
      </c>
      <c s="20">
        <v>240</v>
      </c>
      <c s="100">
        <v>4.3390000000000004</v>
      </c>
      <c s="100">
        <v>80.893000000000001</v>
      </c>
      <c s="82">
        <v>27.462</v>
      </c>
      <c s="89">
        <v>0</v>
      </c>
      <c s="89">
        <v>0</v>
      </c>
      <c/>
      <c r="K241" s="143">
        <v>45508.908678912034</v>
      </c>
    </row>
    <row>
      <c s="49">
        <v>48.200000000000003</v>
      </c>
      <c s="20">
        <v>241</v>
      </c>
      <c s="100">
        <v>4.2720000000000002</v>
      </c>
      <c s="100">
        <v>81.632000000000005</v>
      </c>
      <c s="82">
        <v>26.010000000000002</v>
      </c>
      <c s="89">
        <v>0</v>
      </c>
      <c s="89">
        <v>0</v>
      </c>
      <c/>
      <c r="K242" s="143">
        <v>45508.908681250003</v>
      </c>
    </row>
    <row>
      <c s="49">
        <v>48.389000000000003</v>
      </c>
      <c s="20">
        <v>242</v>
      </c>
      <c s="100">
        <v>4.4039999999999999</v>
      </c>
      <c s="100">
        <v>81.986000000000004</v>
      </c>
      <c s="82">
        <v>29.483000000000001</v>
      </c>
      <c s="89">
        <v>0</v>
      </c>
      <c s="89">
        <v>0</v>
      </c>
      <c/>
      <c r="K243" s="143">
        <v>45508.908683425929</v>
      </c>
    </row>
    <row>
      <c s="49">
        <v>48.600999999999999</v>
      </c>
      <c s="20">
        <v>243</v>
      </c>
      <c s="100">
        <v>4.6289999999999996</v>
      </c>
      <c s="100">
        <v>83.701999999999998</v>
      </c>
      <c s="82">
        <v>41.354999999999997</v>
      </c>
      <c s="89">
        <v>0</v>
      </c>
      <c s="89">
        <v>0</v>
      </c>
      <c/>
      <c r="K244" s="143">
        <v>45508.908685891205</v>
      </c>
    </row>
    <row>
      <c s="49">
        <v>48.792999999999999</v>
      </c>
      <c s="20">
        <v>244</v>
      </c>
      <c s="100">
        <v>4.6600000000000001</v>
      </c>
      <c s="100">
        <v>85.060000000000002</v>
      </c>
      <c s="82">
        <v>28.183</v>
      </c>
      <c s="89">
        <v>0</v>
      </c>
      <c s="89">
        <v>0</v>
      </c>
      <c/>
      <c r="K245" s="143">
        <v>45508.908688101852</v>
      </c>
    </row>
    <row>
      <c s="49">
        <v>48.996000000000002</v>
      </c>
      <c s="20">
        <v>245</v>
      </c>
      <c s="100">
        <v>4.6600000000000001</v>
      </c>
      <c s="100">
        <v>85.060000000000002</v>
      </c>
      <c s="82">
        <v>0</v>
      </c>
      <c s="89">
        <v>0</v>
      </c>
      <c s="89">
        <v>0</v>
      </c>
      <c/>
      <c r="K246" s="143">
        <v>45508.90869045139</v>
      </c>
    </row>
    <row>
      <c s="49">
        <v>49.209000000000003</v>
      </c>
      <c s="20">
        <v>246</v>
      </c>
      <c s="100">
        <v>4.6600000000000001</v>
      </c>
      <c s="100">
        <v>85.060000000000002</v>
      </c>
      <c s="82">
        <v>0</v>
      </c>
      <c s="89">
        <v>0</v>
      </c>
      <c s="89">
        <v>0</v>
      </c>
      <c/>
      <c r="K247" s="143">
        <v>45508.908692916666</v>
      </c>
    </row>
    <row>
      <c s="49">
        <v>49.393999999999998</v>
      </c>
      <c s="20">
        <v>247</v>
      </c>
      <c s="100">
        <v>4.6600000000000001</v>
      </c>
      <c s="100">
        <v>85.060000000000002</v>
      </c>
      <c s="82">
        <v>0</v>
      </c>
      <c s="89">
        <v>0</v>
      </c>
      <c s="89">
        <v>0</v>
      </c>
      <c/>
      <c r="K248" s="143">
        <v>45508.908695057871</v>
      </c>
    </row>
    <row>
      <c s="49">
        <v>49.604999999999997</v>
      </c>
      <c s="20">
        <v>248</v>
      </c>
      <c s="100">
        <v>4.6600000000000001</v>
      </c>
      <c s="100">
        <v>85.060000000000002</v>
      </c>
      <c s="82">
        <v>0</v>
      </c>
      <c s="89">
        <v>0</v>
      </c>
      <c s="89">
        <v>0</v>
      </c>
      <c/>
      <c r="K249" s="143">
        <v>45508.908697511572</v>
      </c>
    </row>
    <row>
      <c s="49">
        <v>49.799999999999997</v>
      </c>
      <c s="20">
        <v>249</v>
      </c>
      <c s="100">
        <v>4.6820000000000004</v>
      </c>
      <c s="100">
        <v>84.459000000000003</v>
      </c>
      <c s="82">
        <v>48.020000000000003</v>
      </c>
      <c s="89">
        <v>0</v>
      </c>
      <c s="89">
        <v>0</v>
      </c>
      <c/>
      <c r="K250" s="143">
        <v>45508.908699756947</v>
      </c>
    </row>
    <row>
      <c s="49">
        <v>49.988</v>
      </c>
      <c s="20">
        <v>250</v>
      </c>
      <c s="100">
        <v>4.6479999999999997</v>
      </c>
      <c s="100">
        <v>84.787999999999997</v>
      </c>
      <c s="82">
        <v>40.651000000000003</v>
      </c>
      <c s="89">
        <v>0</v>
      </c>
      <c s="89">
        <v>0</v>
      </c>
      <c/>
      <c r="K251" s="143">
        <v>45508.908701944441</v>
      </c>
    </row>
    <row>
      <c s="49">
        <v>50.201000000000001</v>
      </c>
      <c s="20">
        <v>251</v>
      </c>
      <c s="100">
        <v>4.5229999999999997</v>
      </c>
      <c s="100">
        <v>83.906000000000006</v>
      </c>
      <c s="82">
        <v>31.765000000000001</v>
      </c>
      <c s="89">
        <v>0</v>
      </c>
      <c s="89">
        <v>0</v>
      </c>
      <c/>
      <c r="K252" s="143">
        <v>45508.908704398149</v>
      </c>
    </row>
    <row>
      <c s="49">
        <v>50.395000000000003</v>
      </c>
      <c s="20">
        <v>252</v>
      </c>
      <c s="100">
        <v>4.5659999999999998</v>
      </c>
      <c s="100">
        <v>83.829999999999998</v>
      </c>
      <c s="82">
        <v>37.886000000000003</v>
      </c>
      <c s="89">
        <v>0</v>
      </c>
      <c s="89">
        <v>0</v>
      </c>
      <c/>
      <c r="K253" s="143">
        <v>45508.908706655093</v>
      </c>
    </row>
    <row>
      <c s="49">
        <v>50.604999999999997</v>
      </c>
      <c s="20">
        <v>253</v>
      </c>
      <c s="100">
        <v>4.5510000000000002</v>
      </c>
      <c s="100">
        <v>83.209000000000003</v>
      </c>
      <c s="82">
        <v>35.832999999999998</v>
      </c>
      <c s="89">
        <v>0</v>
      </c>
      <c s="89">
        <v>0</v>
      </c>
      <c/>
      <c r="K254" s="143">
        <v>45508.908709074072</v>
      </c>
    </row>
    <row>
      <c s="49">
        <v>50.796999999999997</v>
      </c>
      <c s="20">
        <v>254</v>
      </c>
      <c s="100">
        <v>4.4690000000000003</v>
      </c>
      <c s="100">
        <v>83.427999999999997</v>
      </c>
      <c s="82">
        <v>35.584000000000003</v>
      </c>
      <c s="89">
        <v>0</v>
      </c>
      <c s="89">
        <v>0</v>
      </c>
      <c/>
      <c r="K255" s="143">
        <v>45508.908711307871</v>
      </c>
    </row>
    <row>
      <c s="49">
        <v>50.999000000000002</v>
      </c>
      <c s="20">
        <v>255</v>
      </c>
      <c s="100">
        <v>4.5250000000000004</v>
      </c>
      <c s="100">
        <v>83.179000000000002</v>
      </c>
      <c s="82">
        <v>31.599</v>
      </c>
      <c s="89">
        <v>0</v>
      </c>
      <c s="89">
        <v>0</v>
      </c>
      <c/>
      <c r="K256" s="143">
        <v>45508.908713634257</v>
      </c>
    </row>
    <row>
      <c s="49">
        <v>51.185000000000002</v>
      </c>
      <c s="20">
        <v>256</v>
      </c>
      <c s="100">
        <v>3.9489999999999998</v>
      </c>
      <c s="100">
        <v>80.153000000000006</v>
      </c>
      <c s="82">
        <v>38.020000000000003</v>
      </c>
      <c s="89">
        <v>0</v>
      </c>
      <c s="89">
        <v>0</v>
      </c>
      <c/>
      <c r="K257" s="143">
        <v>45508.908715798614</v>
      </c>
    </row>
    <row>
      <c s="49">
        <v>51.408000000000001</v>
      </c>
      <c s="20">
        <v>257</v>
      </c>
      <c s="100">
        <v>4.2000000000000002</v>
      </c>
      <c s="100">
        <v>83.283000000000001</v>
      </c>
      <c s="82">
        <v>39.317</v>
      </c>
      <c s="89">
        <v>0</v>
      </c>
      <c s="89">
        <v>0</v>
      </c>
      <c/>
      <c r="K258" s="143">
        <v>45508.908718368053</v>
      </c>
    </row>
    <row>
      <c s="49">
        <v>51.582999999999998</v>
      </c>
      <c s="20">
        <v>258</v>
      </c>
      <c s="100">
        <v>4.3029999999999999</v>
      </c>
      <c s="100">
        <v>83.114999999999995</v>
      </c>
      <c s="82">
        <v>26.870000000000001</v>
      </c>
      <c s="89">
        <v>0</v>
      </c>
      <c s="89">
        <v>0</v>
      </c>
      <c/>
      <c r="K259" s="143">
        <v>45508.908720405096</v>
      </c>
    </row>
    <row>
      <c s="49">
        <v>51.783999999999999</v>
      </c>
      <c s="20">
        <v>259</v>
      </c>
      <c s="100">
        <v>4.1639999999999997</v>
      </c>
      <c s="100">
        <v>81.549000000000007</v>
      </c>
      <c s="82">
        <v>37.350999999999999</v>
      </c>
      <c s="89">
        <v>0</v>
      </c>
      <c s="89">
        <v>0</v>
      </c>
      <c/>
      <c r="K260" s="143">
        <v>45508.908722719905</v>
      </c>
    </row>
    <row>
      <c s="49">
        <v>51.994</v>
      </c>
      <c s="20">
        <v>260</v>
      </c>
      <c s="100">
        <v>4.2779999999999996</v>
      </c>
      <c s="100">
        <v>80.778999999999996</v>
      </c>
      <c s="82">
        <v>32.935000000000002</v>
      </c>
      <c s="89">
        <v>0</v>
      </c>
      <c s="89">
        <v>0</v>
      </c>
      <c/>
      <c r="K261" s="143">
        <v>45508.908725162037</v>
      </c>
    </row>
    <row>
      <c s="49">
        <v>52.189</v>
      </c>
      <c s="20">
        <v>261</v>
      </c>
      <c s="100">
        <v>4.367</v>
      </c>
      <c s="100">
        <v>80.367000000000004</v>
      </c>
      <c s="82">
        <v>44.884</v>
      </c>
      <c s="89">
        <v>0</v>
      </c>
      <c s="89">
        <v>0</v>
      </c>
      <c/>
      <c r="K262" s="143">
        <v>45508.908727407405</v>
      </c>
    </row>
    <row>
      <c s="49">
        <v>52.393000000000001</v>
      </c>
      <c s="20">
        <v>262</v>
      </c>
      <c s="100">
        <v>4.3719999999999999</v>
      </c>
      <c s="100">
        <v>81.403999999999996</v>
      </c>
      <c s="82">
        <v>45.609999999999999</v>
      </c>
      <c s="89">
        <v>0</v>
      </c>
      <c s="89">
        <v>0</v>
      </c>
      <c/>
      <c r="K263" s="143">
        <v>45508.908729780094</v>
      </c>
    </row>
    <row>
      <c s="49">
        <v>52.600000000000001</v>
      </c>
      <c s="20">
        <v>263</v>
      </c>
      <c s="100">
        <v>4.4850000000000003</v>
      </c>
      <c s="100">
        <v>82.596000000000004</v>
      </c>
      <c s="82">
        <v>27.030000000000001</v>
      </c>
      <c s="89">
        <v>0</v>
      </c>
      <c s="89">
        <v>0</v>
      </c>
      <c/>
      <c r="K264" s="143">
        <v>45508.908732175929</v>
      </c>
    </row>
    <row>
      <c s="49">
        <v>52.793999999999997</v>
      </c>
      <c s="20">
        <v>264</v>
      </c>
      <c s="100">
        <v>4.3979999999999997</v>
      </c>
      <c s="100">
        <v>81.442999999999998</v>
      </c>
      <c s="82">
        <v>35.515999999999998</v>
      </c>
      <c s="89">
        <v>0</v>
      </c>
      <c s="89">
        <v>0</v>
      </c>
      <c/>
      <c r="K265" s="143">
        <v>45508.908734409721</v>
      </c>
    </row>
    <row>
      <c s="49">
        <v>52.991</v>
      </c>
      <c s="20">
        <v>265</v>
      </c>
      <c s="100">
        <v>4.2750000000000004</v>
      </c>
      <c s="100">
        <v>79.356999999999999</v>
      </c>
      <c s="82">
        <v>36.170000000000002</v>
      </c>
      <c s="89">
        <v>0</v>
      </c>
      <c s="89">
        <v>0</v>
      </c>
      <c/>
      <c r="K266" s="143">
        <v>45508.908736689817</v>
      </c>
    </row>
    <row>
      <c s="49">
        <v>53.203000000000003</v>
      </c>
      <c s="20">
        <v>266</v>
      </c>
      <c s="100">
        <v>4.0389999999999997</v>
      </c>
      <c s="100">
        <v>79.664000000000001</v>
      </c>
      <c s="82">
        <v>30.814</v>
      </c>
      <c s="89">
        <v>0</v>
      </c>
      <c s="89">
        <v>0</v>
      </c>
      <c/>
      <c r="K267" s="143">
        <v>45508.908739155093</v>
      </c>
    </row>
    <row>
      <c s="49">
        <v>53.402000000000001</v>
      </c>
      <c s="20">
        <v>267</v>
      </c>
      <c s="100">
        <v>4.3440000000000003</v>
      </c>
      <c s="100">
        <v>79.350999999999999</v>
      </c>
      <c s="82">
        <v>21.228000000000002</v>
      </c>
      <c s="89">
        <v>0</v>
      </c>
      <c s="89">
        <v>0</v>
      </c>
      <c/>
      <c r="K268" s="143">
        <v>45508.908741446758</v>
      </c>
    </row>
    <row>
      <c s="49">
        <v>53.598999999999997</v>
      </c>
      <c s="20">
        <v>268</v>
      </c>
      <c s="100">
        <v>4.4000000000000004</v>
      </c>
      <c s="100">
        <v>79.347999999999999</v>
      </c>
      <c s="82">
        <v>21.117000000000001</v>
      </c>
      <c s="89">
        <v>0</v>
      </c>
      <c s="89">
        <v>0</v>
      </c>
      <c/>
      <c r="K269" s="143">
        <v>45508.908743738422</v>
      </c>
    </row>
    <row>
      <c s="49">
        <v>53.805</v>
      </c>
      <c s="20">
        <v>269</v>
      </c>
      <c s="100">
        <v>4.3789999999999996</v>
      </c>
      <c s="100">
        <v>79.725999999999999</v>
      </c>
      <c s="82">
        <v>25.75</v>
      </c>
      <c s="89">
        <v>0</v>
      </c>
      <c s="89">
        <v>0</v>
      </c>
      <c/>
      <c r="K270" s="143">
        <v>45508.908746122688</v>
      </c>
    </row>
    <row>
      <c s="49">
        <v>53.997</v>
      </c>
      <c s="20">
        <v>270</v>
      </c>
      <c s="100">
        <v>4.4409999999999998</v>
      </c>
      <c s="100">
        <v>80.444000000000003</v>
      </c>
      <c s="82">
        <v>31.059000000000001</v>
      </c>
      <c s="89">
        <v>0</v>
      </c>
      <c s="89">
        <v>0</v>
      </c>
      <c/>
      <c r="K271" s="143">
        <v>45508.908748333335</v>
      </c>
    </row>
    <row>
      <c s="49">
        <v>54.185000000000002</v>
      </c>
      <c s="20">
        <v>271</v>
      </c>
      <c s="100">
        <v>4.375</v>
      </c>
      <c s="100">
        <v>80.537000000000006</v>
      </c>
      <c s="82">
        <v>29.948</v>
      </c>
      <c s="89">
        <v>0</v>
      </c>
      <c s="89">
        <v>0</v>
      </c>
      <c/>
      <c r="K272" s="143">
        <v>45508.908750509261</v>
      </c>
    </row>
    <row>
      <c s="49">
        <v>54.390999999999998</v>
      </c>
      <c s="20">
        <v>272</v>
      </c>
      <c s="100">
        <v>4.5570000000000004</v>
      </c>
      <c s="100">
        <v>81.129999999999995</v>
      </c>
      <c s="82">
        <v>28.965</v>
      </c>
      <c s="89">
        <v>0</v>
      </c>
      <c s="89">
        <v>0</v>
      </c>
      <c/>
      <c r="K273" s="143">
        <v>45508.908752905096</v>
      </c>
    </row>
    <row>
      <c s="49">
        <v>54.600000000000001</v>
      </c>
      <c s="20">
        <v>273</v>
      </c>
      <c s="100">
        <v>4.6040000000000001</v>
      </c>
      <c s="100">
        <v>81.810000000000002</v>
      </c>
      <c s="82">
        <v>37.558999999999998</v>
      </c>
      <c s="89">
        <v>0</v>
      </c>
      <c s="89">
        <v>0</v>
      </c>
      <c/>
      <c r="K274" s="143">
        <v>45508.908755312499</v>
      </c>
    </row>
    <row>
      <c s="49">
        <v>54.799999999999997</v>
      </c>
      <c s="20">
        <v>274</v>
      </c>
      <c s="100">
        <v>4.3780000000000001</v>
      </c>
      <c s="100">
        <v>82.061999999999998</v>
      </c>
      <c s="82">
        <v>41.893000000000001</v>
      </c>
      <c s="89">
        <v>0</v>
      </c>
      <c s="89">
        <v>0</v>
      </c>
      <c/>
      <c r="K275" s="143">
        <v>45508.908757638892</v>
      </c>
    </row>
    <row>
      <c s="49">
        <v>54.988999999999997</v>
      </c>
      <c s="20">
        <v>275</v>
      </c>
      <c s="100">
        <v>4.4720000000000004</v>
      </c>
      <c s="100">
        <v>82.078999999999994</v>
      </c>
      <c s="82">
        <v>43.198</v>
      </c>
      <c s="89">
        <v>0</v>
      </c>
      <c s="89">
        <v>0</v>
      </c>
      <c/>
      <c r="K276" s="143">
        <v>45508.908759826387</v>
      </c>
    </row>
    <row>
      <c s="49">
        <v>55.203000000000003</v>
      </c>
      <c s="20">
        <v>276</v>
      </c>
      <c s="100">
        <v>4.4829999999999997</v>
      </c>
      <c s="100">
        <v>79.823999999999998</v>
      </c>
      <c s="82">
        <v>40.975000000000001</v>
      </c>
      <c s="89">
        <v>0</v>
      </c>
      <c s="89">
        <v>0</v>
      </c>
      <c/>
      <c r="K277" s="143">
        <v>45508.908762291663</v>
      </c>
    </row>
    <row>
      <c s="49">
        <v>55.383000000000003</v>
      </c>
      <c s="20">
        <v>277</v>
      </c>
      <c s="100">
        <v>4.4269999999999996</v>
      </c>
      <c s="100">
        <v>79.171999999999997</v>
      </c>
      <c s="82">
        <v>31.765999999999998</v>
      </c>
      <c s="89">
        <v>0</v>
      </c>
      <c s="89">
        <v>0</v>
      </c>
      <c/>
      <c r="K278" s="143">
        <v>45508.908764386571</v>
      </c>
    </row>
    <row>
      <c s="49">
        <v>55.585999999999999</v>
      </c>
      <c s="20">
        <v>278</v>
      </c>
      <c s="100">
        <v>4.444</v>
      </c>
      <c s="100">
        <v>80.292000000000002</v>
      </c>
      <c s="82">
        <v>29.614000000000001</v>
      </c>
      <c s="89">
        <v>0</v>
      </c>
      <c s="89">
        <v>0</v>
      </c>
      <c/>
      <c r="K279" s="143">
        <v>45508.90876672454</v>
      </c>
    </row>
    <row>
      <c s="49">
        <v>55.792999999999999</v>
      </c>
      <c s="20">
        <v>279</v>
      </c>
      <c s="100">
        <v>4.4539999999999997</v>
      </c>
      <c s="100">
        <v>80.807000000000002</v>
      </c>
      <c s="82">
        <v>26.219000000000001</v>
      </c>
      <c s="89">
        <v>0</v>
      </c>
      <c s="89">
        <v>0</v>
      </c>
      <c/>
      <c r="K280" s="143">
        <v>45508.908769120368</v>
      </c>
    </row>
    <row>
      <c s="49">
        <v>56.009999999999998</v>
      </c>
      <c s="20">
        <v>280</v>
      </c>
      <c s="100">
        <v>4.5869999999999997</v>
      </c>
      <c s="100">
        <v>81.406999999999996</v>
      </c>
      <c s="82">
        <v>34.920000000000002</v>
      </c>
      <c s="89">
        <v>0</v>
      </c>
      <c s="89">
        <v>0</v>
      </c>
      <c/>
      <c r="K281" s="143">
        <v>45508.908771643517</v>
      </c>
    </row>
    <row>
      <c s="49">
        <v>56.200000000000003</v>
      </c>
      <c s="20">
        <v>281</v>
      </c>
      <c s="100">
        <v>4.532</v>
      </c>
      <c s="100">
        <v>82.426000000000002</v>
      </c>
      <c s="82">
        <v>28.419</v>
      </c>
      <c s="89">
        <v>0</v>
      </c>
      <c s="89">
        <v>0</v>
      </c>
      <c/>
      <c r="K282" s="143">
        <v>45508.908773831019</v>
      </c>
    </row>
    <row>
      <c s="49">
        <v>56.405000000000001</v>
      </c>
      <c s="20">
        <v>282</v>
      </c>
      <c s="100">
        <v>4.6289999999999996</v>
      </c>
      <c s="100">
        <v>82.551000000000002</v>
      </c>
      <c s="82">
        <v>27.337</v>
      </c>
      <c s="89">
        <v>0</v>
      </c>
      <c s="89">
        <v>0</v>
      </c>
      <c/>
      <c r="K283" s="143">
        <v>45508.908776215278</v>
      </c>
    </row>
    <row>
      <c s="49">
        <v>56.588000000000001</v>
      </c>
      <c s="20">
        <v>283</v>
      </c>
      <c s="100">
        <v>4.6669999999999998</v>
      </c>
      <c s="100">
        <v>82.620999999999995</v>
      </c>
      <c s="82">
        <v>23.923999999999999</v>
      </c>
      <c s="89">
        <v>0</v>
      </c>
      <c s="89">
        <v>0</v>
      </c>
      <c/>
      <c r="K284" s="143">
        <v>45508.908778321762</v>
      </c>
    </row>
    <row>
      <c s="49">
        <v>56.801000000000002</v>
      </c>
      <c s="20">
        <v>284</v>
      </c>
      <c s="100">
        <v>4.6520000000000001</v>
      </c>
      <c s="100">
        <v>83.194999999999993</v>
      </c>
      <c s="82">
        <v>30.34</v>
      </c>
      <c s="89">
        <v>0</v>
      </c>
      <c s="89">
        <v>0</v>
      </c>
      <c/>
      <c r="K285" s="143">
        <v>45508.908780798614</v>
      </c>
    </row>
    <row>
      <c s="49">
        <v>56.990000000000002</v>
      </c>
      <c s="20">
        <v>285</v>
      </c>
      <c s="100">
        <v>4.7080000000000002</v>
      </c>
      <c s="100">
        <v>83.189999999999998</v>
      </c>
      <c s="82">
        <v>25.388000000000002</v>
      </c>
      <c s="89">
        <v>0</v>
      </c>
      <c s="89">
        <v>0</v>
      </c>
      <c/>
      <c r="K286" s="143">
        <v>45508.90878297454</v>
      </c>
    </row>
    <row>
      <c s="49">
        <v>57.189999999999998</v>
      </c>
      <c s="20">
        <v>286</v>
      </c>
      <c s="100">
        <v>4.4480000000000004</v>
      </c>
      <c s="100">
        <v>81.819999999999993</v>
      </c>
      <c s="82">
        <v>32.526000000000003</v>
      </c>
      <c s="89">
        <v>0</v>
      </c>
      <c s="89">
        <v>0</v>
      </c>
      <c/>
      <c r="K287" s="143">
        <v>45508.908785300926</v>
      </c>
    </row>
    <row>
      <c s="49">
        <v>57.386000000000003</v>
      </c>
      <c s="20">
        <v>287</v>
      </c>
      <c s="100">
        <v>4.6710000000000003</v>
      </c>
      <c s="100">
        <v>82.194999999999993</v>
      </c>
      <c s="82">
        <v>24.561</v>
      </c>
      <c s="89">
        <v>0</v>
      </c>
      <c s="89">
        <v>0</v>
      </c>
      <c/>
      <c r="K288" s="143">
        <v>45508.908787569446</v>
      </c>
    </row>
    <row>
      <c s="49">
        <v>57.606999999999999</v>
      </c>
      <c s="20">
        <v>288</v>
      </c>
      <c s="100">
        <v>4.6379999999999999</v>
      </c>
      <c s="100">
        <v>82.349000000000004</v>
      </c>
      <c s="82">
        <v>31.053999999999998</v>
      </c>
      <c s="89">
        <v>0</v>
      </c>
      <c s="89">
        <v>0</v>
      </c>
      <c/>
      <c r="K289" s="143">
        <v>45508.908790127316</v>
      </c>
    </row>
    <row>
      <c s="49">
        <v>57.783999999999999</v>
      </c>
      <c s="20">
        <v>289</v>
      </c>
      <c s="100">
        <v>4.4930000000000003</v>
      </c>
      <c s="100">
        <v>81.516999999999996</v>
      </c>
      <c s="82">
        <v>30.713999999999999</v>
      </c>
      <c s="89">
        <v>0</v>
      </c>
      <c s="89">
        <v>0</v>
      </c>
      <c/>
      <c r="K290" s="143">
        <v>45508.908792164351</v>
      </c>
    </row>
    <row>
      <c s="49">
        <v>58.002000000000002</v>
      </c>
      <c s="20">
        <v>290</v>
      </c>
      <c s="100">
        <v>4.5460000000000003</v>
      </c>
      <c s="100">
        <v>81.950000000000003</v>
      </c>
      <c s="82">
        <v>30.504000000000001</v>
      </c>
      <c s="89">
        <v>0</v>
      </c>
      <c s="89">
        <v>0</v>
      </c>
      <c/>
      <c r="K291" s="143">
        <v>45508.908794699077</v>
      </c>
    </row>
    <row>
      <c s="49">
        <v>58.185000000000002</v>
      </c>
      <c s="20">
        <v>291</v>
      </c>
      <c s="100">
        <v>4.4480000000000004</v>
      </c>
      <c s="100">
        <v>81.596999999999994</v>
      </c>
      <c s="82">
        <v>28.920999999999999</v>
      </c>
      <c s="89">
        <v>0</v>
      </c>
      <c s="89">
        <v>0</v>
      </c>
      <c/>
      <c r="K292" s="143">
        <v>45508.908796805554</v>
      </c>
    </row>
    <row>
      <c s="49">
        <v>58.398000000000003</v>
      </c>
      <c s="20">
        <v>292</v>
      </c>
      <c s="100">
        <v>4.5229999999999997</v>
      </c>
      <c s="100">
        <v>81.600999999999999</v>
      </c>
      <c s="82">
        <v>32.723999999999997</v>
      </c>
      <c s="89">
        <v>0</v>
      </c>
      <c s="89">
        <v>0</v>
      </c>
      <c/>
      <c r="K293" s="143">
        <v>45508.90879927083</v>
      </c>
    </row>
    <row>
      <c s="49">
        <v>58.604999999999997</v>
      </c>
      <c s="20">
        <v>293</v>
      </c>
      <c s="100">
        <v>4.524</v>
      </c>
      <c s="100">
        <v>81.284999999999997</v>
      </c>
      <c s="82">
        <v>29.882000000000001</v>
      </c>
      <c s="89">
        <v>0</v>
      </c>
      <c s="89">
        <v>0</v>
      </c>
      <c/>
      <c r="K294" s="143">
        <v>45508.908801666665</v>
      </c>
    </row>
    <row>
      <c s="49">
        <v>58.792000000000002</v>
      </c>
      <c s="20">
        <v>294</v>
      </c>
      <c s="100">
        <v>4.4000000000000004</v>
      </c>
      <c s="100">
        <v>81.113</v>
      </c>
      <c s="82">
        <v>26.719000000000001</v>
      </c>
      <c s="89">
        <v>0</v>
      </c>
      <c s="89">
        <v>0</v>
      </c>
      <c/>
      <c r="K295" s="143">
        <v>45508.908803842591</v>
      </c>
    </row>
    <row>
      <c s="49">
        <v>59.002000000000002</v>
      </c>
      <c s="20">
        <v>295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296" s="143">
        <v>45508.908806261577</v>
      </c>
    </row>
    <row>
      <c s="49">
        <v>59.192</v>
      </c>
      <c s="20">
        <v>296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297" s="143">
        <v>45508.908808460648</v>
      </c>
    </row>
    <row>
      <c s="49">
        <v>59.396000000000001</v>
      </c>
      <c s="20">
        <v>297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298" s="143">
        <v>45508.908810821762</v>
      </c>
    </row>
    <row>
      <c s="49">
        <v>59.585000000000001</v>
      </c>
      <c s="20">
        <v>298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299" s="143">
        <v>45508.908813020833</v>
      </c>
    </row>
    <row>
      <c s="49">
        <v>59.805</v>
      </c>
      <c s="20">
        <v>299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300" s="143">
        <v>45508.908815555558</v>
      </c>
    </row>
    <row>
      <c s="49">
        <v>59.991999999999997</v>
      </c>
      <c s="20">
        <v>300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301" s="143">
        <v>45508.908817731484</v>
      </c>
    </row>
    <row>
      <c s="49">
        <v>60.192</v>
      </c>
      <c s="20">
        <v>301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302" s="143">
        <v>45508.908820034725</v>
      </c>
    </row>
    <row>
      <c s="49">
        <v>60.393999999999998</v>
      </c>
      <c s="20">
        <v>302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303" s="143">
        <v>45508.908822372687</v>
      </c>
    </row>
    <row>
      <c s="49">
        <v>60.609000000000002</v>
      </c>
      <c s="20">
        <v>303</v>
      </c>
      <c s="100">
        <v>4.4000000000000004</v>
      </c>
      <c s="100">
        <v>81.113</v>
      </c>
      <c s="82">
        <v>0</v>
      </c>
      <c s="89">
        <v>0</v>
      </c>
      <c s="89">
        <v>0</v>
      </c>
      <c/>
      <c r="K304" s="143">
        <v>45508.908824872684</v>
      </c>
    </row>
    <row>
      <c s="49">
        <v>60.805</v>
      </c>
      <c s="20">
        <v>304</v>
      </c>
      <c s="100">
        <v>4.3959999999999999</v>
      </c>
      <c s="100">
        <v>81.122</v>
      </c>
      <c s="82">
        <v>0.094</v>
      </c>
      <c s="89">
        <v>0</v>
      </c>
      <c s="89">
        <v>0</v>
      </c>
      <c/>
      <c r="K305" s="143">
        <v>45508.908827141204</v>
      </c>
    </row>
    <row>
      <c s="49">
        <v>60.993000000000002</v>
      </c>
      <c s="20">
        <v>305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06" s="143">
        <v>45508.908829305554</v>
      </c>
    </row>
    <row>
      <c s="49">
        <v>61.204999999999998</v>
      </c>
      <c s="20">
        <v>306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07" s="143">
        <v>45508.908831759261</v>
      </c>
    </row>
    <row>
      <c s="49">
        <v>61.405999999999999</v>
      </c>
      <c s="20">
        <v>307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08" s="143">
        <v>45508.908834097223</v>
      </c>
    </row>
    <row>
      <c s="49">
        <v>61.604999999999997</v>
      </c>
      <c s="20">
        <v>308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09" s="143">
        <v>45508.908836388888</v>
      </c>
    </row>
    <row>
      <c s="49">
        <v>61.786999999999999</v>
      </c>
      <c s="20">
        <v>309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10" s="143">
        <v>45508.908838506941</v>
      </c>
    </row>
    <row>
      <c s="49">
        <v>61.988999999999997</v>
      </c>
      <c s="20">
        <v>310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11" s="143">
        <v>45508.908840833334</v>
      </c>
    </row>
    <row>
      <c s="49">
        <v>62.183999999999998</v>
      </c>
      <c s="20">
        <v>311</v>
      </c>
      <c s="100">
        <v>4.3959999999999999</v>
      </c>
      <c s="100">
        <v>81.122</v>
      </c>
      <c s="82">
        <v>0</v>
      </c>
      <c s="89">
        <v>0</v>
      </c>
      <c s="89">
        <v>0</v>
      </c>
      <c/>
      <c r="K312" s="143">
        <v>45508.908843101854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100" customWidth="1"/>
    <col min="4" max="4" width="12" style="100" customWidth="1"/>
    <col min="5" max="5" width="12" style="82" customWidth="1"/>
    <col min="6" max="6" width="14" style="89" customWidth="1"/>
    <col min="7" max="7" width="13.5234375" style="89" customWidth="1"/>
    <col min="8" max="8" width="16.5234375" style="89" customWidth="1"/>
    <col min="9" max="9" width="15" style="83" customWidth="1"/>
    <col min="10" max="10" width="14" style="83" customWidth="1"/>
    <col min="11" max="11" width="26" style="101" customWidth="1"/>
    <col min="12" max="12" width="18" style="20" customWidth="1"/>
    <col min="13" max="13" width="14" style="20" customWidth="1"/>
    <col min="14" max="14" width="15" style="20" customWidth="1"/>
    <col min="15" max="15" width="14" style="32" customWidth="1"/>
    <col min="16" max="16" width="14.26171875" style="32" customWidth="1"/>
    <col min="17" max="16384" width="8.5234375" style="32"/>
  </cols>
  <sheetData>
    <row>
      <c s="49" t="s">
        <v>181</v>
      </c>
      <c s="20" t="s">
        <v>290</v>
      </c>
      <c s="49" t="s">
        <v>435</v>
      </c>
      <c s="100" t="s">
        <v>127</v>
      </c>
      <c s="81" t="s">
        <v>14</v>
      </c>
      <c s="20" t="s">
        <v>339</v>
      </c>
      <c s="20" t="s">
        <v>128</v>
      </c>
      <c s="20" t="s">
        <v>58</v>
      </c>
      <c s="83" t="s">
        <v>291</v>
      </c>
      <c s="83" t="s">
        <v>129</v>
      </c>
      <c s="101" t="s">
        <v>15</v>
      </c>
      <c r="M1" s="32"/>
      <c s="32"/>
    </row>
    <row>
      <c r="E2" s="81"/>
      <c s="20"/>
      <c s="20"/>
      <c s="20"/>
    </row>
    <row>
      <c r="E3" s="81"/>
      <c s="20"/>
      <c s="20"/>
      <c s="20"/>
    </row>
    <row>
      <c r="E4" s="81"/>
      <c s="20"/>
      <c s="20"/>
      <c s="20"/>
    </row>
    <row>
      <c r="E5" s="81"/>
      <c s="20"/>
      <c s="20"/>
      <c s="20"/>
    </row>
    <row>
      <c r="E6" s="81"/>
      <c s="20"/>
      <c s="20"/>
      <c s="20"/>
    </row>
    <row>
      <c r="E7" s="81"/>
      <c s="20"/>
      <c s="20"/>
      <c s="20"/>
    </row>
    <row>
      <c r="E8" s="81"/>
      <c s="20"/>
      <c s="20"/>
      <c s="20"/>
    </row>
    <row>
      <c r="E9" s="81"/>
      <c s="20"/>
      <c s="20"/>
      <c s="20"/>
    </row>
    <row>
      <c r="E10" s="81"/>
      <c s="20"/>
      <c s="20"/>
      <c s="20"/>
    </row>
    <row>
      <c r="E11" s="81"/>
      <c s="20"/>
      <c s="20"/>
      <c s="20"/>
    </row>
    <row>
      <c r="E12" s="81"/>
      <c s="20"/>
      <c s="20"/>
      <c s="20"/>
    </row>
    <row>
      <c r="E13" s="81"/>
      <c s="20"/>
      <c s="20"/>
      <c s="20"/>
    </row>
    <row>
      <c r="E14" s="81"/>
      <c s="20"/>
      <c s="20"/>
      <c s="20"/>
    </row>
    <row>
      <c r="E15" s="81"/>
      <c s="20"/>
      <c s="20"/>
      <c s="20"/>
    </row>
    <row>
      <c r="E16" s="81"/>
      <c s="20"/>
      <c s="20"/>
      <c s="20"/>
    </row>
    <row>
      <c r="E17" s="81"/>
      <c s="20"/>
      <c s="20"/>
      <c s="20"/>
    </row>
    <row>
      <c r="E18" s="81"/>
      <c s="20"/>
      <c s="20"/>
      <c s="20"/>
    </row>
    <row>
      <c r="E19" s="81"/>
      <c s="20"/>
      <c s="20"/>
      <c s="20"/>
    </row>
    <row>
      <c r="E20" s="81"/>
      <c s="20"/>
      <c s="20"/>
      <c s="20"/>
    </row>
    <row>
      <c r="E21" s="81"/>
      <c s="20"/>
      <c s="20"/>
      <c s="20"/>
    </row>
    <row>
      <c r="E22" s="81"/>
      <c s="20"/>
      <c s="20"/>
      <c s="20"/>
    </row>
    <row>
      <c r="E23" s="81"/>
      <c s="20"/>
      <c s="20"/>
      <c s="20"/>
    </row>
    <row>
      <c r="E24" s="81"/>
      <c s="20"/>
      <c s="20"/>
      <c s="20"/>
    </row>
    <row>
      <c r="E25" s="81"/>
      <c s="20"/>
      <c s="20"/>
      <c s="20"/>
    </row>
    <row>
      <c r="E26" s="81"/>
      <c s="20"/>
      <c s="20"/>
      <c s="20"/>
    </row>
    <row>
      <c r="E27" s="81"/>
      <c s="20"/>
      <c s="20"/>
      <c s="20"/>
    </row>
    <row>
      <c r="E28" s="81"/>
      <c s="20"/>
      <c s="20"/>
      <c s="20"/>
    </row>
    <row>
      <c r="E29" s="81"/>
      <c s="20"/>
      <c s="20"/>
      <c s="20"/>
    </row>
    <row>
      <c r="E30" s="81"/>
      <c s="20"/>
      <c s="20"/>
      <c s="20"/>
    </row>
    <row>
      <c r="E31" s="81"/>
      <c s="20"/>
      <c s="20"/>
      <c s="20"/>
    </row>
  </sheetData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N31"/>
  <sheetViews>
    <sheetView workbookViewId="0">
      <pane xSplit="0" ySplit="1" topLeftCell="A2" activePane="bottomLeft" state="frozen"/>
      <selection pane="bottomLeft" activeCell="A1"/>
    </sheetView>
  </sheetViews>
  <sheetFormatPr defaultColWidth="8.5234375" defaultRowHeight="14.4"/>
  <cols>
    <col min="1" max="1" width="16.5234375" style="49" customWidth="1"/>
    <col min="2" max="2" width="11" style="20" customWidth="1"/>
    <col min="3" max="3" width="11" style="100" customWidth="1"/>
    <col min="4" max="4" width="12" style="100" customWidth="1"/>
    <col min="5" max="5" width="12" style="82" customWidth="1"/>
    <col min="6" max="6" width="14" style="89" customWidth="1"/>
    <col min="7" max="7" width="13.5234375" style="89" customWidth="1"/>
    <col min="8" max="8" width="16.5234375" style="89" customWidth="1"/>
    <col min="9" max="9" width="15" style="83" customWidth="1"/>
    <col min="10" max="10" width="14" style="83" customWidth="1"/>
    <col min="11" max="11" width="26" style="101" customWidth="1"/>
    <col min="12" max="12" width="20" style="20" customWidth="1"/>
    <col min="13" max="13" width="16.26171875" style="20" customWidth="1"/>
    <col min="14" max="14" width="14.5234375" style="20" customWidth="1"/>
    <col min="15" max="15" width="15" style="32" customWidth="1"/>
    <col min="16" max="16" width="15.47265625" style="32" customWidth="1"/>
    <col min="17" max="16384" width="8.5234375" style="32"/>
  </cols>
  <sheetData>
    <row>
      <c s="49" t="s">
        <v>311</v>
      </c>
      <c s="20" t="s">
        <v>126</v>
      </c>
      <c s="49" t="s">
        <v>401</v>
      </c>
      <c s="100" t="s">
        <v>92</v>
      </c>
      <c s="81" t="s">
        <v>433</v>
      </c>
      <c s="20" t="s">
        <v>38</v>
      </c>
      <c s="20" t="s">
        <v>93</v>
      </c>
      <c s="20" t="s">
        <v>310</v>
      </c>
      <c s="83" t="s">
        <v>434</v>
      </c>
      <c s="83" t="s">
        <v>94</v>
      </c>
      <c s="101" t="s">
        <v>289</v>
      </c>
      <c r="M1" s="32"/>
      <c s="32"/>
    </row>
    <row>
      <c r="E2" s="81"/>
      <c s="20"/>
      <c s="20"/>
      <c s="20"/>
    </row>
    <row>
      <c r="E3" s="81"/>
      <c s="20"/>
      <c s="20"/>
      <c s="20"/>
    </row>
    <row>
      <c r="E4" s="81"/>
      <c s="20"/>
      <c s="20"/>
      <c s="20"/>
    </row>
    <row>
      <c r="E5" s="81"/>
      <c s="20"/>
      <c s="20"/>
      <c s="20"/>
    </row>
    <row>
      <c r="E6" s="81"/>
      <c s="20"/>
      <c s="20"/>
      <c s="20"/>
    </row>
    <row>
      <c r="E7" s="81"/>
      <c s="20"/>
      <c s="20"/>
      <c s="20"/>
    </row>
    <row>
      <c r="E8" s="81"/>
      <c s="20"/>
      <c s="20"/>
      <c s="20"/>
    </row>
    <row>
      <c r="E9" s="81"/>
      <c s="20"/>
      <c s="20"/>
      <c s="20"/>
    </row>
    <row>
      <c r="E10" s="81"/>
      <c s="20"/>
      <c s="20"/>
      <c s="20"/>
    </row>
    <row>
      <c r="E11" s="81"/>
      <c s="20"/>
      <c s="20"/>
      <c s="20"/>
    </row>
    <row>
      <c r="E12" s="81"/>
      <c s="20"/>
      <c s="20"/>
      <c s="20"/>
    </row>
    <row>
      <c r="E13" s="81"/>
      <c s="20"/>
      <c s="20"/>
      <c s="20"/>
    </row>
    <row>
      <c r="E14" s="81"/>
      <c s="20"/>
      <c s="20"/>
      <c s="20"/>
    </row>
    <row>
      <c r="E15" s="81"/>
      <c s="20"/>
      <c s="20"/>
      <c s="20"/>
    </row>
    <row>
      <c r="E16" s="81"/>
      <c s="20"/>
      <c s="20"/>
      <c s="20"/>
    </row>
    <row>
      <c r="E17" s="81"/>
      <c s="20"/>
      <c s="20"/>
      <c s="20"/>
    </row>
    <row>
      <c r="E18" s="81"/>
      <c s="20"/>
      <c s="20"/>
      <c s="20"/>
    </row>
    <row>
      <c r="E19" s="81"/>
      <c s="20"/>
      <c s="20"/>
      <c s="20"/>
    </row>
    <row>
      <c r="E20" s="81"/>
      <c s="20"/>
      <c s="20"/>
      <c s="20"/>
    </row>
    <row>
      <c r="E21" s="81"/>
      <c s="20"/>
      <c s="20"/>
      <c s="20"/>
    </row>
    <row>
      <c r="E22" s="81"/>
      <c s="20"/>
      <c s="20"/>
      <c s="20"/>
    </row>
    <row>
      <c r="E23" s="81"/>
      <c s="20"/>
      <c s="20"/>
      <c s="20"/>
    </row>
    <row>
      <c r="E24" s="81"/>
      <c s="20"/>
      <c s="20"/>
      <c s="20"/>
    </row>
    <row>
      <c r="E25" s="81"/>
      <c s="20"/>
      <c s="20"/>
      <c s="20"/>
    </row>
    <row>
      <c r="E26" s="81"/>
      <c s="20"/>
      <c s="20"/>
      <c s="20"/>
    </row>
    <row>
      <c r="E27" s="81"/>
      <c s="20"/>
      <c s="20"/>
      <c s="20"/>
    </row>
    <row>
      <c r="E28" s="81"/>
      <c s="20"/>
      <c s="20"/>
      <c s="20"/>
    </row>
    <row>
      <c r="E29" s="81"/>
      <c s="20"/>
      <c s="20"/>
      <c s="20"/>
    </row>
    <row>
      <c r="E30" s="81"/>
      <c s="20"/>
      <c s="20"/>
      <c s="20"/>
    </row>
    <row>
      <c r="E31" s="81"/>
      <c s="20"/>
      <c s="20"/>
      <c s="20"/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R36"/>
  <sheetViews>
    <sheetView workbookViewId="0">
      <selection activeCell="A36" sqref="A36"/>
    </sheetView>
  </sheetViews>
  <sheetFormatPr defaultColWidth="9" defaultRowHeight="14.4"/>
  <cols>
    <col min="1" max="1" width="32.171875" style="163" bestFit="1" customWidth="1"/>
    <col min="2" max="3" width="47.37109375" style="137" bestFit="1" customWidth="1"/>
    <col min="4" max="5" width="18.26171875" style="137" bestFit="1" customWidth="1"/>
    <col min="6" max="16384" width="9" style="137"/>
  </cols>
  <sheetData>
    <row>
      <c s="163" t="s">
        <v>190</v>
      </c>
      <c s="90" t="s">
        <v>154</v>
      </c>
      <c s="90" t="s">
        <v>154</v>
      </c>
      <c s="90"/>
      <c s="90"/>
    </row>
    <row>
      <c s="163" t="s">
        <v>141</v>
      </c>
      <c s="33" t="s">
        <v>351</v>
      </c>
      <c s="33" t="s">
        <v>351</v>
      </c>
    </row>
    <row>
      <c s="163" t="s">
        <v>0</v>
      </c>
      <c s="33" t="s">
        <v>206</v>
      </c>
      <c s="33" t="s">
        <v>312</v>
      </c>
    </row>
    <row>
      <c s="163" t="s">
        <v>1</v>
      </c>
      <c s="33" t="s">
        <v>322</v>
      </c>
      <c s="33" t="s">
        <v>322</v>
      </c>
      <c s="33"/>
      <c s="33"/>
    </row>
    <row>
      <c s="163" t="s">
        <v>268</v>
      </c>
      <c s="33" t="s">
        <v>258</v>
      </c>
      <c s="33" t="s">
        <v>258</v>
      </c>
      <c s="33"/>
      <c s="33"/>
    </row>
    <row>
      <c s="163" t="s">
        <v>324</v>
      </c>
      <c s="33"/>
      <c s="33"/>
      <c s="33"/>
      <c s="33"/>
    </row>
    <row>
      <c s="163" t="s">
        <v>325</v>
      </c>
      <c s="33"/>
      <c s="33"/>
      <c s="33"/>
      <c s="33"/>
    </row>
    <row>
      <c s="163" t="s">
        <v>269</v>
      </c>
      <c s="33" t="s">
        <v>235</v>
      </c>
      <c s="33" t="s">
        <v>347</v>
      </c>
      <c s="33"/>
      <c s="33"/>
    </row>
    <row>
      <c s="163" t="s">
        <v>48</v>
      </c>
      <c s="33" t="s">
        <v>37</v>
      </c>
      <c s="33" t="s">
        <v>37</v>
      </c>
      <c s="33"/>
      <c s="33"/>
    </row>
    <row>
      <c s="163" t="s">
        <v>30</v>
      </c>
      <c s="33">
        <v>5</v>
      </c>
      <c s="33">
        <v>5</v>
      </c>
      <c s="33"/>
      <c s="33"/>
    </row>
    <row>
      <c s="163" t="s">
        <v>75</v>
      </c>
      <c s="27">
        <f>IF(MAX('Raw Data 1'!$A:$A)=0,"",MAX('Raw Data 1'!$A:$A)-MIN('Raw Data 1'!$A:$A))</f>
        <v>63.222999999999999</v>
      </c>
      <c s="27">
        <f>IF(MAX('Raw Data 2'!$A:$A)=0,"",MAX('Raw Data 2'!$A:$A)-MIN('Raw Data 2'!$A:$A))</f>
        <v>61.988999999999997</v>
      </c>
      <c s="27" t="str">
        <f>IF(MAX('Raw Data 3'!$A:$A)=0,"",MAX('Raw Data 3'!$A:$A)-MIN('Raw Data 3'!$A:$A))</f>
        <v/>
      </c>
      <c s="27" t="str">
        <f>IF(MAX('Raw Data 4'!$A:$A)=0,"",MAX('Raw Data 4'!$A:$A)-MIN('Raw Data 4'!$A:$A))</f>
        <v/>
      </c>
      <c s="27"/>
      <c s="27"/>
      <c s="27"/>
      <c s="27"/>
      <c s="27"/>
      <c s="27"/>
      <c s="27"/>
      <c s="27"/>
      <c s="27"/>
      <c s="27"/>
      <c s="27"/>
      <c s="27"/>
      <c s="27"/>
    </row>
    <row>
      <c s="163" t="s">
        <v>76</v>
      </c>
      <c s="85">
        <v>45508.908024917822</v>
      </c>
      <c s="85">
        <v>45508.908024917822</v>
      </c>
      <c s="85"/>
      <c s="85"/>
    </row>
    <row>
      <c s="163" t="s">
        <v>108</v>
      </c>
      <c s="85">
        <v>45508.908839017364</v>
      </c>
      <c s="85">
        <v>45508.908839017364</v>
      </c>
      <c s="85"/>
      <c s="85"/>
    </row>
    <row>
      <c s="163" t="s">
        <v>326</v>
      </c>
      <c s="33" t="s">
        <v>265</v>
      </c>
      <c s="33" t="s">
        <v>265</v>
      </c>
    </row>
    <row>
      <c s="163" t="s">
        <v>34</v>
      </c>
      <c s="33" t="s">
        <v>352</v>
      </c>
      <c s="33" t="s">
        <v>352</v>
      </c>
    </row>
    <row>
      <c s="163" t="s">
        <v>151</v>
      </c>
      <c s="33" t="b">
        <v>1</v>
      </c>
      <c s="33" t="b">
        <v>1</v>
      </c>
    </row>
    <row>
      <c s="163" t="s">
        <v>124</v>
      </c>
      <c s="33">
        <v>4000</v>
      </c>
      <c s="33">
        <v>4000</v>
      </c>
    </row>
    <row>
      <c s="163" t="s">
        <v>399</v>
      </c>
      <c s="33">
        <v>400</v>
      </c>
      <c s="33">
        <v>400</v>
      </c>
    </row>
    <row>
      <c s="163" t="s">
        <v>91</v>
      </c>
      <c s="33" t="b">
        <v>1</v>
      </c>
      <c s="33" t="b">
        <v>1</v>
      </c>
    </row>
    <row>
      <c s="163" t="s">
        <v>432</v>
      </c>
      <c s="33" t="s">
        <v>72</v>
      </c>
      <c s="33" t="s">
        <v>72</v>
      </c>
    </row>
    <row>
      <c s="163" t="s">
        <v>57</v>
      </c>
    </row>
    <row>
      <c s="163" t="s">
        <v>337</v>
      </c>
      <c s="33" t="s">
        <v>383</v>
      </c>
      <c s="33" t="s">
        <v>153</v>
      </c>
    </row>
    <row>
      <c s="163" t="s">
        <v>338</v>
      </c>
      <c s="33" t="s">
        <v>384</v>
      </c>
      <c s="33" t="s">
        <v>384</v>
      </c>
    </row>
    <row>
      <c s="163" t="s">
        <v>368</v>
      </c>
      <c s="33">
        <v>0.050000000000000003</v>
      </c>
      <c s="33">
        <v>0.050000000000000003</v>
      </c>
    </row>
    <row>
      <c s="163" t="s">
        <v>12</v>
      </c>
      <c s="33">
        <v>0</v>
      </c>
      <c s="33">
        <v>0</v>
      </c>
    </row>
    <row>
      <c s="185" t="s">
        <v>260</v>
      </c>
      <c s="33">
        <v>0</v>
      </c>
      <c s="33">
        <v>0</v>
      </c>
    </row>
    <row>
      <c s="185" t="s">
        <v>61</v>
      </c>
      <c s="33">
        <v>0</v>
      </c>
      <c s="33">
        <v>0</v>
      </c>
    </row>
    <row>
      <c s="185" t="s">
        <v>293</v>
      </c>
      <c s="33">
        <v>0</v>
      </c>
      <c s="33">
        <v>0</v>
      </c>
    </row>
    <row>
      <c s="185" t="s">
        <v>39</v>
      </c>
      <c s="33">
        <v>0</v>
      </c>
      <c s="33">
        <v>0</v>
      </c>
    </row>
    <row>
      <c s="185" t="s">
        <v>403</v>
      </c>
      <c s="33">
        <v>0</v>
      </c>
      <c s="33">
        <v>0</v>
      </c>
    </row>
    <row>
      <c s="185" t="s">
        <v>371</v>
      </c>
      <c s="33">
        <v>0</v>
      </c>
      <c s="33">
        <v>0</v>
      </c>
    </row>
    <row>
      <c s="163" t="s">
        <v>404</v>
      </c>
    </row>
    <row>
      <c s="163" t="s">
        <v>229</v>
      </c>
    </row>
    <row>
      <c s="163" t="s">
        <v>208</v>
      </c>
      <c s="33" t="s">
        <v>323</v>
      </c>
      <c s="33" t="s">
        <v>73</v>
      </c>
    </row>
    <row>
      <c s="163" t="s">
        <v>184</v>
      </c>
    </row>
    <row>
      <c s="163" t="s">
        <v>187</v>
      </c>
      <c s="33" t="s">
        <v>264</v>
      </c>
      <c s="33" t="s">
        <v>264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dimension ref="A1:E62"/>
  <sheetViews>
    <sheetView tabSelected="1" workbookViewId="0">
      <selection activeCell="A1" sqref="A1:E4"/>
    </sheetView>
  </sheetViews>
  <sheetFormatPr defaultColWidth="9" defaultRowHeight="13"/>
  <cols>
    <col min="1" max="1" width="41.26171875" style="15" bestFit="1" customWidth="1"/>
    <col min="2" max="2" width="25.26171875" style="48" customWidth="1"/>
    <col min="3" max="4" width="20" style="48" customWidth="1"/>
    <col min="5" max="5" width="18" style="48" customWidth="1"/>
    <col min="6" max="16384" width="9" style="15"/>
  </cols>
  <sheetData>
    <row>
      <c s="59" t="s">
        <v>33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1"/>
      <c s="6"/>
      <c s="6"/>
      <c s="6"/>
      <c s="6"/>
    </row>
    <row ht="14.95">
      <c s="132" t="s">
        <v>254</v>
      </c>
      <c s="154"/>
      <c s="6"/>
      <c s="132" t="s">
        <v>366</v>
      </c>
      <c s="154"/>
    </row>
    <row ht="14.95">
      <c s="132" t="s">
        <v>397</v>
      </c>
      <c s="154"/>
      <c s="6"/>
      <c s="132" t="s">
        <v>203</v>
      </c>
      <c s="171"/>
    </row>
    <row ht="14.95">
      <c r="B7" s="15"/>
      <c s="6"/>
      <c s="132" t="s">
        <v>173</v>
      </c>
      <c s="171"/>
    </row>
    <row ht="14.95">
      <c s="11"/>
      <c s="167"/>
      <c s="11"/>
      <c s="11"/>
      <c s="11"/>
    </row>
    <row ht="14.95">
      <c s="38" t="s">
        <v>326</v>
      </c>
      <c s="94"/>
      <c s="94"/>
      <c s="94"/>
      <c s="94"/>
    </row>
    <row>
      <c s="169" t="str">
        <f>IF(ISBLANK($B$18),"",$B$18)</f>
        <v>Channel 1</v>
      </c>
      <c s="205" t="str">
        <f>IF(ISBLANK('Device Info'!$B$14),"",'Device Info'!$B$14)</f>
        <v>D:\Spirent Communications\2024-08-04-214733</v>
      </c>
      <c s="127"/>
      <c s="127"/>
      <c s="209"/>
    </row>
    <row>
      <c s="169" t="str">
        <f>IF(ISBLANK($C$18),"",$C$18)</f>
        <v>Channel 2</v>
      </c>
      <c s="205" t="str">
        <f>IF(ISBLANK('Device Info'!$C$14),"",'Device Info'!$C$14)</f>
        <v>D:\Spirent Communications\2024-08-04-214733</v>
      </c>
      <c s="127"/>
      <c s="127"/>
      <c s="209"/>
    </row>
    <row>
      <c s="169" t="str">
        <f>IF(ISBLANK($D$18),"",$D$18)</f>
        <v/>
      </c>
      <c s="205" t="str">
        <f>IF(ISBLANK('Device Info'!$D$14),"",'Device Info'!$D$14)</f>
        <v/>
      </c>
      <c s="127"/>
      <c s="127"/>
      <c s="209"/>
    </row>
    <row>
      <c s="169" t="str">
        <f>IF(ISBLANK($E$18),"",$E$18)</f>
        <v/>
      </c>
      <c s="205" t="str">
        <f>IF(ISBLANK('Device Info'!$E$14),"",'Device Info'!$E$14)</f>
        <v/>
      </c>
      <c s="127"/>
      <c s="127"/>
      <c s="209"/>
    </row>
    <row r="15" ht="14.95">
      <c s="28" t="s">
        <v>227</v>
      </c>
      <c s="77"/>
      <c s="77"/>
      <c s="77"/>
      <c s="77"/>
    </row>
    <row>
      <c s="38" t="s">
        <v>190</v>
      </c>
      <c s="3" t="str">
        <f>IF(ISBLANK('Device Info'!B1),"",'Device Info'!B1)</f>
        <v>Qoe</v>
      </c>
      <c s="3" t="str">
        <f>IF(ISBLANK('Device Info'!C1),"",'Device Info'!C1)</f>
        <v>Qoe</v>
      </c>
      <c s="3" t="str">
        <f>IF(ISBLANK('Device Info'!D1),"",'Device Info'!D1)</f>
        <v/>
      </c>
      <c s="3" t="str">
        <f>IF(ISBLANK('Device Info'!E1),"",'Device Info'!E1)</f>
        <v/>
      </c>
    </row>
    <row>
      <c s="38" t="s">
        <v>141</v>
      </c>
      <c s="3" t="str">
        <f>IF(ISBLANK('Device Info'!B2),"",'Device Info'!B2)</f>
        <v>Session 1</v>
      </c>
      <c s="3" t="str">
        <f>IF(ISBLANK('Device Info'!C2),"",'Device Info'!C2)</f>
        <v>Session 1</v>
      </c>
      <c s="3" t="str">
        <f>IF(ISBLANK('Device Info'!D2),"",'Device Info'!D2)</f>
        <v/>
      </c>
      <c s="3" t="str">
        <f>IF(ISBLANK('Device Info'!E2),"",'Device Info'!E2)</f>
        <v/>
      </c>
    </row>
    <row>
      <c s="38" t="s">
        <v>0</v>
      </c>
      <c s="3" t="str">
        <f>IF(ISBLANK('Device Info'!B3),"",'Device Info'!B3)</f>
        <v>Channel 1</v>
      </c>
      <c s="3" t="str">
        <f>IF(ISBLANK('Device Info'!C3),"",'Device Info'!C3)</f>
        <v>Channel 2</v>
      </c>
      <c s="3" t="str">
        <f>IF(ISBLANK('Device Info'!D3),"",'Device Info'!D3)</f>
        <v/>
      </c>
      <c s="3" t="str">
        <f>IF(ISBLANK('Device Info'!E3),"",'Device Info'!E3)</f>
        <v/>
      </c>
    </row>
    <row>
      <c s="97" t="s">
        <v>428</v>
      </c>
      <c s="35"/>
      <c s="35"/>
      <c s="35"/>
      <c s="92"/>
    </row>
    <row>
      <c s="38" t="s">
        <v>1</v>
      </c>
      <c s="3" t="str">
        <f>IF(ISBLANK('Device Info'!B4),"",'Device Info'!B4)</f>
        <v>Samsung</v>
      </c>
      <c s="3" t="str">
        <f>IF(ISBLANK('Device Info'!C4),"",'Device Info'!C4)</f>
        <v>Samsung</v>
      </c>
      <c s="3" t="str">
        <f>IF(ISBLANK('Device Info'!D4),"",'Device Info'!D4)</f>
        <v/>
      </c>
      <c s="3" t="str">
        <f>IF(ISBLANK('Device Info'!E4),"",'Device Info'!E4)</f>
        <v/>
      </c>
    </row>
    <row>
      <c s="38" t="s">
        <v>268</v>
      </c>
      <c s="3" t="str">
        <f>IF(ISBLANK('Device Info'!B5),"",'Device Info'!B5)</f>
        <v>S21 Ultra 5G</v>
      </c>
      <c s="3" t="str">
        <f>IF(ISBLANK('Device Info'!C5),"",'Device Info'!C5)</f>
        <v>S21 Ultra 5G</v>
      </c>
      <c s="3" t="str">
        <f>IF(ISBLANK('Device Info'!D5),"",'Device Info'!D5)</f>
        <v/>
      </c>
      <c s="3" t="str">
        <f>IF(ISBLANK('Device Info'!E5),"",'Device Info'!E5)</f>
        <v/>
      </c>
    </row>
    <row>
      <c s="38" t="s">
        <v>324</v>
      </c>
      <c s="3" t="str">
        <f>IF(ISBLANK('Device Info'!B6),"",'Device Info'!B6)</f>
        <v/>
      </c>
      <c s="3" t="str">
        <f>IF(ISBLANK('Device Info'!C6),"",'Device Info'!C6)</f>
        <v/>
      </c>
      <c s="3" t="str">
        <f>IF(ISBLANK('Device Info'!D6),"",'Device Info'!D6)</f>
        <v/>
      </c>
      <c s="3" t="str">
        <f>IF(ISBLANK('Device Info'!E6),"",'Device Info'!E6)</f>
        <v/>
      </c>
    </row>
    <row>
      <c s="38" t="s">
        <v>325</v>
      </c>
      <c s="3" t="str">
        <f>IF(ISBLANK('Device Info'!B7),"",'Device Info'!B7)</f>
        <v/>
      </c>
      <c s="3" t="str">
        <f>IF(ISBLANK('Device Info'!C7),"",'Device Info'!C7)</f>
        <v/>
      </c>
      <c s="3" t="str">
        <f>IF(ISBLANK('Device Info'!D7),"",'Device Info'!D7)</f>
        <v/>
      </c>
      <c s="3" t="str">
        <f>IF(ISBLANK('Device Info'!E7),"",'Device Info'!E7)</f>
        <v/>
      </c>
    </row>
    <row>
      <c s="38" t="s">
        <v>269</v>
      </c>
      <c s="3" t="str">
        <f>IF(ISBLANK('Device Info'!B8),"",'Device Info'!B8)</f>
        <v>Channel A</v>
      </c>
      <c s="3" t="str">
        <f>IF(ISBLANK('Device Info'!C8),"",'Device Info'!C8)</f>
        <v>Channel B</v>
      </c>
      <c s="3" t="str">
        <f>IF(ISBLANK('Device Info'!D8),"",'Device Info'!D8)</f>
        <v/>
      </c>
      <c s="3" t="str">
        <f>IF(ISBLANK('Device Info'!E8),"",'Device Info'!E8)</f>
        <v/>
      </c>
    </row>
    <row>
      <c s="120" t="s">
        <v>57</v>
      </c>
      <c s="3" t="str">
        <f>IF(ISBLANK('Device Info'!B21),"",'Device Info'!B21)</f>
        <v/>
      </c>
      <c s="3" t="str">
        <f>IF(ISBLANK('Device Info'!C21),"",'Device Info'!C21)</f>
        <v/>
      </c>
      <c s="3" t="str">
        <f>IF(ISBLANK('Device Info'!D21),"",'Device Info'!D21)</f>
        <v/>
      </c>
      <c s="3" t="str">
        <f>IF(ISBLANK('Device Info'!E21),"",'Device Info'!E21)</f>
        <v/>
      </c>
    </row>
    <row>
      <c s="120" t="s">
        <v>337</v>
      </c>
      <c s="3" t="str">
        <f>IF(ISBLANK('Device Info'!B22),"",'Device Info'!B22)</f>
        <v>Wi-Fi</v>
      </c>
      <c s="3" t="str">
        <f>IF(ISBLANK('Device Info'!C22),"",'Device Info'!C22)</f>
        <v>Ethernet</v>
      </c>
      <c s="3" t="str">
        <f>IF(ISBLANK('Device Info'!D22),"",'Device Info'!D22)</f>
        <v/>
      </c>
      <c s="3" t="str">
        <f>IF(ISBLANK('Device Info'!E22),"",'Device Info'!E22)</f>
        <v/>
      </c>
    </row>
    <row>
      <c s="120" t="s">
        <v>338</v>
      </c>
      <c s="3" t="str">
        <f>IF(ISBLANK('Device Info'!B23),"",'Device Info'!B23)</f>
        <v>SPIRENTVIDEOGAMINGTEST</v>
      </c>
      <c s="3" t="str">
        <f>IF(ISBLANK('Device Info'!C23),"",'Device Info'!C23)</f>
        <v>SPIRENTVIDEOGAMINGTEST</v>
      </c>
      <c s="3" t="str">
        <f>IF(ISBLANK('Device Info'!D23),"",'Device Info'!D23)</f>
        <v/>
      </c>
      <c s="3" t="str">
        <f>IF(ISBLANK('Device Info'!E23),"",'Device Info'!E23)</f>
        <v/>
      </c>
    </row>
    <row>
      <c s="97" t="s">
        <v>117</v>
      </c>
      <c s="35"/>
      <c s="35"/>
      <c s="35"/>
      <c s="92"/>
    </row>
    <row ht="14.2" customHeight="1">
      <c s="38" t="s">
        <v>48</v>
      </c>
      <c s="3" t="str">
        <f>IF(ISBLANK('Device Info'!B9),"",'Device Info'!B9)</f>
        <v>1920x1080</v>
      </c>
      <c s="3" t="str">
        <f>IF(ISBLANK('Device Info'!C9),"",'Device Info'!C9)</f>
        <v>1920x1080</v>
      </c>
      <c s="3" t="str">
        <f>IF(ISBLANK('Device Info'!D9),"",'Device Info'!D9)</f>
        <v/>
      </c>
      <c s="3" t="str">
        <f>IF(ISBLANK('Device Info'!E9),"",'Device Info'!E9)</f>
        <v/>
      </c>
    </row>
    <row>
      <c s="38" t="s">
        <v>283</v>
      </c>
      <c s="3">
        <f>IF(ISBLANK('Device Info'!B10),"",'Device Info'!B10)</f>
        <v>5</v>
      </c>
      <c s="3">
        <f>IF(ISBLANK('Device Info'!C10),"",'Device Info'!C10)</f>
        <v>5</v>
      </c>
      <c s="3" t="str">
        <f>IF(ISBLANK('Device Info'!D10),"",'Device Info'!D10)</f>
        <v/>
      </c>
      <c s="3" t="str">
        <f>IF(ISBLANK('Device Info'!E10),"",'Device Info'!E10)</f>
        <v/>
      </c>
    </row>
    <row>
      <c s="38" t="s">
        <v>75</v>
      </c>
      <c s="3">
        <f>IF(ISBLANK('Device Info'!B12),"",'Device Info'!B11)</f>
        <v>63.222999999999999</v>
      </c>
      <c s="3">
        <f>IF(ISBLANK('Device Info'!C12),"",'Device Info'!C11)</f>
        <v>61.988999999999997</v>
      </c>
      <c s="3" t="str">
        <f>IF(ISBLANK('Device Info'!D12),"",'Device Info'!D11)</f>
        <v/>
      </c>
      <c s="3" t="str">
        <f>IF(ISBLANK('Device Info'!E12),"",'Device Info'!E11)</f>
        <v/>
      </c>
    </row>
    <row>
      <c s="38" t="s">
        <v>120</v>
      </c>
      <c s="98">
        <f>IF(ISBLANK('Device Info'!B12),"",'Device Info'!B12)</f>
        <v>45508.908024917822</v>
      </c>
      <c s="98">
        <f>IF(ISBLANK('Device Info'!C12),"",'Device Info'!C12)</f>
        <v>45508.908024917822</v>
      </c>
      <c s="98" t="str">
        <f>IF(ISBLANK('Device Info'!D12),"",'Device Info'!D12)</f>
        <v/>
      </c>
      <c s="98" t="str">
        <f>IF(ISBLANK('Device Info'!E12),"",'Device Info'!E12)</f>
        <v/>
      </c>
    </row>
    <row>
      <c s="38" t="s">
        <v>365</v>
      </c>
      <c s="98">
        <f>IF(ISBLANK('Device Info'!B13),"",'Device Info'!B13)</f>
        <v>45508.908839017364</v>
      </c>
      <c s="98">
        <f>IF(ISBLANK('Device Info'!C13),"",'Device Info'!C13)</f>
        <v>45508.908839017364</v>
      </c>
      <c s="98" t="str">
        <f>IF(ISBLANK('Device Info'!D13),"",'Device Info'!D13)</f>
        <v/>
      </c>
      <c s="98" t="str">
        <f>IF(ISBLANK('Device Info'!E13),"",'Device Info'!E13)</f>
        <v/>
      </c>
    </row>
    <row>
      <c s="97" t="s">
        <v>429</v>
      </c>
      <c s="35"/>
      <c s="35"/>
      <c s="35"/>
      <c s="92"/>
    </row>
    <row>
      <c s="38" t="s">
        <v>34</v>
      </c>
      <c s="3" t="str">
        <f>IF(ISBLANK('Device Info'!B15),"",'Device Info'!B15)</f>
        <v>HD Small Screen v1.3</v>
      </c>
      <c s="3" t="str">
        <f>IF(ISBLANK('Device Info'!C15),"",'Device Info'!C15)</f>
        <v>HD Small Screen v1.3</v>
      </c>
      <c s="3" t="str">
        <f>IF(ISBLANK('Device Info'!D15),"",'Device Info'!D15)</f>
        <v/>
      </c>
      <c s="3" t="str">
        <f>IF(ISBLANK('Device Info'!E15),"",'Device Info'!E15)</f>
        <v/>
      </c>
    </row>
    <row>
      <c s="38" t="s">
        <v>430</v>
      </c>
      <c s="3" t="b">
        <f>IF(ISBLANK('Device Info'!B16),"",'Device Info'!B16)</f>
        <v>1</v>
      </c>
      <c s="3" t="b">
        <f>IF(ISBLANK('Device Info'!C16),"",'Device Info'!C16)</f>
        <v>1</v>
      </c>
      <c s="3" t="str">
        <f>IF(ISBLANK('Device Info'!D16),"",'Device Info'!D16)</f>
        <v/>
      </c>
      <c s="3" t="str">
        <f>IF(ISBLANK('Device Info'!E16),"",'Device Info'!E16)</f>
        <v/>
      </c>
    </row>
    <row>
      <c s="38" t="s">
        <v>336</v>
      </c>
      <c s="3">
        <f>IF(ISBLANK('Device Info'!B17),"",'Device Info'!B17)</f>
        <v>4000</v>
      </c>
      <c s="3">
        <f>IF(ISBLANK('Device Info'!C17),"",'Device Info'!C17)</f>
        <v>4000</v>
      </c>
      <c s="3" t="str">
        <f>IF(ISBLANK('Device Info'!D17),"",'Device Info'!D17)</f>
        <v/>
      </c>
      <c s="3" t="str">
        <f>IF(ISBLANK('Device Info'!E17),"",'Device Info'!E17)</f>
        <v/>
      </c>
    </row>
    <row>
      <c s="38" t="s">
        <v>152</v>
      </c>
      <c s="3">
        <f>IF(ISBLANK('Device Info'!B18),"",'Device Info'!B18)</f>
        <v>400</v>
      </c>
      <c s="3">
        <f>IF(ISBLANK('Device Info'!C18),"",'Device Info'!C18)</f>
        <v>400</v>
      </c>
      <c s="3" t="str">
        <f>IF(ISBLANK('Device Info'!D18),"",'Device Info'!D18)</f>
        <v/>
      </c>
      <c s="3" t="str">
        <f>IF(ISBLANK('Device Info'!E18),"",'Device Info'!E18)</f>
        <v/>
      </c>
    </row>
    <row>
      <c s="38" t="s">
        <v>91</v>
      </c>
      <c s="3" t="b">
        <f>IF(ISBLANK('Device Info'!B19),"",'Device Info'!B19)</f>
        <v>1</v>
      </c>
      <c s="3" t="b">
        <f>IF(ISBLANK('Device Info'!C19),"",'Device Info'!C19)</f>
        <v>1</v>
      </c>
      <c s="3" t="str">
        <f>IF(ISBLANK('Device Info'!D19),"",'Device Info'!D19)</f>
        <v/>
      </c>
      <c s="3" t="str">
        <f>IF(ISBLANK('Device Info'!E19),"",'Device Info'!E19)</f>
        <v/>
      </c>
    </row>
    <row>
      <c s="38"/>
      <c s="3" t="str">
        <f>IF(ISBLANK('Device Info'!B20),"",'Device Info'!B20)</f>
        <v>105:213:1633:719</v>
      </c>
      <c s="3" t="str">
        <f>IF(ISBLANK('Device Info'!C20),"",'Device Info'!C20)</f>
        <v>105:213:1633:719</v>
      </c>
      <c s="3" t="str">
        <f>IF(ISBLANK('Device Info'!D20),"",'Device Info'!D20)</f>
        <v/>
      </c>
      <c s="3" t="str">
        <f>IF(ISBLANK('Device Info'!E20),"",'Device Info'!E20)</f>
        <v/>
      </c>
    </row>
    <row>
      <c s="38" t="s">
        <v>368</v>
      </c>
      <c s="3">
        <f>IF(ISBLANK('Device Info'!B24),"",'Device Info'!B24)</f>
        <v>0.050000000000000003</v>
      </c>
      <c s="3">
        <f>IF(ISBLANK('Device Info'!C24),"",'Device Info'!C24)</f>
        <v>0.050000000000000003</v>
      </c>
      <c s="3" t="str">
        <f>IF(ISBLANK('Device Info'!D24),"",'Device Info'!D24)</f>
        <v/>
      </c>
      <c s="3" t="str">
        <f>IF(ISBLANK('Device Info'!E24),"",'Device Info'!E24)</f>
        <v/>
      </c>
    </row>
    <row>
      <c s="200" t="s">
        <v>12</v>
      </c>
      <c s="54">
        <f>IF(ISBLANK('Device Info'!B25),"",'Device Info'!B25)</f>
        <v>0</v>
      </c>
      <c s="54">
        <f>IF(ISBLANK('Device Info'!C25),"",'Device Info'!C25)</f>
        <v>0</v>
      </c>
      <c s="54" t="str">
        <f>IF(ISBLANK('Device Info'!D25),"",'Device Info'!D25)</f>
        <v/>
      </c>
      <c s="54" t="str">
        <f>IF(ISBLANK('Device Info'!E25),"",'Device Info'!E25)</f>
        <v/>
      </c>
    </row>
    <row s="157" customFormat="1">
      <c s="213" t="s">
        <v>292</v>
      </c>
      <c s="141">
        <v>0.014999999999999999</v>
      </c>
      <c s="141">
        <v>0.014999999999999999</v>
      </c>
      <c s="122"/>
      <c s="122"/>
    </row>
    <row r="45" ht="14.95" s="202" customFormat="1">
      <c s="190" t="s">
        <v>175</v>
      </c>
      <c s="196" t="str">
        <f>IF(ISBLANK('VIDEO KPIs'!$C$26),"",'VIDEO KPIs'!$C$26)</f>
        <v>23.2.0.7</v>
      </c>
      <c s="119"/>
      <c s="119"/>
      <c s="119"/>
    </row>
    <row>
      <c s="184" t="s">
        <v>284</v>
      </c>
      <c s="152" t="s">
        <v>385</v>
      </c>
      <c s="152" t="s">
        <v>385</v>
      </c>
      <c s="131"/>
      <c s="131"/>
    </row>
    <row>
      <c s="38" t="s">
        <v>285</v>
      </c>
      <c s="152">
        <v>1.2</v>
      </c>
      <c s="152">
        <v>1.2</v>
      </c>
      <c s="131"/>
      <c s="131"/>
    </row>
    <row>
      <c s="38" t="s">
        <v>125</v>
      </c>
      <c s="152">
        <v>1.3999999999999999</v>
      </c>
      <c s="152">
        <v>1.3999999999999999</v>
      </c>
      <c s="131"/>
      <c s="131"/>
    </row>
    <row>
      <c s="38" t="s">
        <v>286</v>
      </c>
      <c s="152">
        <v>3</v>
      </c>
      <c s="152">
        <v>3</v>
      </c>
      <c s="131"/>
      <c s="131"/>
    </row>
    <row>
      <c s="97" t="s">
        <v>62</v>
      </c>
      <c s="35"/>
      <c s="35"/>
      <c s="35"/>
      <c s="92"/>
    </row>
    <row>
      <c s="38" t="s">
        <v>208</v>
      </c>
      <c s="3" t="str">
        <f>IF(ISBLANK('Device Info'!B34),"",'Device Info'!B34)</f>
        <v>RAjU5</v>
      </c>
      <c s="3" t="str">
        <f>IF(ISBLANK('Device Info'!C34),"",'Device Info'!C34)</f>
        <v>tFC7D</v>
      </c>
      <c s="3" t="str">
        <f>IF(ISBLANK('Device Info'!D34),"",'Device Info'!D34)</f>
        <v/>
      </c>
      <c s="3" t="str">
        <f>IF(ISBLANK('Device Info'!E34),"",'Device Info'!E34)</f>
        <v/>
      </c>
    </row>
    <row>
      <c s="38" t="s">
        <v>230</v>
      </c>
      <c s="3" t="str">
        <f>IF(ISBLANK('Device Info'!B35),"",'Device Info'!B35)</f>
        <v/>
      </c>
      <c s="3" t="str">
        <f>IF(ISBLANK('Device Info'!C35),"",'Device Info'!C35)</f>
        <v/>
      </c>
      <c s="3" t="str">
        <f>IF(ISBLANK('Device Info'!D35),"",'Device Info'!D35)</f>
        <v/>
      </c>
      <c s="3" t="str">
        <f>IF(ISBLANK('Device Info'!E35),"",'Device Info'!E35)</f>
        <v/>
      </c>
    </row>
    <row>
      <c s="38" t="s">
        <v>99</v>
      </c>
      <c s="3" t="str">
        <f>IF(ISBLANK('Device Info'!B36),"",'Device Info'!B36)</f>
        <v>wss://dem-ustx01.umetrix.com:9443/webrtc-session.json</v>
      </c>
      <c s="3" t="str">
        <f>IF(ISBLANK('Device Info'!C36),"",'Device Info'!C36)</f>
        <v>wss://dem-ustx01.umetrix.com:9443/webrtc-session.json</v>
      </c>
      <c s="3" t="str">
        <f>IF(ISBLANK('Device Info'!D36),"",'Device Info'!D36)</f>
        <v/>
      </c>
      <c s="3" t="str">
        <f>IF(ISBLANK('Device Info'!E36),"",'Device Info'!E36)</f>
        <v/>
      </c>
    </row>
    <row>
      <c s="48"/>
    </row>
    <row>
      <c s="183" t="s">
        <v>121</v>
      </c>
    </row>
    <row>
      <c s="48"/>
    </row>
    <row>
      <c s="120" t="s">
        <v>334</v>
      </c>
      <c s="124"/>
      <c s="120" t="s">
        <v>269</v>
      </c>
      <c s="168"/>
      <c s="124"/>
    </row>
    <row>
      <c s="151" t="s">
        <v>225</v>
      </c>
      <c s="151"/>
      <c s="173" t="s">
        <v>88</v>
      </c>
      <c s="136"/>
      <c s="136"/>
    </row>
    <row>
      <c s="151" t="s">
        <v>191</v>
      </c>
      <c s="151"/>
      <c s="173" t="s">
        <v>122</v>
      </c>
      <c s="136"/>
      <c s="136"/>
    </row>
    <row ht="26.5" customHeight="1">
      <c s="151" t="s">
        <v>275</v>
      </c>
      <c s="151"/>
      <c s="173" t="s">
        <v>335</v>
      </c>
      <c s="136"/>
      <c s="136"/>
    </row>
    <row>
      <c s="151" t="s">
        <v>77</v>
      </c>
      <c s="151"/>
      <c s="173" t="s">
        <v>89</v>
      </c>
      <c s="136"/>
      <c s="136"/>
    </row>
    <row ht="24.25">
      <c s="151" t="s">
        <v>256</v>
      </c>
      <c s="151"/>
      <c s="173" t="s">
        <v>123</v>
      </c>
      <c s="136"/>
      <c s="136"/>
    </row>
  </sheetData>
  <mergeCells count="24">
    <mergeCell ref="A1:E4"/>
    <mergeCell ref="A9:E9"/>
    <mergeCell ref="B10:E10"/>
    <mergeCell ref="B11:E11"/>
    <mergeCell ref="B12:E12"/>
    <mergeCell ref="B13:E13"/>
    <mergeCell ref="A15:E15"/>
    <mergeCell ref="A19:E19"/>
    <mergeCell ref="A28:E28"/>
    <mergeCell ref="A34:E34"/>
    <mergeCell ref="B45:E45"/>
    <mergeCell ref="A50:E50"/>
    <mergeCell ref="A57:B57"/>
    <mergeCell ref="C57:E57"/>
    <mergeCell ref="A58:B58"/>
    <mergeCell ref="C58:E58"/>
    <mergeCell ref="A59:B59"/>
    <mergeCell ref="C59:E59"/>
    <mergeCell ref="A60:B60"/>
    <mergeCell ref="C60:E60"/>
    <mergeCell ref="A61:B61"/>
    <mergeCell ref="C61:E61"/>
    <mergeCell ref="A62:B62"/>
    <mergeCell ref="C62:E62"/>
  </mergeCells>
  <dataValidations count="2">
    <dataValidation type="list" allowBlank="1" showInputMessage="1" showErrorMessage="1" sqref="B5">
      <formula1>MyCarrierList</formula1>
    </dataValidation>
    <dataValidation type="list" allowBlank="1" showInputMessage="1" showErrorMessage="1" sqref="B6">
      <formula1>INDIRECT(VLOOKUP(B5,MyCarrierLookup,2,0)&amp;"List2")</formula1>
    </dataValidation>
  </dataValidations>
  <hyperlinks>
    <hyperlink ref="A58:B58" location="'Video Scorecard'!A1" display="Video Scorecard"/>
    <hyperlink ref="A59:B59" location="'Video MOS'!A1" display="Video MOS"/>
    <hyperlink ref="A60:B60" location="'Video Complexity'!A1" display="Video Complexity"/>
    <hyperlink ref="A61:B61" location="'Video Freeze and Buffering'!A1" display="Video Freeze and Buffering"/>
    <hyperlink ref="A62:B62" location="'Detail Charts'!A1" display="Detail Charts"/>
  </hyperlinks>
  <pageMargins left="0.7" right="0.7" top="0.75" bottom="0.75" header="0.3" footer="0.3"/>
  <pageSetup orientation="portrait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XFD64"/>
  <sheetViews>
    <sheetView workbookViewId="0">
      <selection activeCell="A1" sqref="A1:E4"/>
    </sheetView>
  </sheetViews>
  <sheetFormatPr defaultColWidth="9" defaultRowHeight="13"/>
  <cols>
    <col min="1" max="1" width="54" style="15" bestFit="1" customWidth="1"/>
    <col min="2" max="5" width="12.5234375" style="15" customWidth="1"/>
    <col min="6" max="6" width="14.47265625" style="15" customWidth="1"/>
    <col min="7" max="7" width="12" style="7" customWidth="1"/>
    <col min="8" max="8" width="9" style="7"/>
    <col min="9" max="9" width="11" style="7" customWidth="1"/>
    <col min="10" max="10" width="9" style="7"/>
    <col min="11" max="11" width="11" style="7" customWidth="1"/>
    <col min="12" max="36" width="9" style="7"/>
    <col min="37" max="16384" width="9" style="15"/>
  </cols>
  <sheetData>
    <row ht="13.45" customHeight="1">
      <c s="59" t="s">
        <v>408</v>
      </c>
      <c s="6"/>
      <c s="6"/>
      <c s="6"/>
      <c s="6"/>
      <c s="7"/>
    </row>
    <row ht="13.45" customHeight="1">
      <c s="6"/>
      <c s="6"/>
      <c s="6"/>
      <c s="6"/>
      <c s="6"/>
      <c s="7" t="s">
        <v>313</v>
      </c>
      <c s="7" t="s">
        <v>374</v>
      </c>
      <c r="I2" s="7" t="s">
        <v>374</v>
      </c>
      <c r="K2" s="7" t="s">
        <v>374</v>
      </c>
      <c r="M2" s="7" t="s">
        <v>343</v>
      </c>
      <c r="O2" s="7" t="s">
        <v>343</v>
      </c>
      <c r="Q2" s="7" t="s">
        <v>343</v>
      </c>
      <c r="S2" s="7" t="s">
        <v>315</v>
      </c>
      <c r="U2" s="7" t="s">
        <v>315</v>
      </c>
      <c r="W2" s="7" t="s">
        <v>315</v>
      </c>
      <c r="Y2" s="7" t="s">
        <v>295</v>
      </c>
      <c r="AA2" s="7" t="s">
        <v>295</v>
      </c>
      <c r="AC2" s="7" t="s">
        <v>295</v>
      </c>
      <c r="AE2" s="7" t="s">
        <v>233</v>
      </c>
      <c r="AG2" s="7" t="s">
        <v>233</v>
      </c>
      <c r="AI2" s="7" t="s">
        <v>233</v>
      </c>
    </row>
    <row ht="13.45" customHeight="1">
      <c s="6"/>
      <c s="6"/>
      <c s="6"/>
      <c s="6"/>
      <c s="6"/>
      <c s="7" t="s">
        <v>373</v>
      </c>
      <c s="7" t="s">
        <v>210</v>
      </c>
      <c r="I3" s="7" t="s">
        <v>231</v>
      </c>
      <c r="K3" s="7" t="s">
        <v>209</v>
      </c>
      <c r="M3" s="7" t="s">
        <v>210</v>
      </c>
      <c r="O3" s="7" t="s">
        <v>231</v>
      </c>
      <c r="Q3" s="7" t="s">
        <v>209</v>
      </c>
      <c r="S3" s="7" t="s">
        <v>210</v>
      </c>
      <c r="U3" s="7" t="s">
        <v>231</v>
      </c>
      <c r="W3" s="7" t="s">
        <v>209</v>
      </c>
      <c r="Y3" s="7" t="s">
        <v>210</v>
      </c>
      <c r="AA3" s="7" t="s">
        <v>231</v>
      </c>
      <c r="AC3" s="7" t="s">
        <v>209</v>
      </c>
      <c r="AE3" s="7" t="s">
        <v>210</v>
      </c>
      <c r="AG3" s="7" t="s">
        <v>231</v>
      </c>
      <c r="AI3" s="7" t="s">
        <v>209</v>
      </c>
    </row>
    <row ht="13.45" customHeight="1">
      <c s="11"/>
      <c s="11"/>
      <c s="11"/>
      <c s="11"/>
      <c s="11"/>
      <c s="21" t="s">
        <v>262</v>
      </c>
      <c s="21" t="s">
        <v>376</v>
      </c>
      <c s="43"/>
      <c s="21" t="s">
        <v>376</v>
      </c>
      <c s="21"/>
      <c s="21" t="s">
        <v>376</v>
      </c>
      <c s="43"/>
      <c s="21" t="s">
        <v>376</v>
      </c>
      <c s="43"/>
      <c s="21" t="s">
        <v>376</v>
      </c>
      <c s="21"/>
      <c s="21" t="s">
        <v>376</v>
      </c>
      <c s="43"/>
      <c s="21" t="s">
        <v>376</v>
      </c>
      <c s="43"/>
      <c s="21" t="s">
        <v>376</v>
      </c>
      <c s="21"/>
      <c s="21" t="s">
        <v>376</v>
      </c>
      <c s="43"/>
      <c s="21" t="s">
        <v>376</v>
      </c>
      <c s="43"/>
      <c s="21" t="s">
        <v>376</v>
      </c>
      <c s="21"/>
      <c s="21" t="s">
        <v>376</v>
      </c>
      <c s="43"/>
      <c s="21" t="s">
        <v>376</v>
      </c>
      <c s="43"/>
      <c s="21" t="s">
        <v>376</v>
      </c>
      <c s="21"/>
      <c s="21" t="s">
        <v>376</v>
      </c>
      <c s="43"/>
    </row>
    <row ht="13.45" customHeight="1">
      <c s="38" t="s">
        <v>148</v>
      </c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  <c s="12" t="s">
        <v>60</v>
      </c>
      <c s="12" t="s">
        <v>207</v>
      </c>
    </row>
    <row ht="13.45" hidden="1" customHeight="1">
      <c s="218" t="s">
        <v>191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23"/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ht="13.45" hidden="1" customHeight="1">
      <c s="91" t="s">
        <v>110</v>
      </c>
      <c s="41">
        <f>_xlfn.IFERROR(AVERAGE('Raw Data 1'!$C:$C),"")</f>
        <v>4.4491987381703559</v>
      </c>
      <c s="41">
        <f>_xlfn.IFERROR(AVERAGE('Raw Data 2'!$C:$C),"")</f>
        <v>4.4166688102893898</v>
      </c>
      <c s="41" t="str">
        <f>_xlfn.IFERROR(AVERAGE('Raw Data 3'!$C:$C),"")</f>
        <v/>
      </c>
      <c s="41" t="str">
        <f>_xlfn.IFERROR(AVERAGE('Raw Data 4'!$C:$C),"")</f>
        <v/>
      </c>
    </row>
    <row ht="13.45" hidden="1" customHeight="1">
      <c s="91" t="s">
        <v>86</v>
      </c>
      <c s="41">
        <f>IF(MAX('Raw Data 1'!$C:$C)=0,"",MAX('Raw Data 1'!$C:$C))</f>
        <v>4.931</v>
      </c>
      <c s="41">
        <f>IF(MAX('Raw Data 2'!$C:$C)=0,"",MAX('Raw Data 2'!$C:$C))</f>
        <v>4.806</v>
      </c>
      <c s="41" t="str">
        <f>IF(MAX('Raw Data 3'!$C:$C)=0,"",MAX('Raw Data 3'!$C:$C))</f>
        <v/>
      </c>
      <c s="41" t="str">
        <f>IF(MAX('Raw Data 4'!$C:$C)=0,"",MAX('Raw Data 4'!C:$C))</f>
        <v/>
      </c>
      <c s="204"/>
    </row>
    <row ht="12.3" hidden="1">
      <c s="91" t="s">
        <v>274</v>
      </c>
      <c s="41">
        <f>IF(MAX('Raw Data 1'!$C:$C)=0,"",MIN('Raw Data 1'!$C:$C))</f>
        <v>3.621</v>
      </c>
      <c s="41">
        <f>IF(MAX('Raw Data 2'!$C:$C)=0,"",MIN('Raw Data 2'!$C:$C))</f>
        <v>3.8570000000000002</v>
      </c>
      <c s="41" t="str">
        <f>IF(MAX('Raw Data 3'!$C:$C)=0,"",MIN('Raw Data 3'!$C:$C))</f>
        <v/>
      </c>
      <c s="41" t="str">
        <f>IF(MAX('Raw Data 4'!$C:$C)=0,"",MIN('Raw Data 4'!$C:$C))</f>
        <v/>
      </c>
    </row>
    <row ht="12.3" hidden="1">
      <c s="91" t="s">
        <v>7</v>
      </c>
      <c s="41">
        <f>_xlfn.IFERROR(_xlfn.STDEV.P('Raw Data 1'!$C:$C),"")</f>
        <v>0.20180279344747129</v>
      </c>
      <c s="41">
        <f>_xlfn.IFERROR(_xlfn.STDEV.P('Raw Data 2'!$C:$C),"")</f>
        <v>0.18164713405435309</v>
      </c>
      <c s="41" t="str">
        <f>_xlfn.IFERROR(_xlfn.STDEV.P('Raw Data 3'!$C:$C),"")</f>
        <v/>
      </c>
      <c s="41" t="str">
        <f>_xlfn.IFERROR(_xlfn.STDEV.P('Raw Data 4'!$C:$C),"")</f>
        <v/>
      </c>
    </row>
    <row ht="15" hidden="1" customHeight="1">
      <c s="39" t="s">
        <v>275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307</v>
      </c>
      <c s="3">
        <f>_xlfn.IFERROR(AVERAGE('Raw Data 1'!$D:$D),"")</f>
        <v>85.597350157728641</v>
      </c>
      <c s="3">
        <f>_xlfn.IFERROR(AVERAGE('Raw Data 2'!$D:$D),"")</f>
        <v>81.992585209003252</v>
      </c>
      <c s="3" t="str">
        <f>_xlfn.IFERROR(AVERAGE('Raw Data 3'!$D:$D),"")</f>
        <v/>
      </c>
      <c s="3" t="str">
        <f>_xlfn.IFERROR(AVERAGE('Raw Data 4'!$D:$D),"")</f>
        <v/>
      </c>
    </row>
    <row ht="12.3" hidden="1">
      <c s="45" t="s">
        <v>169</v>
      </c>
      <c s="3">
        <f>_xlfn.IFERROR(AVERAGE('Raw Data 1'!$E:$E),"")</f>
        <v>29.711599369085164</v>
      </c>
      <c s="3">
        <f>_xlfn.IFERROR(AVERAGE('Raw Data 2'!$E:$E),"")</f>
        <v>24.469327974276528</v>
      </c>
      <c s="3" t="str">
        <f>_xlfn.IFERROR(AVERAGE('Raw Data 3'!$E:$E),"")</f>
        <v/>
      </c>
      <c s="3" t="str">
        <f>_xlfn.IFERROR(AVERAGE('Raw Data 4'!$E:$E),"")</f>
        <v/>
      </c>
    </row>
    <row ht="15" hidden="1" customHeight="1">
      <c s="39" t="s">
        <v>149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415</v>
      </c>
      <c s="5">
        <f>IF(ISBLANK('VIDEO KPIs'!$C$19),"",'VIDEO KPIs'!C19)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  <c r="G15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417</v>
      </c>
      <c s="34">
        <f>IF(ISBLANK('VIDEO KPIs'!$C$18),"",'VIDEO KPIs'!$C$18)</f>
        <v>0</v>
      </c>
      <c s="34">
        <f>IF(ISBLANK('VIDEO KPIs'!$D$18),"",'VIDEO KPIs'!$D$18)</f>
        <v>0</v>
      </c>
      <c s="34" t="str">
        <f>IF(ISBLANK('VIDEO KPIs'!$E$18),"",'VIDEO KPIs'!$E$18)</f>
        <v/>
      </c>
      <c s="34" t="str">
        <f>IF(ISBLANK('VIDEO KPIs'!$F$18),"",'VIDEO KPIs'!$F$18)</f>
        <v/>
      </c>
    </row>
    <row ht="12.3" hidden="1">
      <c s="189" t="s">
        <v>74</v>
      </c>
      <c s="54">
        <f>IF(ISBLANK('VIDEO KPIs'!$C$20),"",'VIDEO KPIs'!$C$20)</f>
        <v>0</v>
      </c>
      <c s="54">
        <f>IF(ISBLANK('VIDEO KPIs'!$D$20),"",'VIDEO KPIs'!$D$20)</f>
        <v>0</v>
      </c>
      <c s="54" t="str">
        <f>IF(ISBLANK('VIDEO KPIs'!$E$20),"",'VIDEO KPIs'!$E$20)</f>
        <v/>
      </c>
      <c s="54" t="str">
        <f>IF(ISBLANK('VIDEO KPIs'!$F$20),"",'VIDEO KPIs'!$F$20)</f>
        <v/>
      </c>
    </row>
    <row ht="12.3" hidden="1" s="192" customFormat="1">
      <c s="91" t="s">
        <v>259</v>
      </c>
      <c s="142">
        <v>0</v>
      </c>
      <c s="142">
        <v>0</v>
      </c>
      <c s="3"/>
      <c s="3"/>
      <c r="G18"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  <c s="9"/>
    </row>
    <row ht="12.3" hidden="1" s="15" customFormat="1">
      <c s="186" t="s">
        <v>340</v>
      </c>
      <c s="93">
        <v>5</v>
      </c>
      <c s="93">
        <v>5</v>
      </c>
      <c r="E19" s="41"/>
      <c r="G19"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</row>
    <row ht="15" hidden="1" customHeight="1">
      <c s="39" t="s">
        <v>116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106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  <c r="G21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390</v>
      </c>
      <c s="34">
        <f>IF(ISBLANK('VIDEO KPIs'!$C$15),"",'VIDEO KPIs'!$C$15)</f>
        <v>0.067000000000000004</v>
      </c>
      <c s="34">
        <f>IF(ISBLANK('VIDEO KPIs'!$D$15),"",'VIDEO KPIs'!$D$15)</f>
        <v>0</v>
      </c>
      <c s="34" t="str">
        <f>IF(ISBLANK('VIDEO KPIs'!$E$15),"",'VIDEO KPIs'!$E$15)</f>
        <v/>
      </c>
      <c s="34" t="str">
        <f>IF(ISBLANK('VIDEO KPIs'!$F$15),"",'VIDEO KPIs'!$F$15)</f>
        <v/>
      </c>
    </row>
    <row ht="12.3" hidden="1">
      <c s="45" t="s">
        <v>164</v>
      </c>
      <c s="3">
        <f>IF(ISBLANK('VIDEO KPIs'!$C$17),"",'VIDEO KPIs'!$C$17)</f>
        <v>4.21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  <row ht="15" hidden="1" customHeight="1">
      <c s="39" t="s">
        <v>117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27</v>
      </c>
      <c s="3">
        <f>IF(MAX('Raw Data 1'!$A:$A)=0,"",MAX('Raw Data 1'!$A:$A)-MIN('Raw Data 1'!$A:$A))</f>
        <v>63.222999999999999</v>
      </c>
      <c s="3">
        <f>IF(MAX('Raw Data 2'!$A:$A)=0,"",MAX('Raw Data 2'!$A:$A)-MIN('Raw Data 2'!$A:$A))</f>
        <v>61.988999999999997</v>
      </c>
      <c s="3" t="str">
        <f>IF(MAX('Raw Data 3'!$A:$A)=0,"",MAX('Raw Data 3'!$A:$A)-MIN('Raw Data 3'!$A:$A))</f>
        <v/>
      </c>
      <c s="3" t="str">
        <f>IF(MAX('Raw Data 4'!$A:$A)=0,"",MAX('Raw Data 4'!$A:$A)-MIN('Raw Data 4'!$A:$A))</f>
        <v/>
      </c>
    </row>
    <row ht="12.3" hidden="1">
      <c s="45" t="s">
        <v>387</v>
      </c>
      <c s="5">
        <f>IF(MAX('Raw Data 1'!$A:$A)=0,"",COUNT('Raw Data 1'!$B:$B))</f>
        <v>317</v>
      </c>
      <c s="5">
        <f>IF(MAX('Raw Data 2'!$A:$A)=0,"",COUNT('Raw Data 2'!$B:$B))</f>
        <v>311</v>
      </c>
      <c s="5" t="str">
        <f>IF(MAX('Raw Data 3'!$A:$A)=0,"",COUNT('Raw Data 3'!$B:$B))</f>
        <v/>
      </c>
      <c s="5" t="str">
        <f>IF(MAX('Raw Data 4'!$A:$A)=0,"",COUNT('Raw Data 4'!$B:$B))</f>
        <v/>
      </c>
      <c r="G26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2.3" hidden="1">
      <c s="45" t="s">
        <v>163</v>
      </c>
      <c s="3">
        <f t="shared" si="0" ref="B27:E27">_xlfn.IFERROR((B26/B25),"")</f>
        <v>5.0139980703225095</v>
      </c>
      <c s="3">
        <f t="shared" si="0"/>
        <v>5.0170191485586155</v>
      </c>
      <c s="3" t="str">
        <f t="shared" si="0"/>
        <v/>
      </c>
      <c s="3" t="str">
        <f t="shared" si="0"/>
        <v/>
      </c>
    </row>
    <row ht="12.3" hidden="1" s="172" customFormat="1">
      <c s="172" t="s">
        <v>400</v>
      </c>
      <c s="95">
        <f>_xlfn.IFERROR(IF(COUNTIF('Raw Data 1'!E:E,"&gt;=0")&gt;0, IF('Device Overview'!B36=TRUE, _xlfn.IFERROR(IF(B27="","",_xlfn.IFERROR(IF(B27&gt;1.5,_xlfn.COUNTIFS('Raw Data 1'!E:E, "&gt;0", 'Raw Data 1'!F:F, "=0", 'Raw Data 1'!G:G, "=0")/(B25-B23-B17),"N/A"),0)),""), "N/A"),""),"")</f>
        <v>4.8124989409113246</v>
      </c>
      <c s="95">
        <f>_xlfn.IFERROR(IF(COUNTIF('Raw Data 2'!E:E,"&gt;=0")&gt;0, IF('Device Overview'!C36=TRUE, _xlfn.IFERROR(IF(C27="","",_xlfn.IFERROR(IF(C27&gt;1.5,_xlfn.COUNTIFS('Raw Data 2'!E:E, "&gt;0", 'Raw Data 2'!F:F, "=0", 'Raw Data 2'!G:G, "=0")/(C25-C23-C17),"N/A"),0)),""), "N/A"),""),"")</f>
        <v>4.2910839019826099</v>
      </c>
      <c s="95" t="str">
        <f>_xlfn.IFERROR(IF(COUNTIF('Raw Data 3'!E:E,"&gt;=0")&gt;0,IF('Device Overview'!D36=TRUE, _xlfn.IFERROR(IF(D27="","",_xlfn.IFERROR(IF(D27&gt;1.5,_xlfn.COUNTIFS('Raw Data 3'!E:E, "&gt;0", 'Raw Data 3'!F:F, "=0", 'Raw Data 3'!G:G, "=0")/(D25-D23-D17),"N/A"),0)),""),"N/A"),""),"")</f>
        <v/>
      </c>
      <c s="95" t="str">
        <f>_xlfn.IFERROR(IF(COUNTIF('Raw Data 4'!E:E,"&gt;=0")&gt;0,IF('Device Overview'!E36=TRUE, _xlfn.IFERROR(IF(E27="","",_xlfn.IFERROR(IF(E27&gt;1.5,_xlfn.COUNTIFS('Raw Data 4'!E:E, "&gt;0", 'Raw Data 4'!F:F, "=0", 'Raw Data 4'!G:G, "=0")/(E25-E23-E17),"N/A"),0)),""), "N/A"),""),"")</f>
        <v/>
      </c>
      <c r="G28"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72" t="str">
        <f t="shared" si="1" ref="AK28:KD28">_xlfn.IFERROR(IF(AL27&gt;1.5,"Unique frames per second",""),"")</f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1"/>
        <v/>
      </c>
      <c s="172" t="str">
        <f t="shared" si="2" ref="KE28:TX28">_xlfn.IFERROR(IF(KF27&gt;1.5,"Unique frames per second",""),"")</f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2"/>
        <v/>
      </c>
      <c s="172" t="str">
        <f t="shared" si="3" ref="TY28:ADR28">_xlfn.IFERROR(IF(TZ27&gt;1.5,"Unique frames per second",""),"")</f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3"/>
        <v/>
      </c>
      <c s="172" t="str">
        <f t="shared" si="4" ref="ADS28:ANL28">_xlfn.IFERROR(IF(ADT27&gt;1.5,"Unique frames per second",""),"")</f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4"/>
        <v/>
      </c>
      <c s="172" t="str">
        <f t="shared" si="5" ref="ANM28:AXF28">_xlfn.IFERROR(IF(ANN27&gt;1.5,"Unique frames per second",""),"")</f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5"/>
        <v/>
      </c>
      <c s="172" t="str">
        <f t="shared" si="6" ref="AXG28:BGZ28">_xlfn.IFERROR(IF(AXH27&gt;1.5,"Unique frames per second",""),"")</f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6"/>
        <v/>
      </c>
      <c s="172" t="str">
        <f t="shared" si="7" ref="BHA28:BQT28">_xlfn.IFERROR(IF(BHB27&gt;1.5,"Unique frames per second",""),"")</f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7"/>
        <v/>
      </c>
      <c s="172" t="str">
        <f t="shared" si="8" ref="BQU28:CAN28">_xlfn.IFERROR(IF(BQV27&gt;1.5,"Unique frames per second",""),"")</f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8"/>
        <v/>
      </c>
      <c s="172" t="str">
        <f t="shared" si="9" ref="CAO28:CKH28">_xlfn.IFERROR(IF(CAP27&gt;1.5,"Unique frames per second",""),"")</f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9"/>
        <v/>
      </c>
      <c s="172" t="str">
        <f t="shared" si="10" ref="CKI28:CUB28">_xlfn.IFERROR(IF(CKJ27&gt;1.5,"Unique frames per second",""),"")</f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0"/>
        <v/>
      </c>
      <c s="172" t="str">
        <f t="shared" si="11" ref="CUC28:DDV28">_xlfn.IFERROR(IF(CUD27&gt;1.5,"Unique frames per second",""),"")</f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1"/>
        <v/>
      </c>
      <c s="172" t="str">
        <f t="shared" si="12" ref="DDW28:DNP28">_xlfn.IFERROR(IF(DDX27&gt;1.5,"Unique frames per second",""),"")</f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2"/>
        <v/>
      </c>
      <c s="172" t="str">
        <f t="shared" si="13" ref="DNQ28:DXJ28">_xlfn.IFERROR(IF(DNR27&gt;1.5,"Unique frames per second",""),"")</f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3"/>
        <v/>
      </c>
      <c s="172" t="str">
        <f t="shared" si="14" ref="DXK28:EHD28">_xlfn.IFERROR(IF(DXL27&gt;1.5,"Unique frames per second",""),"")</f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4"/>
        <v/>
      </c>
      <c s="172" t="str">
        <f t="shared" si="15" ref="EHE28:EQX28">_xlfn.IFERROR(IF(EHF27&gt;1.5,"Unique frames per second",""),"")</f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5"/>
        <v/>
      </c>
      <c s="172" t="str">
        <f t="shared" si="16" ref="EQY28:FAR28">_xlfn.IFERROR(IF(EQZ27&gt;1.5,"Unique frames per second",""),"")</f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6"/>
        <v/>
      </c>
      <c s="172" t="str">
        <f t="shared" si="17" ref="FAS28:FKL28">_xlfn.IFERROR(IF(FAT27&gt;1.5,"Unique frames per second",""),"")</f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7"/>
        <v/>
      </c>
      <c s="172" t="str">
        <f t="shared" si="18" ref="FKM28:FUF28">_xlfn.IFERROR(IF(FKN27&gt;1.5,"Unique frames per second",""),"")</f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8"/>
        <v/>
      </c>
      <c s="172" t="str">
        <f t="shared" si="19" ref="FUG28:GDZ28">_xlfn.IFERROR(IF(FUH27&gt;1.5,"Unique frames per second",""),"")</f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19"/>
        <v/>
      </c>
      <c s="172" t="str">
        <f t="shared" si="20" ref="GEA28:GNT28">_xlfn.IFERROR(IF(GEB27&gt;1.5,"Unique frames per second",""),"")</f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0"/>
        <v/>
      </c>
      <c s="172" t="str">
        <f t="shared" si="21" ref="GNU28:GXN28">_xlfn.IFERROR(IF(GNV27&gt;1.5,"Unique frames per second",""),"")</f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1"/>
        <v/>
      </c>
      <c s="172" t="str">
        <f t="shared" si="22" ref="GXO28:HHH28">_xlfn.IFERROR(IF(GXP27&gt;1.5,"Unique frames per second",""),"")</f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2"/>
        <v/>
      </c>
      <c s="172" t="str">
        <f t="shared" si="23" ref="HHI28:HRB28">_xlfn.IFERROR(IF(HHJ27&gt;1.5,"Unique frames per second",""),"")</f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3"/>
        <v/>
      </c>
      <c s="172" t="str">
        <f t="shared" si="24" ref="HRC28:IAV28">_xlfn.IFERROR(IF(HRD27&gt;1.5,"Unique frames per second",""),"")</f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4"/>
        <v/>
      </c>
      <c s="172" t="str">
        <f t="shared" si="25" ref="IAW28:IKP28">_xlfn.IFERROR(IF(IAX27&gt;1.5,"Unique frames per second",""),"")</f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5"/>
        <v/>
      </c>
      <c s="172" t="str">
        <f t="shared" si="26" ref="IKQ28:IUJ28">_xlfn.IFERROR(IF(IKR27&gt;1.5,"Unique frames per second",""),"")</f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6"/>
        <v/>
      </c>
      <c s="172" t="str">
        <f t="shared" si="27" ref="IUK28:JED28">_xlfn.IFERROR(IF(IUL27&gt;1.5,"Unique frames per second",""),"")</f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7"/>
        <v/>
      </c>
      <c s="172" t="str">
        <f t="shared" si="28" ref="JEE28:JNX28">_xlfn.IFERROR(IF(JEF27&gt;1.5,"Unique frames per second",""),"")</f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8"/>
        <v/>
      </c>
      <c s="172" t="str">
        <f t="shared" si="29" ref="JNY28:JXR28">_xlfn.IFERROR(IF(JNZ27&gt;1.5,"Unique frames per second",""),"")</f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29"/>
        <v/>
      </c>
      <c s="172" t="str">
        <f t="shared" si="30" ref="JXS28:KHL28">_xlfn.IFERROR(IF(JXT27&gt;1.5,"Unique frames per second",""),"")</f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0"/>
        <v/>
      </c>
      <c s="172" t="str">
        <f t="shared" si="31" ref="KHM28:KRF28">_xlfn.IFERROR(IF(KHN27&gt;1.5,"Unique frames per second",""),"")</f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1"/>
        <v/>
      </c>
      <c s="172" t="str">
        <f t="shared" si="32" ref="KRG28:LAZ28">_xlfn.IFERROR(IF(KRH27&gt;1.5,"Unique frames per second",""),"")</f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2"/>
        <v/>
      </c>
      <c s="172" t="str">
        <f t="shared" si="33" ref="LBA28:LKT28">_xlfn.IFERROR(IF(LBB27&gt;1.5,"Unique frames per second",""),"")</f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3"/>
        <v/>
      </c>
      <c s="172" t="str">
        <f t="shared" si="34" ref="LKU28:LUN28">_xlfn.IFERROR(IF(LKV27&gt;1.5,"Unique frames per second",""),"")</f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4"/>
        <v/>
      </c>
      <c s="172" t="str">
        <f t="shared" si="35" ref="LUO28:MEH28">_xlfn.IFERROR(IF(LUP27&gt;1.5,"Unique frames per second",""),"")</f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5"/>
        <v/>
      </c>
      <c s="172" t="str">
        <f t="shared" si="36" ref="MEI28:MOB28">_xlfn.IFERROR(IF(MEJ27&gt;1.5,"Unique frames per second",""),"")</f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6"/>
        <v/>
      </c>
      <c s="172" t="str">
        <f t="shared" si="37" ref="MOC28:MXV28">_xlfn.IFERROR(IF(MOD27&gt;1.5,"Unique frames per second",""),"")</f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7"/>
        <v/>
      </c>
      <c s="172" t="str">
        <f t="shared" si="38" ref="MXW28:NHP28">_xlfn.IFERROR(IF(MXX27&gt;1.5,"Unique frames per second",""),"")</f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8"/>
        <v/>
      </c>
      <c s="172" t="str">
        <f t="shared" si="39" ref="NHQ28:NRJ28">_xlfn.IFERROR(IF(NHR27&gt;1.5,"Unique frames per second",""),"")</f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39"/>
        <v/>
      </c>
      <c s="172" t="str">
        <f t="shared" si="40" ref="NRK28:OBD28">_xlfn.IFERROR(IF(NRL27&gt;1.5,"Unique frames per second",""),"")</f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0"/>
        <v/>
      </c>
      <c s="172" t="str">
        <f t="shared" si="41" ref="OBE28:OKX28">_xlfn.IFERROR(IF(OBF27&gt;1.5,"Unique frames per second",""),"")</f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1"/>
        <v/>
      </c>
      <c s="172" t="str">
        <f t="shared" si="42" ref="OKY28:OUR28">_xlfn.IFERROR(IF(OKZ27&gt;1.5,"Unique frames per second",""),"")</f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2"/>
        <v/>
      </c>
      <c s="172" t="str">
        <f t="shared" si="43" ref="OUS28:PEL28">_xlfn.IFERROR(IF(OUT27&gt;1.5,"Unique frames per second",""),"")</f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3"/>
        <v/>
      </c>
      <c s="172" t="str">
        <f t="shared" si="44" ref="PEM28:POF28">_xlfn.IFERROR(IF(PEN27&gt;1.5,"Unique frames per second",""),"")</f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4"/>
        <v/>
      </c>
      <c s="172" t="str">
        <f t="shared" si="45" ref="POG28:PXZ28">_xlfn.IFERROR(IF(POH27&gt;1.5,"Unique frames per second",""),"")</f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5"/>
        <v/>
      </c>
      <c s="172" t="str">
        <f t="shared" si="46" ref="PYA28:QHT28">_xlfn.IFERROR(IF(PYB27&gt;1.5,"Unique frames per second",""),"")</f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6"/>
        <v/>
      </c>
      <c s="172" t="str">
        <f t="shared" si="47" ref="QHU28:QRN28">_xlfn.IFERROR(IF(QHV27&gt;1.5,"Unique frames per second",""),"")</f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7"/>
        <v/>
      </c>
      <c s="172" t="str">
        <f t="shared" si="48" ref="QRO28:RBH28">_xlfn.IFERROR(IF(QRP27&gt;1.5,"Unique frames per second",""),"")</f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8"/>
        <v/>
      </c>
      <c s="172" t="str">
        <f t="shared" si="49" ref="RBI28:RLB28">_xlfn.IFERROR(IF(RBJ27&gt;1.5,"Unique frames per second",""),"")</f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49"/>
        <v/>
      </c>
      <c s="172" t="str">
        <f t="shared" si="50" ref="RLC28:RUV28">_xlfn.IFERROR(IF(RLD27&gt;1.5,"Unique frames per second",""),"")</f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0"/>
        <v/>
      </c>
      <c s="172" t="str">
        <f t="shared" si="51" ref="RUW28:SEP28">_xlfn.IFERROR(IF(RUX27&gt;1.5,"Unique frames per second",""),"")</f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1"/>
        <v/>
      </c>
      <c s="172" t="str">
        <f t="shared" si="52" ref="SEQ28:SOJ28">_xlfn.IFERROR(IF(SER27&gt;1.5,"Unique frames per second",""),"")</f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2"/>
        <v/>
      </c>
      <c s="172" t="str">
        <f t="shared" si="53" ref="SOK28:SYD28">_xlfn.IFERROR(IF(SOL27&gt;1.5,"Unique frames per second",""),"")</f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3"/>
        <v/>
      </c>
      <c s="172" t="str">
        <f t="shared" si="54" ref="SYE28:THX28">_xlfn.IFERROR(IF(SYF27&gt;1.5,"Unique frames per second",""),"")</f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4"/>
        <v/>
      </c>
      <c s="172" t="str">
        <f t="shared" si="55" ref="THY28:TRR28">_xlfn.IFERROR(IF(THZ27&gt;1.5,"Unique frames per second",""),"")</f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5"/>
        <v/>
      </c>
      <c s="172" t="str">
        <f t="shared" si="56" ref="TRS28:UBL28">_xlfn.IFERROR(IF(TRT27&gt;1.5,"Unique frames per second",""),"")</f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6"/>
        <v/>
      </c>
      <c s="172" t="str">
        <f t="shared" si="57" ref="UBM28:ULF28">_xlfn.IFERROR(IF(UBN27&gt;1.5,"Unique frames per second",""),"")</f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7"/>
        <v/>
      </c>
      <c s="172" t="str">
        <f t="shared" si="58" ref="ULG28:UUZ28">_xlfn.IFERROR(IF(ULH27&gt;1.5,"Unique frames per second",""),"")</f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8"/>
        <v/>
      </c>
      <c s="172" t="str">
        <f t="shared" si="59" ref="UVA28:VET28">_xlfn.IFERROR(IF(UVB27&gt;1.5,"Unique frames per second",""),"")</f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59"/>
        <v/>
      </c>
      <c s="172" t="str">
        <f t="shared" si="60" ref="VEU28:VON28">_xlfn.IFERROR(IF(VEV27&gt;1.5,"Unique frames per second",""),"")</f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0"/>
        <v/>
      </c>
      <c s="172" t="str">
        <f t="shared" si="61" ref="VOO28:VYH28">_xlfn.IFERROR(IF(VOP27&gt;1.5,"Unique frames per second",""),"")</f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1"/>
        <v/>
      </c>
      <c s="172" t="str">
        <f t="shared" si="62" ref="VYI28:WIB28">_xlfn.IFERROR(IF(VYJ27&gt;1.5,"Unique frames per second",""),"")</f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2"/>
        <v/>
      </c>
      <c s="172" t="str">
        <f t="shared" si="63" ref="WIC28:WRV28">_xlfn.IFERROR(IF(WID27&gt;1.5,"Unique frames per second",""),"")</f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3"/>
        <v/>
      </c>
      <c s="172" t="str">
        <f t="shared" si="64" ref="WRW28:XBP28">_xlfn.IFERROR(IF(WRX27&gt;1.5,"Unique frames per second",""),"")</f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4"/>
        <v/>
      </c>
      <c s="172" t="str">
        <f t="shared" si="65" ref="XBQ28:XFC28">_xlfn.IFERROR(IF(XBR27&gt;1.5,"Unique frames per second",""),"")</f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 t="shared" si="65"/>
        <v/>
      </c>
      <c s="172" t="str">
        <f>_xlfn.IFERROR(IF(#REF!&gt;1.5,"Unique frames per second",""),"")</f>
        <v/>
      </c>
    </row>
    <row ht="14.4" hidden="1">
      <c s="78" t="s">
        <v>10</v>
      </c>
      <c s="29"/>
      <c s="29"/>
      <c s="29"/>
      <c s="29"/>
    </row>
    <row ht="12.3" hidden="1">
      <c s="15" t="s">
        <v>179</v>
      </c>
      <c s="84">
        <f>IF(ISBLANK('VIDEO KPIs'!C27),"",'VIDEO KPIs'!C27)</f>
        <v>4.1539999999999999</v>
      </c>
      <c s="84">
        <f>IF(ISBLANK('VIDEO KPIs'!D27),"",'VIDEO KPIs'!D27)</f>
        <v>4.4169999999999998</v>
      </c>
      <c s="84" t="str">
        <f>IF(ISBLANK('VIDEO KPIs'!E27),"",'VIDEO KPIs'!E27)</f>
        <v/>
      </c>
      <c s="84" t="str">
        <f>IF(ISBLANK('VIDEO KPIs'!F27),"",'VIDEO KPIs'!F27)</f>
        <v/>
      </c>
    </row>
    <row ht="15" hidden="1" customHeight="1">
      <c s="39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228</v>
      </c>
      <c s="5" t="str">
        <f>IF(ISBLANK('VIDEO KPIs'!$C$29),"",'VIDEO KPIs'!$C$29)</f>
        <v/>
      </c>
      <c s="5" t="str">
        <f>IF(ISBLANK('VIDEO KPIs'!$D$29),"",'VIDEO KPIs'!$D$29)</f>
        <v/>
      </c>
      <c s="5" t="str">
        <f>IF(ISBLANK('VIDEO KPIs'!$E$29),"",'VIDEO KPIs'!$E$29)</f>
        <v/>
      </c>
      <c s="5" t="str">
        <f>IF(ISBLANK('VIDEO KPIs'!$F$29),"",'VIDEO KPIs'!$F$29)</f>
        <v/>
      </c>
    </row>
    <row ht="12.3" hidden="1">
      <c s="45" t="s">
        <v>11</v>
      </c>
      <c s="34" t="str">
        <f>IF(ISBLANK('VIDEO KPIs'!$C$28),"",'VIDEO KPIs'!$C$28)</f>
        <v/>
      </c>
      <c s="34" t="str">
        <f>IF(ISBLANK('VIDEO KPIs'!$D$28),"",'VIDEO KPIs'!$D$28)</f>
        <v/>
      </c>
      <c s="34" t="str">
        <f>IF(ISBLANK('VIDEO KPIs'!$E$28),"",'VIDEO KPIs'!$E$28)</f>
        <v/>
      </c>
      <c s="34" t="str">
        <f>IF(ISBLANK('VIDEO KPIs'!$F$28),"",'VIDEO KPIs'!$F$28)</f>
        <v/>
      </c>
    </row>
    <row ht="12.3" hidden="1">
      <c s="45" t="s">
        <v>90</v>
      </c>
      <c s="3" t="str">
        <f>IF(ISBLANK('VIDEO KPIs'!$C$30),"",'VIDEO KPIs'!$C$30)</f>
        <v/>
      </c>
      <c s="3" t="str">
        <f>IF(ISBLANK('VIDEO KPIs'!$D$30),"",'VIDEO KPIs'!$D$30)</f>
        <v/>
      </c>
      <c s="3" t="str">
        <f>IF(ISBLANK('VIDEO KPIs'!$E$30),"",'VIDEO KPIs'!$E$30)</f>
        <v/>
      </c>
      <c s="3" t="str">
        <f>IF(ISBLANK('VIDEO KPIs'!$F$30),"",'VIDEO KPIs'!$F$30)</f>
        <v/>
      </c>
    </row>
    <row ht="15" hidden="1" customHeight="1">
      <c s="39" t="s">
        <v>369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45" t="s">
        <v>288</v>
      </c>
      <c s="5" t="str">
        <f>IF(ISBLANK('VIDEO KPIs'!$C$31),"",'VIDEO KPIs'!$C$31)</f>
        <v/>
      </c>
      <c s="5" t="str">
        <f>IF(ISBLANK('VIDEO KPIs'!$D$31),"",'VIDEO KPIs'!$D$31)</f>
        <v/>
      </c>
      <c s="5" t="str">
        <f>IF(ISBLANK('VIDEO KPIs'!$E$31),"",'VIDEO KPIs'!$E$31)</f>
        <v/>
      </c>
      <c s="5" t="str">
        <f>IF(ISBLANK('VIDEO KPIs'!$F$31),"",'VIDEO KPIs'!$F$31)</f>
        <v/>
      </c>
    </row>
    <row ht="15" hidden="1" customHeight="1">
      <c s="39" t="s">
        <v>155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1" t="s">
        <v>59</v>
      </c>
      <c s="93">
        <v>4.8929999999999998</v>
      </c>
      <c s="93">
        <v>4.9009999999999998</v>
      </c>
      <c r="E38" s="41"/>
    </row>
    <row ht="14.4" hidden="1">
      <c s="39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2.3" hidden="1">
      <c s="91" t="s">
        <v>16</v>
      </c>
      <c s="115" t="str">
        <f>IF(ISBLANK('VIDEO KPIs'!$C$33),"",'VIDEO KPIs'!$C$33)</f>
        <v/>
      </c>
      <c s="115" t="str">
        <f>IF(ISBLANK('VIDEO KPIs'!$D$33),"",'VIDEO KPIs'!$D$33)</f>
        <v/>
      </c>
      <c s="2" t="str">
        <f>IF(ISBLANK('VIDEO KPIs'!$E$33),"",'VIDEO KPIs'!$E$33)</f>
        <v/>
      </c>
      <c s="115" t="str">
        <f>IF(ISBLANK('VIDEO KPIs'!$F$33),"",'VIDEO KPIs'!$F$33)</f>
        <v/>
      </c>
    </row>
    <row ht="12.3" hidden="1">
      <c s="91" t="s">
        <v>182</v>
      </c>
      <c s="115" t="str">
        <f>IF(ISBLANK('VIDEO KPIs'!$C$34),"",'VIDEO KPIs'!$C$34)</f>
        <v/>
      </c>
      <c s="115" t="str">
        <f>IF(ISBLANK('VIDEO KPIs'!$D$34),"",'VIDEO KPIs'!$D$34)</f>
        <v/>
      </c>
      <c s="2" t="str">
        <f>IF(ISBLANK('VIDEO KPIs'!$E$34),"",'VIDEO KPIs'!$E$34)</f>
        <v/>
      </c>
      <c s="115" t="str">
        <f>IF(ISBLANK('VIDEO KPIs'!$F$34),"",'VIDEO KPIs'!$F$34)</f>
        <v/>
      </c>
    </row>
    <row ht="12.3" hidden="1">
      <c s="91" t="s">
        <v>183</v>
      </c>
      <c s="115" t="str">
        <f>IF(ISBLANK('VIDEO KPIs'!$C$35),"",'VIDEO KPIs'!$C$35)</f>
        <v/>
      </c>
      <c s="115" t="str">
        <f>IF(ISBLANK('VIDEO KPIs'!$D$35),"",'VIDEO KPIs'!$D$35)</f>
        <v/>
      </c>
      <c s="2" t="str">
        <f>IF(ISBLANK('VIDEO KPIs'!$E$35),"",'VIDEO KPIs'!$E$35)</f>
        <v/>
      </c>
      <c s="115" t="str">
        <f>IF(ISBLANK('VIDEO KPIs'!$F$35),"",'VIDEO KPIs'!$F$35)</f>
        <v/>
      </c>
    </row>
    <row ht="14.95">
      <c s="39" t="s">
        <v>67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 ht="14.95">
      <c s="182" t="s">
        <v>341</v>
      </c>
      <c s="42">
        <f>IF(COUNT('UDP-Raw Data 1'!K:K)&gt;0,AVERAGE('UDP-Raw Data 1'!K:K),"")</f>
        <v>0.38666666666666699</v>
      </c>
      <c s="42">
        <f>IF(COUNT('UDP-Raw Data 2'!K:K)&gt;0,AVERAGE('UDP-Raw Data 2'!K:K),"")</f>
        <v>0.066666666666666693</v>
      </c>
      <c r="K44" s="7">
        <v>0.38666666666666666</v>
      </c>
      <c s="7">
        <v>0.066666666666666666</v>
      </c>
    </row>
    <row ht="14.95">
      <c s="182" t="s">
        <v>316</v>
      </c>
      <c s="42">
        <f>IF(COUNT('UDP-Raw Data 1'!U:U)&gt;0,AVERAGE('UDP-Raw Data 1'!U:U),"")</f>
        <v>0.053333333333333302</v>
      </c>
      <c s="42">
        <f>IF(COUNT('UDP-Raw Data 2'!U:U)&gt;0,AVERAGE('UDP-Raw Data 2'!U:U),"")</f>
        <v>0.040000000000000001</v>
      </c>
      <c r="K45" s="7">
        <v>0.053333333333333337</v>
      </c>
      <c s="7">
        <v>0.040000000000000001</v>
      </c>
    </row>
    <row ht="14.95">
      <c s="182" t="s">
        <v>405</v>
      </c>
      <c s="42">
        <f>IF(COUNT('UDP-Raw Data 1'!L:L)&gt;0,AVERAGE('UDP-Raw Data 1'!L:L),"")</f>
        <v>94.965000000000003</v>
      </c>
      <c s="42">
        <f>IF(COUNT('UDP-Raw Data 2'!L:L)&gt;0,AVERAGE('UDP-Raw Data 2'!L:L),"")</f>
        <v>8.0500000000000007</v>
      </c>
      <c r="K46" s="7">
        <v>94.965000000000003</v>
      </c>
      <c s="7">
        <v>8.0500000000000007</v>
      </c>
    </row>
    <row ht="14.95">
      <c s="182" t="s">
        <v>132</v>
      </c>
      <c s="42">
        <f>IF(COUNT('UDP-Raw Data 1'!M:M)&gt;0,AVERAGE('UDP-Raw Data 1'!M:M),"")</f>
        <v>45.758000000000003</v>
      </c>
      <c s="42">
        <f>IF(COUNT('UDP-Raw Data 2'!M:M)&gt;0,AVERAGE('UDP-Raw Data 2'!M:M),"")</f>
        <v>11.470000000000001</v>
      </c>
      <c r="K47" s="7">
        <v>45.758000000000003</v>
      </c>
      <c s="7">
        <v>11.470000000000001</v>
      </c>
    </row>
    <row ht="14.95">
      <c s="182" t="s">
        <v>64</v>
      </c>
      <c s="42">
        <f>IF(COUNT('UDP-Raw Data 1'!N:N)&gt;0,AVERAGE('UDP-Raw Data 1'!N:N),"")</f>
        <v>9.952</v>
      </c>
      <c s="42">
        <f>IF(COUNT('UDP-Raw Data 2'!N:N)&gt;0,AVERAGE('UDP-Raw Data 2'!N:N),"")</f>
        <v>0.085000000000000006</v>
      </c>
      <c r="K48" s="7">
        <v>9.952</v>
      </c>
      <c s="7">
        <v>0.085000000000000006</v>
      </c>
    </row>
    <row ht="14.95">
      <c s="140" t="s">
        <v>40</v>
      </c>
      <c s="42">
        <f>IF(COUNT('UDP-Raw Data 1'!O:O)&gt;0,AVERAGE('UDP-Raw Data 1'!O:O),"")</f>
        <v>10.215</v>
      </c>
      <c s="42">
        <f>IF(COUNT('UDP-Raw Data 2'!O:O)&gt;0,AVERAGE('UDP-Raw Data 2'!O:O),"")</f>
        <v>0.087999999999999995</v>
      </c>
      <c r="K49" s="7">
        <v>10.215</v>
      </c>
      <c s="7">
        <v>0.087999999999999995</v>
      </c>
    </row>
    <row ht="14.95">
      <c s="140" t="s">
        <v>439</v>
      </c>
      <c s="42">
        <f>IF(COUNT('UDP-Raw Data 1'!P:P)&gt;0,AVERAGE('UDP-Raw Data 1'!P:P),"")</f>
        <v>1</v>
      </c>
      <c s="42">
        <f>IF(COUNT('UDP-Raw Data 2'!P:P)&gt;0,AVERAGE('UDP-Raw Data 2'!P:P),"")</f>
        <v>1</v>
      </c>
      <c r="K50" s="7">
        <v>1</v>
      </c>
      <c s="7">
        <v>1</v>
      </c>
    </row>
    <row ht="14.95">
      <c s="140" t="s">
        <v>406</v>
      </c>
      <c s="42">
        <f>IF(COUNT('UDP-Raw Data 1'!Q:Q)&gt;0,AVERAGE('UDP-Raw Data 1'!Q:Q),"")</f>
        <v>1</v>
      </c>
      <c s="42">
        <f>IF(COUNT('UDP-Raw Data 2'!Q:Q)&gt;0,AVERAGE('UDP-Raw Data 2'!Q:Q),"")</f>
        <v>1</v>
      </c>
      <c r="F51" s="7"/>
      <c r="K51" s="7">
        <v>1</v>
      </c>
      <c s="7">
        <v>1</v>
      </c>
    </row>
    <row ht="12.3" hidden="1">
      <c s="15" t="s">
        <v>97</v>
      </c>
      <c s="153">
        <f>IF(COUNT('UDP-Raw Data 1'!F:F)&gt;0,COUNT('UDP-Raw Data 1'!F:F),"")</f>
        <v>1</v>
      </c>
      <c s="153">
        <f>IF(COUNT('UDP-Raw Data 2'!F:F)&gt;0,COUNT('UDP-Raw Data 2'!F:F),"")</f>
        <v>1</v>
      </c>
      <c r="F52" s="2"/>
      <c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0" t="s">
        <v>407</v>
      </c>
      <c s="153" t="str">
        <f>IF(COUNTIF('UDP-Raw Data 1'!F:F,"&gt;0")&gt;0,COUNTIF('UDP-Raw Data 1'!F:F,"&gt;0"),"")</f>
        <v/>
      </c>
      <c s="153" t="str">
        <f>IF(COUNTIF('UDP-Raw Data 2'!F:F,"&gt;0")&gt;0,COUNTIF('UDP-Raw Data 2'!F:F,"&gt;0"),"")</f>
        <v/>
      </c>
      <c r="F53"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4" hidden="1">
      <c s="140" t="s">
        <v>43</v>
      </c>
      <c s="138" t="str">
        <f t="shared" si="66" ref="B54:C54">IF(B53&lt;&gt;"", IF(B52&lt;&gt;"",IF(B52&gt;0,B53/B52,""),""), "")</f>
        <v/>
      </c>
      <c s="138" t="str">
        <f t="shared" si="66"/>
        <v/>
      </c>
    </row>
    <row ht="14.95">
      <c s="39" t="s">
        <v>263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197" t="s">
        <v>41</v>
      </c>
      <c s="42">
        <v>2.7559547633940462</v>
      </c>
      <c s="42">
        <v>4.5124115781140457</v>
      </c>
      <c r="K56" s="7">
        <v>2.7559547633940462</v>
      </c>
      <c s="7">
        <v>4.5124115781140457</v>
      </c>
    </row>
    <row>
      <c s="197" t="s">
        <v>65</v>
      </c>
      <c s="42">
        <v>4.3566699747227595</v>
      </c>
      <c s="42">
        <v>4.6054498441646547</v>
      </c>
      <c r="K57" s="7">
        <v>4.3566699747227595</v>
      </c>
      <c s="7">
        <v>4.6054498441646547</v>
      </c>
    </row>
    <row>
      <c s="197" t="s">
        <v>18</v>
      </c>
      <c s="42">
        <v>3.518029687490122</v>
      </c>
      <c s="42">
        <v>4.6399999999999997</v>
      </c>
      <c r="K58" s="7">
        <v>3.518029687490122</v>
      </c>
      <c s="7">
        <v>4.6399999999999997</v>
      </c>
    </row>
    <row>
      <c s="197" t="s">
        <v>191</v>
      </c>
      <c s="41">
        <f>_xlfn.IFERROR(AVERAGE('Raw Data 1'!$C:$C),"")</f>
        <v>4.4491987381703559</v>
      </c>
      <c s="41">
        <f>_xlfn.IFERROR(AVERAGE('Raw Data 2'!$C:$C),"")</f>
        <v>4.4166688102893898</v>
      </c>
      <c s="41" t="str">
        <f>_xlfn.IFERROR(AVERAGE('Raw Data 3'!$C:$C),"")</f>
        <v/>
      </c>
      <c s="41" t="str">
        <f>_xlfn.IFERROR(AVERAGE('Raw Data 4'!$C:$C),"")</f>
        <v/>
      </c>
    </row>
    <row ht="14.95">
      <c s="39" t="s">
        <v>66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/>
      <c/>
      <c/>
      <c/>
      <c/>
      <c/>
      <c/>
      <c/>
      <c/>
      <c/>
      <c/>
      <c/>
      <c/>
      <c/>
      <c/>
      <c/>
    </row>
    <row>
      <c s="2" t="s">
        <v>317</v>
      </c>
      <c s="55">
        <v>1</v>
      </c>
      <c s="199">
        <v>1</v>
      </c>
      <c r="G61" s="10"/>
      <c s="10"/>
      <c s="10"/>
      <c s="10"/>
      <c s="10">
        <v>1</v>
      </c>
      <c s="10">
        <v>1</v>
      </c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  <c s="10"/>
    </row>
    <row s="2" customFormat="1">
      <c s="2" t="s">
        <v>378</v>
      </c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s="2" customFormat="1">
      <c s="2" t="s">
        <v>344</v>
      </c>
      <c s="4"/>
    </row>
    <row>
      <c s="15" t="s">
        <v>212</v>
      </c>
      <c s="4">
        <v>1</v>
      </c>
      <c s="4">
        <v>1</v>
      </c>
      <c r="G64" s="2"/>
      <c s="2"/>
      <c s="2"/>
      <c s="2"/>
      <c s="2">
        <v>1</v>
      </c>
      <c s="2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</sheetData>
  <mergeCells count="14">
    <mergeCell ref="A1:E4"/>
    <mergeCell ref="A6:T6"/>
    <mergeCell ref="A11:AJ11"/>
    <mergeCell ref="A14:AJ14"/>
    <mergeCell ref="A20:AJ20"/>
    <mergeCell ref="A24:AJ24"/>
    <mergeCell ref="A29:E29"/>
    <mergeCell ref="A31:AJ31"/>
    <mergeCell ref="A35:AJ35"/>
    <mergeCell ref="A37:AJ37"/>
    <mergeCell ref="A39:AJ39"/>
    <mergeCell ref="A43:AJ43"/>
    <mergeCell ref="A55:AJ55"/>
    <mergeCell ref="A60:AJ60"/>
  </mergeCells>
  <pageMargins left="0.7" right="0.7" top="0.75" bottom="0.75" header="0.3" footer="0.3"/>
  <pageSetup orientation="portrait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K93"/>
  <sheetViews>
    <sheetView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6" width="9" style="15"/>
    <col min="7" max="7" width="8.5234375" style="15" bestFit="1" customWidth="1"/>
    <col min="8" max="8" width="23" style="15" bestFit="1" customWidth="1"/>
    <col min="9" max="9" width="76.26171875" style="15" customWidth="1"/>
    <col min="10" max="16384" width="9" style="15"/>
  </cols>
  <sheetData>
    <row ht="13.45" customHeight="1">
      <c s="59" t="s">
        <v>252</v>
      </c>
      <c s="6"/>
      <c s="6"/>
      <c s="6"/>
      <c s="6"/>
      <c r="G1" s="203" t="s">
        <v>333</v>
      </c>
      <c s="201"/>
      <c s="177"/>
    </row>
    <row ht="13.45" customHeight="1">
      <c s="6"/>
      <c s="6"/>
      <c s="6"/>
      <c s="6"/>
      <c s="6"/>
      <c r="G2" s="40" t="s">
        <v>170</v>
      </c>
      <c s="40" t="s">
        <v>269</v>
      </c>
      <c s="40" t="s">
        <v>426</v>
      </c>
      <c s="31"/>
      <c s="31"/>
    </row>
    <row ht="13.45" customHeight="1">
      <c s="6"/>
      <c s="6"/>
      <c s="6"/>
      <c s="6"/>
      <c s="6"/>
      <c r="G3" s="69">
        <v>5</v>
      </c>
      <c s="17" t="s">
        <v>427</v>
      </c>
      <c s="46"/>
    </row>
    <row ht="13.45" customHeight="1">
      <c s="11"/>
      <c s="11"/>
      <c s="11"/>
      <c s="11"/>
      <c s="11"/>
      <c r="G4" s="14"/>
      <c s="14"/>
      <c s="51"/>
    </row>
    <row ht="13.45" customHeight="1">
      <c s="38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4"/>
      <c s="14"/>
      <c s="51"/>
    </row>
    <row ht="13.45" customHeight="1">
      <c s="195" t="s">
        <v>382</v>
      </c>
      <c s="86"/>
      <c s="86"/>
      <c s="86"/>
      <c s="86"/>
      <c r="G6" s="14"/>
      <c s="14"/>
      <c s="51"/>
    </row>
    <row ht="13.45" customHeight="1">
      <c s="45" t="s">
        <v>110</v>
      </c>
      <c s="3">
        <f>_xlfn.IFERROR(AVERAGE('Raw Data 1'!$C:$C),"")</f>
        <v>4.4491987381703559</v>
      </c>
      <c s="3">
        <f>_xlfn.IFERROR(AVERAGE('Raw Data 2'!$C:$C),"")</f>
        <v>4.4166688102893898</v>
      </c>
      <c s="3" t="str">
        <f>_xlfn.IFERROR(AVERAGE('Raw Data 3'!$C:$C),"")</f>
        <v/>
      </c>
      <c s="3" t="str">
        <f>_xlfn.IFERROR(AVERAGE('Raw Data 4'!$C:$C),"")</f>
        <v/>
      </c>
      <c r="G7" s="14"/>
      <c s="14"/>
      <c s="51"/>
    </row>
    <row ht="13.45" customHeight="1">
      <c s="45" t="s">
        <v>86</v>
      </c>
      <c s="3">
        <f>IF(MAX('Raw Data 1'!$C:$C)=0,"",MAX('Raw Data 1'!$C:$C))</f>
        <v>4.931</v>
      </c>
      <c s="3">
        <f>IF(MAX('Raw Data 2'!$C:$C)=0,"",MAX('Raw Data 2'!$C:$C))</f>
        <v>4.806</v>
      </c>
      <c s="3" t="str">
        <f>IF(MAX('Raw Data 3'!$C:$C)=0,"",MAX('Raw Data 3'!$C:$C))</f>
        <v/>
      </c>
      <c s="3" t="str">
        <f>IF(MAX('Raw Data 4'!$C:$C)=0,"",MAX('Raw Data 4'!$C:$C))</f>
        <v/>
      </c>
      <c r="G8" s="14"/>
      <c s="14"/>
      <c s="51"/>
    </row>
    <row ht="13.45" customHeight="1">
      <c s="45" t="s">
        <v>274</v>
      </c>
      <c s="3">
        <f>IF(MAX('Raw Data 1'!$C:$C)=0,"",MIN('Raw Data 1'!$C:$C))</f>
        <v>3.621</v>
      </c>
      <c s="3">
        <f>IF(MAX('Raw Data 2'!$C:$C)=0,"",MIN('Raw Data 2'!$C:$C))</f>
        <v>3.8570000000000002</v>
      </c>
      <c s="3" t="str">
        <f>IF(MAX('Raw Data 3'!$C:$C)=0,"",MIN('Raw Data 3'!$C:$C))</f>
        <v/>
      </c>
      <c s="3" t="str">
        <f>IF(MAX('Raw Data 4'!$C:$C)=0,"",MIN('Raw Data 4'!$C:$C))</f>
        <v/>
      </c>
      <c r="G9" s="14"/>
      <c s="14"/>
      <c s="51"/>
    </row>
    <row ht="13.45" customHeight="1">
      <c s="45" t="s">
        <v>7</v>
      </c>
      <c s="3">
        <f>_xlfn.IFERROR(_xlfn.STDEV.P('Raw Data 1'!$C:$C),"")</f>
        <v>0.20180279344747129</v>
      </c>
      <c s="3">
        <f>_xlfn.IFERROR(_xlfn.STDEV.P('Raw Data 2'!$C:$C),"")</f>
        <v>0.18164713405435309</v>
      </c>
      <c s="3" t="str">
        <f>_xlfn.IFERROR(_xlfn.STDEV.P('Raw Data 3'!$C:$C),"")</f>
        <v/>
      </c>
      <c s="3" t="str">
        <f>_xlfn.IFERROR(_xlfn.STDEV.P('Raw Data 4'!$C:$C),"")</f>
        <v/>
      </c>
      <c r="G10" s="14"/>
      <c s="14"/>
      <c s="51"/>
    </row>
    <row ht="13.45" customHeight="1">
      <c r="G11" s="14"/>
      <c s="14"/>
      <c s="51"/>
    </row>
    <row ht="13.45" customHeight="1">
      <c r="G12" s="14"/>
      <c s="14"/>
      <c s="51"/>
    </row>
    <row ht="13.45" customHeight="1">
      <c r="G13" s="14"/>
      <c s="14"/>
      <c s="51"/>
    </row>
    <row ht="13.45" customHeight="1">
      <c r="G14" s="14"/>
      <c s="14"/>
      <c s="51"/>
    </row>
    <row ht="13.45" customHeight="1">
      <c r="G15" s="14"/>
      <c s="14"/>
      <c s="51"/>
    </row>
    <row ht="13.45" customHeight="1">
      <c r="G16" s="14"/>
      <c s="14"/>
      <c s="51"/>
    </row>
    <row ht="13.45" customHeight="1">
      <c r="G17" s="14"/>
      <c s="14"/>
      <c s="51"/>
    </row>
    <row ht="13.45" customHeight="1">
      <c r="G18" s="14"/>
      <c s="14"/>
      <c s="51"/>
    </row>
    <row ht="13.45" customHeight="1">
      <c r="G19" s="14"/>
      <c s="14"/>
      <c s="51"/>
    </row>
    <row>
      <c r="G20" s="16"/>
      <c s="16"/>
      <c s="52"/>
    </row>
    <row>
      <c r="G21" s="69">
        <v>4</v>
      </c>
      <c s="17" t="s">
        <v>253</v>
      </c>
      <c s="46"/>
    </row>
    <row>
      <c r="G22" s="14"/>
      <c s="14"/>
      <c s="51"/>
    </row>
    <row>
      <c r="G23" s="14"/>
      <c s="14"/>
      <c s="51"/>
    </row>
    <row>
      <c r="G24" s="14"/>
      <c s="14"/>
      <c s="51"/>
    </row>
    <row>
      <c r="G25" s="14"/>
      <c s="14"/>
      <c s="51"/>
    </row>
    <row>
      <c r="G26" s="14"/>
      <c s="14"/>
      <c s="51"/>
    </row>
    <row>
      <c r="G27" s="14"/>
      <c s="14"/>
      <c s="51"/>
    </row>
    <row>
      <c r="G28" s="14"/>
      <c s="14"/>
      <c s="51"/>
    </row>
    <row>
      <c r="G29" s="14"/>
      <c s="14"/>
      <c s="51"/>
    </row>
    <row>
      <c r="G30" s="14"/>
      <c s="14"/>
      <c s="51"/>
    </row>
    <row>
      <c r="G31" s="14"/>
      <c s="14"/>
      <c s="51"/>
    </row>
    <row>
      <c r="G32" s="14"/>
      <c s="14"/>
      <c s="51"/>
    </row>
    <row>
      <c r="G33" s="14"/>
      <c s="14"/>
      <c s="51"/>
    </row>
    <row>
      <c r="G34" s="14"/>
      <c s="14"/>
      <c s="51"/>
    </row>
    <row>
      <c r="G35" s="14"/>
      <c s="14"/>
      <c s="51"/>
    </row>
    <row>
      <c r="G36" s="14"/>
      <c s="14"/>
      <c s="51"/>
    </row>
    <row>
      <c r="G37" s="14"/>
      <c s="14"/>
      <c s="51"/>
    </row>
    <row>
      <c r="G38" s="16"/>
      <c s="16"/>
      <c s="52"/>
    </row>
    <row>
      <c r="G39" s="69">
        <v>3</v>
      </c>
      <c s="17" t="s">
        <v>276</v>
      </c>
      <c s="46"/>
    </row>
    <row>
      <c r="G40" s="14"/>
      <c s="14"/>
      <c s="51"/>
    </row>
    <row>
      <c r="G41" s="14"/>
      <c s="14"/>
      <c s="51"/>
    </row>
    <row>
      <c r="G42" s="14"/>
      <c s="14"/>
      <c s="51"/>
    </row>
    <row>
      <c r="G43" s="14"/>
      <c s="14"/>
      <c s="51"/>
    </row>
    <row>
      <c r="G44" s="14"/>
      <c s="14"/>
      <c s="51"/>
    </row>
    <row>
      <c r="G45" s="14"/>
      <c s="14"/>
      <c s="51"/>
    </row>
    <row>
      <c r="G46" s="14"/>
      <c s="14"/>
      <c s="51"/>
    </row>
    <row>
      <c r="G47" s="14"/>
      <c s="14"/>
      <c s="51"/>
    </row>
    <row>
      <c r="G48" s="14"/>
      <c s="14"/>
      <c s="51"/>
    </row>
    <row>
      <c r="G49" s="14"/>
      <c s="14"/>
      <c s="51"/>
    </row>
    <row>
      <c r="G50" s="14"/>
      <c s="14"/>
      <c s="51"/>
    </row>
    <row>
      <c r="G51" s="14"/>
      <c s="14"/>
      <c s="51"/>
    </row>
    <row>
      <c r="G52" s="14"/>
      <c s="14"/>
      <c s="51"/>
    </row>
    <row>
      <c r="G53" s="14"/>
      <c s="14"/>
      <c s="51"/>
    </row>
    <row>
      <c r="G54" s="14"/>
      <c s="14"/>
      <c s="51"/>
    </row>
    <row>
      <c r="G55" s="14"/>
      <c s="14"/>
      <c s="51"/>
    </row>
    <row>
      <c r="G56" s="16"/>
      <c s="16"/>
      <c s="52"/>
    </row>
    <row ht="13.45" customHeight="1">
      <c r="G57" s="69">
        <v>2</v>
      </c>
      <c s="17" t="s">
        <v>224</v>
      </c>
      <c s="46"/>
    </row>
    <row ht="13.45" customHeight="1">
      <c r="G58" s="14"/>
      <c s="14"/>
      <c s="51"/>
    </row>
    <row ht="13.45" customHeight="1">
      <c r="G59" s="14"/>
      <c s="14"/>
      <c s="51"/>
    </row>
    <row ht="13.45" customHeight="1">
      <c r="G60" s="14"/>
      <c s="14"/>
      <c s="51"/>
    </row>
    <row ht="13.45" customHeight="1">
      <c r="G61" s="14"/>
      <c s="14"/>
      <c s="51"/>
    </row>
    <row ht="13.45" customHeight="1">
      <c r="G62" s="14"/>
      <c s="14"/>
      <c s="51"/>
    </row>
    <row>
      <c r="G63" s="14"/>
      <c s="14"/>
      <c s="51"/>
    </row>
    <row>
      <c r="G64" s="14"/>
      <c s="14"/>
      <c s="51"/>
    </row>
    <row>
      <c r="G65" s="14"/>
      <c s="14"/>
      <c s="51"/>
    </row>
    <row>
      <c r="G66" s="14"/>
      <c s="14"/>
      <c s="51"/>
    </row>
    <row>
      <c r="G67" s="14"/>
      <c s="14"/>
      <c s="51"/>
    </row>
    <row>
      <c r="G68" s="14"/>
      <c s="14"/>
      <c s="51"/>
    </row>
    <row>
      <c r="G69" s="14"/>
      <c s="14"/>
      <c s="51"/>
    </row>
    <row>
      <c r="G70" s="14"/>
      <c s="14"/>
      <c s="51"/>
    </row>
    <row>
      <c r="G71" s="14"/>
      <c s="14"/>
      <c s="51"/>
    </row>
    <row>
      <c r="G72" s="14"/>
      <c s="14"/>
      <c s="51"/>
    </row>
    <row>
      <c r="G73" s="14"/>
      <c s="14"/>
      <c s="51"/>
    </row>
    <row>
      <c r="G74" s="16"/>
      <c s="16"/>
      <c s="52"/>
    </row>
    <row>
      <c r="G75" s="69">
        <v>1</v>
      </c>
      <c s="17" t="s">
        <v>393</v>
      </c>
      <c s="46"/>
    </row>
    <row>
      <c r="G76" s="87"/>
      <c s="87"/>
      <c s="87"/>
    </row>
    <row>
      <c r="G77" s="87"/>
      <c s="87"/>
      <c s="87"/>
    </row>
    <row>
      <c r="G78" s="87"/>
      <c s="87"/>
      <c s="87"/>
    </row>
    <row>
      <c r="G79" s="87"/>
      <c s="87"/>
      <c s="87"/>
    </row>
    <row>
      <c r="G80" s="87"/>
      <c s="87"/>
      <c s="87"/>
    </row>
    <row>
      <c r="G81" s="87"/>
      <c s="87"/>
      <c s="87"/>
    </row>
    <row>
      <c r="G82" s="87"/>
      <c s="87"/>
      <c s="87"/>
    </row>
    <row>
      <c r="G83" s="87"/>
      <c s="87"/>
      <c s="87"/>
    </row>
    <row>
      <c r="G84" s="87"/>
      <c s="87"/>
      <c s="87"/>
    </row>
    <row>
      <c r="G85" s="87"/>
      <c s="87"/>
      <c s="87"/>
    </row>
    <row>
      <c r="G86" s="87"/>
      <c s="87"/>
      <c s="87"/>
    </row>
    <row>
      <c r="G87" s="87"/>
      <c s="87"/>
      <c s="87"/>
    </row>
    <row>
      <c r="G88" s="87"/>
      <c s="87"/>
      <c s="87"/>
    </row>
    <row>
      <c r="G89" s="87"/>
      <c s="87"/>
      <c s="87"/>
    </row>
    <row>
      <c r="G90" s="87"/>
      <c s="87"/>
      <c s="87"/>
    </row>
    <row>
      <c r="G91" s="87"/>
      <c s="87"/>
      <c s="87"/>
    </row>
    <row>
      <c r="G92" s="99"/>
      <c s="99"/>
      <c s="99"/>
    </row>
    <row ht="14.95">
      <c r="H93"/>
    </row>
  </sheetData>
  <mergeCells count="18">
    <mergeCell ref="G1:I1"/>
    <mergeCell ref="A1:E4"/>
    <mergeCell ref="G3:G20"/>
    <mergeCell ref="H3:H20"/>
    <mergeCell ref="I3:I20"/>
    <mergeCell ref="A6:E6"/>
    <mergeCell ref="G21:G38"/>
    <mergeCell ref="H21:H38"/>
    <mergeCell ref="I21:I38"/>
    <mergeCell ref="G39:G56"/>
    <mergeCell ref="H39:H56"/>
    <mergeCell ref="I39:I56"/>
    <mergeCell ref="G57:G74"/>
    <mergeCell ref="H57:H74"/>
    <mergeCell ref="I57:I74"/>
    <mergeCell ref="G75:G92"/>
    <mergeCell ref="H75:H92"/>
    <mergeCell ref="I75:I92"/>
  </mergeCells>
  <pageMargins left="0.7" right="0.7" top="0.75" bottom="0.75" header="0.3" footer="0.3"/>
  <pageSetup orientation="portrait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Q32"/>
  <sheetViews>
    <sheetView workbookViewId="0">
      <selection activeCell="A6" sqref="A6:E6"/>
    </sheetView>
  </sheetViews>
  <sheetFormatPr defaultRowHeight="14.95"/>
  <cols>
    <col min="1" max="1" width="35.5234375" customWidth="1"/>
    <col min="2" max="5" width="12.5234375" customWidth="1"/>
    <col min="7" max="7" width="8.5234375" bestFit="1" customWidth="1"/>
    <col min="8" max="8" width="23" bestFit="1" customWidth="1"/>
    <col min="9" max="9" width="15.26171875" style="207" bestFit="1" customWidth="1"/>
    <col min="10" max="10" width="25.5234375" customWidth="1"/>
    <col min="13" max="13" width="8.5234375" bestFit="1" customWidth="1"/>
    <col min="14" max="15" width="23" bestFit="1" customWidth="1"/>
    <col min="16" max="16" width="41.47265625" bestFit="1" customWidth="1"/>
  </cols>
  <sheetData>
    <row ht="13.45" customHeight="1">
      <c s="59" t="s">
        <v>394</v>
      </c>
      <c s="6"/>
      <c s="6"/>
      <c s="6"/>
      <c s="6"/>
      <c r="G1" s="144" t="s">
        <v>395</v>
      </c>
      <c s="63"/>
      <c s="63"/>
      <c s="63"/>
      <c r="M1" s="144" t="s">
        <v>118</v>
      </c>
      <c s="63"/>
      <c s="63"/>
      <c s="63"/>
    </row>
    <row ht="13.45" customHeight="1">
      <c s="6"/>
      <c s="6"/>
      <c s="6"/>
      <c s="6"/>
      <c s="6"/>
      <c r="G2" s="40" t="s">
        <v>200</v>
      </c>
      <c s="40" t="s">
        <v>269</v>
      </c>
      <c s="40" t="s">
        <v>277</v>
      </c>
      <c s="40" t="s">
        <v>426</v>
      </c>
      <c s="105"/>
      <c r="M2" s="40" t="s">
        <v>119</v>
      </c>
      <c s="40" t="s">
        <v>269</v>
      </c>
      <c s="40" t="s">
        <v>201</v>
      </c>
      <c s="40" t="s">
        <v>226</v>
      </c>
    </row>
    <row ht="13.45" customHeight="1">
      <c s="6"/>
      <c s="6"/>
      <c s="6"/>
      <c s="6"/>
      <c s="6"/>
      <c r="G3" s="17" t="s">
        <v>142</v>
      </c>
      <c s="17" t="s">
        <v>278</v>
      </c>
      <c s="44">
        <v>8.4600000000000009</v>
      </c>
      <c s="46"/>
      <c r="M3" s="17" t="s">
        <v>142</v>
      </c>
      <c s="17" t="s">
        <v>278</v>
      </c>
      <c s="44">
        <v>4.8700000000000001</v>
      </c>
      <c s="68" t="s">
        <v>396</v>
      </c>
    </row>
    <row ht="13.45" customHeight="1">
      <c s="11"/>
      <c s="11"/>
      <c s="11"/>
      <c s="11"/>
      <c s="11"/>
      <c r="G4" s="14"/>
      <c s="14"/>
      <c s="76"/>
      <c s="51"/>
      <c r="M4" s="14"/>
      <c s="14"/>
      <c s="73"/>
      <c s="71"/>
    </row>
    <row>
      <c s="38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  <c r="G5" s="14"/>
      <c s="14"/>
      <c s="76"/>
      <c s="51"/>
      <c r="M5" s="14"/>
      <c s="14"/>
      <c s="73"/>
      <c s="71"/>
    </row>
    <row>
      <c s="78" t="s">
        <v>275</v>
      </c>
      <c s="29"/>
      <c s="29"/>
      <c s="29"/>
      <c s="29"/>
      <c r="G6" s="14"/>
      <c s="14"/>
      <c s="76"/>
      <c s="51"/>
      <c r="M6" s="14"/>
      <c s="14"/>
      <c s="73"/>
      <c s="71"/>
    </row>
    <row>
      <c s="45" t="s">
        <v>307</v>
      </c>
      <c s="3">
        <f>_xlfn.IFERROR(AVERAGE('Raw Data 1'!$D:$D),"")</f>
        <v>85.597350157728641</v>
      </c>
      <c s="3">
        <f>_xlfn.IFERROR(AVERAGE('Raw Data 2'!$D:$D),"")</f>
        <v>81.992585209003252</v>
      </c>
      <c s="3" t="str">
        <f>_xlfn.IFERROR(AVERAGE('Raw Data 3'!$D:$D),"")</f>
        <v/>
      </c>
      <c s="3" t="str">
        <f>_xlfn.IFERROR(AVERAGE('Raw Data 4'!$D:$D),"")</f>
        <v/>
      </c>
      <c r="G7" s="14"/>
      <c s="14"/>
      <c s="76"/>
      <c s="51"/>
      <c r="M7" s="14"/>
      <c s="14"/>
      <c s="73"/>
      <c s="71"/>
    </row>
    <row>
      <c s="45" t="s">
        <v>169</v>
      </c>
      <c s="3">
        <f>_xlfn.IFERROR(AVERAGE('Raw Data 1'!$E:$E),"")</f>
        <v>29.711599369085164</v>
      </c>
      <c s="3">
        <f>_xlfn.IFERROR(AVERAGE('Raw Data 2'!$E:$E),"")</f>
        <v>24.469327974276528</v>
      </c>
      <c s="3" t="str">
        <f>_xlfn.IFERROR(AVERAGE('Raw Data 3'!$E:$E),"")</f>
        <v/>
      </c>
      <c s="3" t="str">
        <f>_xlfn.IFERROR(AVERAGE('Raw Data 4'!$E:$E),"")</f>
        <v/>
      </c>
      <c r="G8" s="16"/>
      <c s="16"/>
      <c s="72"/>
      <c s="52"/>
      <c r="M8" s="16"/>
      <c s="16"/>
      <c s="74"/>
      <c s="71"/>
      <c s="191"/>
    </row>
    <row>
      <c r="G9" s="17" t="s">
        <v>171</v>
      </c>
      <c s="17" t="s">
        <v>308</v>
      </c>
      <c s="44">
        <v>19.41</v>
      </c>
      <c s="46"/>
      <c r="M9" s="17" t="s">
        <v>171</v>
      </c>
      <c s="17" t="s">
        <v>308</v>
      </c>
      <c s="44">
        <v>20.579999999999998</v>
      </c>
      <c s="68" t="s">
        <v>396</v>
      </c>
    </row>
    <row>
      <c r="G10" s="14"/>
      <c s="14"/>
      <c s="76"/>
      <c s="51"/>
      <c r="M10" s="14"/>
      <c s="14"/>
      <c s="73"/>
      <c s="71"/>
    </row>
    <row>
      <c r="G11" s="14"/>
      <c s="14"/>
      <c s="76"/>
      <c s="51"/>
      <c r="M11" s="14"/>
      <c s="14"/>
      <c s="73"/>
      <c s="71"/>
    </row>
    <row>
      <c r="G12" s="14"/>
      <c s="14"/>
      <c s="76"/>
      <c s="51"/>
      <c r="M12" s="14"/>
      <c s="14"/>
      <c s="73"/>
      <c s="71"/>
    </row>
    <row>
      <c r="G13" s="14"/>
      <c s="14"/>
      <c s="76"/>
      <c s="51"/>
      <c r="M13" s="14"/>
      <c s="14"/>
      <c s="73"/>
      <c s="71"/>
    </row>
    <row>
      <c r="G14" s="16"/>
      <c s="16"/>
      <c s="72"/>
      <c s="52"/>
      <c r="M14" s="16"/>
      <c s="16"/>
      <c s="74"/>
      <c s="71"/>
    </row>
    <row>
      <c r="G15" s="17" t="s">
        <v>279</v>
      </c>
      <c s="17" t="s">
        <v>87</v>
      </c>
      <c s="44">
        <v>35.039999999999999</v>
      </c>
      <c s="46"/>
      <c r="M15" s="17" t="s">
        <v>279</v>
      </c>
      <c s="17" t="s">
        <v>87</v>
      </c>
      <c s="44">
        <v>31.559999999999999</v>
      </c>
      <c s="68" t="s">
        <v>396</v>
      </c>
    </row>
    <row>
      <c r="G16" s="14"/>
      <c s="14"/>
      <c s="76"/>
      <c s="51"/>
      <c r="M16" s="14"/>
      <c s="14"/>
      <c s="73"/>
      <c s="71"/>
    </row>
    <row>
      <c r="G17" s="14"/>
      <c s="14"/>
      <c s="76"/>
      <c s="51"/>
      <c r="M17" s="14"/>
      <c s="14"/>
      <c s="73"/>
      <c s="71"/>
    </row>
    <row>
      <c r="G18" s="14"/>
      <c s="14"/>
      <c s="76"/>
      <c s="51"/>
      <c r="M18" s="14"/>
      <c s="14"/>
      <c s="73"/>
      <c s="71"/>
    </row>
    <row>
      <c r="G19" s="14"/>
      <c s="14"/>
      <c s="76"/>
      <c s="51"/>
      <c r="M19" s="14"/>
      <c s="14"/>
      <c s="73"/>
      <c s="71"/>
    </row>
    <row>
      <c r="G20" s="16"/>
      <c s="16"/>
      <c s="72"/>
      <c s="52"/>
      <c r="M20" s="16"/>
      <c s="16"/>
      <c s="74"/>
      <c s="71"/>
    </row>
    <row>
      <c r="G21" s="17" t="s">
        <v>202</v>
      </c>
      <c s="17" t="s">
        <v>172</v>
      </c>
      <c s="44">
        <v>50.100000000000001</v>
      </c>
      <c s="46"/>
      <c r="M21" s="17" t="s">
        <v>202</v>
      </c>
      <c s="17" t="s">
        <v>172</v>
      </c>
      <c s="44">
        <v>47.210000000000001</v>
      </c>
      <c s="68" t="s">
        <v>396</v>
      </c>
    </row>
    <row>
      <c r="G22" s="14"/>
      <c s="14"/>
      <c s="76"/>
      <c s="51"/>
      <c r="M22" s="14"/>
      <c s="14"/>
      <c s="73"/>
      <c s="71"/>
    </row>
    <row>
      <c r="G23" s="14"/>
      <c s="14"/>
      <c s="76"/>
      <c s="51"/>
      <c r="M23" s="14"/>
      <c s="14"/>
      <c s="73"/>
      <c s="71"/>
    </row>
    <row>
      <c r="G24" s="14"/>
      <c s="14"/>
      <c s="76"/>
      <c s="51"/>
      <c r="M24" s="14"/>
      <c s="14"/>
      <c s="73"/>
      <c s="71"/>
    </row>
    <row>
      <c r="G25" s="14"/>
      <c s="14"/>
      <c s="76"/>
      <c s="51"/>
      <c r="M25" s="14"/>
      <c s="14"/>
      <c s="73"/>
      <c s="71"/>
    </row>
    <row>
      <c r="G26" s="16"/>
      <c s="16"/>
      <c s="72"/>
      <c s="52"/>
      <c r="M26" s="16"/>
      <c s="16"/>
      <c s="74"/>
      <c s="71"/>
    </row>
    <row>
      <c r="G27" s="17" t="s">
        <v>166</v>
      </c>
      <c s="17" t="s">
        <v>280</v>
      </c>
      <c s="44">
        <v>69.689999999999998</v>
      </c>
      <c s="46"/>
      <c r="M27" s="17" t="s">
        <v>166</v>
      </c>
      <c s="17" t="s">
        <v>280</v>
      </c>
      <c s="44">
        <v>68.010000000000005</v>
      </c>
      <c s="68" t="s">
        <v>396</v>
      </c>
    </row>
    <row>
      <c r="G28" s="14"/>
      <c s="14"/>
      <c s="76"/>
      <c s="87"/>
      <c r="M28" s="14"/>
      <c s="14"/>
      <c s="73"/>
      <c s="71"/>
    </row>
    <row>
      <c r="G29" s="14"/>
      <c s="14"/>
      <c s="76"/>
      <c s="87"/>
      <c r="M29" s="14"/>
      <c s="14"/>
      <c s="73"/>
      <c s="71"/>
    </row>
    <row>
      <c r="G30" s="14"/>
      <c s="14"/>
      <c s="76"/>
      <c s="87"/>
      <c r="M30" s="14"/>
      <c s="14"/>
      <c s="73"/>
      <c s="71"/>
    </row>
    <row>
      <c r="G31" s="14"/>
      <c s="14"/>
      <c s="76"/>
      <c s="87"/>
      <c r="M31" s="14"/>
      <c s="14"/>
      <c s="73"/>
      <c s="71"/>
    </row>
    <row>
      <c r="G32" s="16"/>
      <c s="16"/>
      <c s="72"/>
      <c s="99"/>
      <c r="M32" s="16"/>
      <c s="16"/>
      <c s="74"/>
      <c s="71"/>
    </row>
  </sheetData>
  <mergeCells count="44">
    <mergeCell ref="G1:J1"/>
    <mergeCell ref="M1:P1"/>
    <mergeCell ref="A1:E4"/>
    <mergeCell ref="G3:G8"/>
    <mergeCell ref="H3:H8"/>
    <mergeCell ref="I3:I8"/>
    <mergeCell ref="J3:J8"/>
    <mergeCell ref="M3:M8"/>
    <mergeCell ref="N3:N8"/>
    <mergeCell ref="O3:O8"/>
    <mergeCell ref="P3:P8"/>
    <mergeCell ref="A6:E6"/>
    <mergeCell ref="G9:G14"/>
    <mergeCell ref="H9:H14"/>
    <mergeCell ref="I9:I14"/>
    <mergeCell ref="J9:J14"/>
    <mergeCell ref="M9:M14"/>
    <mergeCell ref="N9:N14"/>
    <mergeCell ref="O9:O14"/>
    <mergeCell ref="P9:P14"/>
    <mergeCell ref="G15:G20"/>
    <mergeCell ref="H15:H20"/>
    <mergeCell ref="I15:I20"/>
    <mergeCell ref="J15:J20"/>
    <mergeCell ref="M15:M20"/>
    <mergeCell ref="N15:N20"/>
    <mergeCell ref="O15:O20"/>
    <mergeCell ref="P15:P20"/>
    <mergeCell ref="G21:G26"/>
    <mergeCell ref="H21:H26"/>
    <mergeCell ref="I21:I26"/>
    <mergeCell ref="J21:J26"/>
    <mergeCell ref="M21:M26"/>
    <mergeCell ref="N21:N26"/>
    <mergeCell ref="O21:O26"/>
    <mergeCell ref="P21:P26"/>
    <mergeCell ref="G27:G32"/>
    <mergeCell ref="H27:H32"/>
    <mergeCell ref="I27:I32"/>
    <mergeCell ref="J27:J32"/>
    <mergeCell ref="M27:M32"/>
    <mergeCell ref="N27:N32"/>
    <mergeCell ref="O27:O32"/>
    <mergeCell ref="P27:P32"/>
  </mergeCells>
  <hyperlinks>
    <hyperlink ref="P3:P8" r:id="rId1" display="Click for sample"/>
    <hyperlink ref="P9:P14" r:id="rId2" display="Click for sample"/>
    <hyperlink ref="P15:P20" r:id="rId3" display="Click for sample"/>
    <hyperlink ref="P21:P26" r:id="rId4" display="Click for sample"/>
    <hyperlink ref="P27:P32" r:id="rId5" display="Click for sample"/>
  </hyperlinks>
  <pageMargins left="0.7" right="0.7" top="0.75" bottom="0.75" header="0.3" footer="0.3"/>
  <pageSetup orientation="portrait"/>
  <drawing r:id="rId6"/>
</worksheet>
</file>

<file path=xl/worksheets/sheet12.xml><?xml version="1.0" encoding="utf-8"?>
<worksheet xmlns:r="http://schemas.openxmlformats.org/officeDocument/2006/relationships" xmlns="http://schemas.openxmlformats.org/spreadsheetml/2006/main">
  <dimension ref="A1:H8"/>
  <sheetViews>
    <sheetView workbookViewId="0">
      <selection activeCell="A1" sqref="A1:E4"/>
    </sheetView>
  </sheetViews>
  <sheetFormatPr defaultRowHeight="14.95"/>
  <cols>
    <col min="1" max="1" width="35.5234375" customWidth="1"/>
    <col min="2" max="5" width="12.5234375" customWidth="1"/>
    <col min="6" max="6" width="3.26171875" customWidth="1"/>
  </cols>
  <sheetData>
    <row>
      <c s="59" t="s">
        <v>176</v>
      </c>
      <c s="6"/>
      <c s="6"/>
      <c s="6"/>
      <c s="6"/>
    </row>
    <row>
      <c s="6"/>
      <c s="6"/>
      <c s="6"/>
      <c s="6"/>
      <c s="6"/>
    </row>
    <row>
      <c s="6"/>
      <c s="6"/>
      <c s="6"/>
      <c s="6"/>
      <c s="6"/>
    </row>
    <row>
      <c s="11"/>
      <c s="11"/>
      <c s="11"/>
      <c s="11"/>
      <c s="11"/>
    </row>
    <row r="6">
      <c r="H6" s="193"/>
    </row>
    <row r="8">
      <c r="H8" s="26"/>
    </row>
  </sheetData>
  <mergeCells count="1">
    <mergeCell ref="A1:E4"/>
  </mergeCells>
  <pageMargins left="0.7" right="0.7" top="0.75" bottom="0.75" header="0.3" footer="0.3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4.4"/>
  <cols>
    <col min="1" max="1" width="7.52734375" style="26" bestFit="1" customWidth="1"/>
    <col min="2" max="2" width="8.16796875" style="56" bestFit="1" customWidth="1"/>
    <col min="3" max="3" width="11.84375" bestFit="1" customWidth="1"/>
    <col min="4" max="4" width="9.39453125" bestFit="1" customWidth="1"/>
    <col min="5" max="5" width="8.0546875" bestFit="1" customWidth="1"/>
  </cols>
  <sheetData>
    <row>
      <c s="26" t="s">
        <v>0</v>
      </c>
      <c s="56" t="s">
        <v>238</v>
      </c>
      <c t="s">
        <v>104</v>
      </c>
      <c t="s">
        <v>353</v>
      </c>
      <c t="s">
        <v>13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topLeftCell="A2" workbookViewId="0">
      <selection activeCell="A6" sqref="A6:E6"/>
    </sheetView>
  </sheetViews>
  <sheetFormatPr defaultColWidth="9" defaultRowHeight="13"/>
  <cols>
    <col min="1" max="1" width="35.5234375" style="15" customWidth="1"/>
    <col min="2" max="5" width="12.5234375" style="15" customWidth="1"/>
    <col min="6" max="7" width="9" style="15"/>
    <col min="8" max="8" width="12.26171875" style="15" bestFit="1" customWidth="1"/>
    <col min="9" max="16384" width="9" style="15"/>
  </cols>
  <sheetData>
    <row ht="13.45" customHeight="1">
      <c s="59" t="s">
        <v>309</v>
      </c>
      <c s="6"/>
      <c s="6"/>
      <c s="6"/>
      <c s="6"/>
    </row>
    <row ht="13.45" customHeight="1">
      <c s="6"/>
      <c s="6"/>
      <c s="6"/>
      <c s="6"/>
      <c s="6"/>
      <c r="I2" s="31"/>
      <c s="31"/>
      <c s="31"/>
      <c s="31"/>
    </row>
    <row ht="13.45" customHeight="1">
      <c s="6"/>
      <c s="6"/>
      <c s="6"/>
      <c s="6"/>
      <c s="6"/>
    </row>
    <row ht="13.45" customHeight="1">
      <c s="11"/>
      <c s="11"/>
      <c s="11"/>
      <c s="11"/>
      <c s="11"/>
    </row>
    <row ht="13.45" customHeight="1">
      <c s="38"/>
      <c s="28" t="str">
        <f>IF(ISBLANK('VIDEO KPIs'!$C$8),"",'VIDEO KPIs'!$C$8)</f>
        <v>Channel A</v>
      </c>
      <c s="28" t="str">
        <f>IF(ISBLANK('VIDEO KPIs'!$D$8),"",'VIDEO KPIs'!$D$8)</f>
        <v>Channel B</v>
      </c>
      <c s="28" t="str">
        <f>IF(ISBLANK('VIDEO KPIs'!$E$8),"",'VIDEO KPIs'!$E$8)</f>
        <v/>
      </c>
      <c s="28" t="str">
        <f>IF(ISBLANK('VIDEO KPIs'!$F$8),"",'VIDEO KPIs'!$F$8)</f>
        <v/>
      </c>
    </row>
    <row ht="13.45" customHeight="1">
      <c s="78" t="s">
        <v>149</v>
      </c>
      <c s="29"/>
      <c s="29"/>
      <c s="29"/>
      <c s="29"/>
    </row>
    <row ht="13.45" customHeight="1">
      <c s="45" t="s">
        <v>415</v>
      </c>
      <c s="5">
        <f>IF(ISBLANK('VIDEO KPIs'!$C$19),"",'VIDEO KPIs'!$C$19)</f>
        <v>0</v>
      </c>
      <c s="5">
        <f>IF(ISBLANK('VIDEO KPIs'!$D$19),"",'VIDEO KPIs'!$D$19)</f>
        <v>0</v>
      </c>
      <c s="5" t="str">
        <f>IF(ISBLANK('VIDEO KPIs'!$E$19),"",'VIDEO KPIs'!$E$19)</f>
        <v/>
      </c>
      <c s="5" t="str">
        <f>IF(ISBLANK('VIDEO KPIs'!$F$19),"",'VIDEO KPIs'!$F$19)</f>
        <v/>
      </c>
    </row>
    <row ht="13.45" customHeight="1">
      <c s="45" t="s">
        <v>417</v>
      </c>
      <c s="53">
        <f>IF(ISBLANK('VIDEO KPIs'!$C$18),"",'VIDEO KPIs'!$C$18)</f>
        <v>0</v>
      </c>
      <c s="53">
        <f>IF(ISBLANK('VIDEO KPIs'!$D$18),"",'VIDEO KPIs'!$D$18)</f>
        <v>0</v>
      </c>
      <c s="53" t="str">
        <f>IF(ISBLANK('VIDEO KPIs'!$E$18),"",'VIDEO KPIs'!$E$18)</f>
        <v/>
      </c>
      <c s="53" t="str">
        <f>IF(ISBLANK('VIDEO KPIs'!$F$18),"",'VIDEO KPIs'!$F$18)</f>
        <v/>
      </c>
    </row>
    <row ht="13.45" customHeight="1">
      <c s="45" t="s">
        <v>74</v>
      </c>
      <c s="3">
        <f>IF(ISBLANK('VIDEO KPIs'!$C$20),"",'VIDEO KPIs'!$C$20)</f>
        <v>0</v>
      </c>
      <c s="3">
        <f>IF(ISBLANK('VIDEO KPIs'!$D$20),"",'VIDEO KPIs'!$D$20)</f>
        <v>0</v>
      </c>
      <c s="3" t="str">
        <f>IF(ISBLANK('VIDEO KPIs'!$E$20),"",'VIDEO KPIs'!$E$20)</f>
        <v/>
      </c>
      <c s="3" t="str">
        <f>IF(ISBLANK('VIDEO KPIs'!$F$20),"",'VIDEO KPIs'!$F$20)</f>
        <v/>
      </c>
    </row>
    <row ht="14.95">
      <c s="78" t="s">
        <v>116</v>
      </c>
      <c s="29"/>
      <c s="29"/>
      <c s="29"/>
      <c s="29"/>
    </row>
    <row>
      <c s="45" t="s">
        <v>106</v>
      </c>
      <c s="5">
        <f>IF(ISBLANK('VIDEO KPIs'!$C$16),"",'VIDEO KPIs'!$C$16)</f>
        <v>1</v>
      </c>
      <c s="5">
        <f>IF(ISBLANK('VIDEO KPIs'!$D$16),"",'VIDEO KPIs'!$D$16)</f>
        <v>0</v>
      </c>
      <c s="5" t="str">
        <f>IF(ISBLANK('VIDEO KPIs'!$E$16),"",'VIDEO KPIs'!$E$16)</f>
        <v/>
      </c>
      <c s="5" t="str">
        <f>IF(ISBLANK('VIDEO KPIs'!$F$16),"",'VIDEO KPIs'!$F$16)</f>
        <v/>
      </c>
    </row>
    <row>
      <c s="45" t="s">
        <v>390</v>
      </c>
      <c s="53">
        <f>IF(ISBLANK('VIDEO KPIs'!$C$15),"",'VIDEO KPIs'!$C$15)</f>
        <v>0.067000000000000004</v>
      </c>
      <c s="53">
        <f>IF(ISBLANK('VIDEO KPIs'!$D$15),"",'VIDEO KPIs'!$D$15)</f>
        <v>0</v>
      </c>
      <c s="53" t="str">
        <f>IF(ISBLANK('VIDEO KPIs'!$E$15),"",'VIDEO KPIs'!$E$15)</f>
        <v/>
      </c>
      <c s="53" t="str">
        <f>IF(ISBLANK('VIDEO KPIs'!$F$15),"",'VIDEO KPIs'!$F$15)</f>
        <v/>
      </c>
    </row>
    <row>
      <c s="45" t="s">
        <v>164</v>
      </c>
      <c s="3">
        <f>IF(ISBLANK('VIDEO KPIs'!$C$17),"",'VIDEO KPIs'!$C$17)</f>
        <v>4.21</v>
      </c>
      <c s="3">
        <f>IF(ISBLANK('VIDEO KPIs'!$D$17),"",'VIDEO KPIs'!$D$17)</f>
        <v>0</v>
      </c>
      <c s="3" t="str">
        <f>IF(ISBLANK('VIDEO KPIs'!$E$17),"",'VIDEO KPIs'!$E$17)</f>
        <v/>
      </c>
      <c s="3" t="str">
        <f>IF(ISBLANK('VIDEO KPIs'!$F$17),"",'VIDEO KPIs'!$F$17)</f>
        <v/>
      </c>
    </row>
  </sheetData>
  <mergeCells count="3">
    <mergeCell ref="A1:E4"/>
    <mergeCell ref="A6:E6"/>
    <mergeCell ref="A10:E10"/>
  </mergeCells>
  <pageMargins left="0.7" right="0.7" top="0.75" bottom="0.75" header="0.3" footer="0.3"/>
  <pageSetup orientation="portrait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dimension ref="A1:L15"/>
  <sheetViews>
    <sheetView workbookViewId="0">
      <selection activeCell="A3" sqref="A3"/>
    </sheetView>
  </sheetViews>
  <sheetFormatPr defaultRowHeight="14.4"/>
  <cols>
    <col min="1" max="1" width="57.26171875" style="56" customWidth="1"/>
    <col min="2" max="2" width="14.5234375" style="58" customWidth="1"/>
    <col min="3" max="3" width="10" style="58" customWidth="1"/>
    <col min="4" max="4" width="58.26171875" style="56" customWidth="1"/>
    <col min="5" max="5" width="14.5234375" style="58" bestFit="1" customWidth="1"/>
    <col min="6" max="6" width="10" style="58" bestFit="1" customWidth="1"/>
    <col min="7" max="7" width="55" style="56" customWidth="1"/>
    <col min="8" max="8" width="14.5234375" style="58" bestFit="1" customWidth="1"/>
    <col min="9" max="9" width="10" style="58" bestFit="1" customWidth="1"/>
    <col min="10" max="10" width="53.26171875" style="56" customWidth="1"/>
    <col min="11" max="11" width="14.5234375" style="58" bestFit="1" customWidth="1"/>
    <col min="12" max="12" width="10" style="58" bestFit="1" customWidth="1"/>
  </cols>
  <sheetData>
    <row>
      <c s="37" t="s">
        <v>206</v>
      </c>
      <c s="37"/>
      <c s="37"/>
      <c s="37" t="s">
        <v>312</v>
      </c>
      <c s="37"/>
      <c s="37"/>
      <c s="37" t="s">
        <v>436</v>
      </c>
      <c s="37"/>
      <c s="37"/>
      <c s="37" t="s">
        <v>96</v>
      </c>
      <c s="37"/>
      <c s="37"/>
    </row>
    <row>
      <c s="56" t="s">
        <v>95</v>
      </c>
      <c s="58" t="s">
        <v>340</v>
      </c>
      <c s="58" t="s">
        <v>437</v>
      </c>
      <c s="56" t="s">
        <v>95</v>
      </c>
      <c s="58" t="s">
        <v>340</v>
      </c>
      <c s="58" t="s">
        <v>437</v>
      </c>
      <c s="56" t="s">
        <v>95</v>
      </c>
      <c s="58" t="s">
        <v>340</v>
      </c>
      <c s="58" t="s">
        <v>437</v>
      </c>
      <c s="56" t="s">
        <v>95</v>
      </c>
      <c s="58" t="s">
        <v>340</v>
      </c>
      <c s="58" t="s">
        <v>437</v>
      </c>
    </row>
    <row>
      <c s="56" t="s">
        <v>354</v>
      </c>
      <c s="58">
        <v>5</v>
      </c>
      <c s="58">
        <v>4.9024476212662078</v>
      </c>
      <c s="56" t="s">
        <v>354</v>
      </c>
      <c s="58">
        <v>5</v>
      </c>
      <c s="58">
        <v>4.8970205223601182</v>
      </c>
    </row>
    <row>
      <c s="56" t="s">
        <v>239</v>
      </c>
      <c s="58">
        <v>5</v>
      </c>
      <c s="58">
        <v>4.8944482631216246</v>
      </c>
      <c s="56" t="s">
        <v>239</v>
      </c>
      <c s="58">
        <v>5</v>
      </c>
      <c s="58">
        <v>4.8938541406095801</v>
      </c>
    </row>
    <row>
      <c s="56" t="s">
        <v>355</v>
      </c>
      <c s="58">
        <v>5</v>
      </c>
      <c s="58">
        <v>4.8931768637305932</v>
      </c>
      <c s="56" t="s">
        <v>355</v>
      </c>
      <c s="58">
        <v>5</v>
      </c>
      <c s="58">
        <v>4.9007043359132494</v>
      </c>
    </row>
    <row>
      <c s="56" t="s">
        <v>137</v>
      </c>
      <c s="58">
        <v>5</v>
      </c>
      <c s="58">
        <v>4.9043351468886689</v>
      </c>
      <c s="56" t="s">
        <v>137</v>
      </c>
      <c s="58">
        <v>5</v>
      </c>
      <c s="58">
        <v>4.9007043359132512</v>
      </c>
    </row>
    <row>
      <c s="56" t="s">
        <v>240</v>
      </c>
      <c s="58">
        <v>5</v>
      </c>
      <c s="58">
        <v>4.8983329100421624</v>
      </c>
      <c s="56" t="s">
        <v>240</v>
      </c>
      <c s="58">
        <v>5</v>
      </c>
      <c s="58">
        <v>4.9007043359132494</v>
      </c>
    </row>
    <row>
      <c s="56" t="s">
        <v>25</v>
      </c>
      <c s="58">
        <v>5</v>
      </c>
      <c s="58">
        <v>4.8931768637305941</v>
      </c>
      <c s="56" t="s">
        <v>25</v>
      </c>
      <c s="58">
        <v>5</v>
      </c>
      <c s="58">
        <v>4.9007043359132494</v>
      </c>
    </row>
    <row>
      <c s="56" t="s">
        <v>138</v>
      </c>
      <c s="58">
        <v>5</v>
      </c>
      <c s="58">
        <v>4.8995868644040739</v>
      </c>
      <c s="56" t="s">
        <v>138</v>
      </c>
      <c s="58">
        <v>5</v>
      </c>
      <c s="58">
        <v>4.9007043359132512</v>
      </c>
    </row>
    <row>
      <c s="56" t="s">
        <v>356</v>
      </c>
      <c s="58">
        <v>5</v>
      </c>
      <c s="58">
        <v>4.8983329100421606</v>
      </c>
      <c s="56" t="s">
        <v>356</v>
      </c>
      <c s="58">
        <v>5</v>
      </c>
      <c s="58">
        <v>4.9007043359132476</v>
      </c>
    </row>
    <row>
      <c s="56" t="s">
        <v>36</v>
      </c>
      <c s="58">
        <v>5</v>
      </c>
      <c s="58">
        <v>4.8931768637305906</v>
      </c>
      <c s="56" t="s">
        <v>36</v>
      </c>
      <c s="58">
        <v>5</v>
      </c>
      <c s="58">
        <v>4.9007043359132467</v>
      </c>
    </row>
    <row>
      <c s="56" t="s">
        <v>241</v>
      </c>
      <c s="58">
        <v>5</v>
      </c>
      <c s="58">
        <v>4.8995868644040739</v>
      </c>
      <c s="56" t="s">
        <v>241</v>
      </c>
      <c s="58">
        <v>5</v>
      </c>
      <c s="58">
        <v>4.9007043359132512</v>
      </c>
    </row>
    <row>
      <c s="56" t="s">
        <v>386</v>
      </c>
      <c s="58">
        <v>5</v>
      </c>
      <c s="58">
        <v>4.8931768637305941</v>
      </c>
      <c s="56" t="s">
        <v>386</v>
      </c>
      <c s="58">
        <v>5</v>
      </c>
      <c s="58">
        <v>4.9007043359132512</v>
      </c>
    </row>
    <row>
      <c s="56" t="s">
        <v>139</v>
      </c>
      <c s="58">
        <v>5</v>
      </c>
      <c s="58">
        <v>4.8931768637305941</v>
      </c>
      <c s="56" t="s">
        <v>139</v>
      </c>
      <c s="58">
        <v>5</v>
      </c>
      <c s="58">
        <v>4.9007043359132512</v>
      </c>
    </row>
    <row>
      <c s="56" t="s">
        <v>266</v>
      </c>
      <c s="58">
        <v>5</v>
      </c>
      <c s="58">
        <v>4.8931768637305906</v>
      </c>
      <c s="56" t="s">
        <v>266</v>
      </c>
      <c s="58">
        <v>5</v>
      </c>
      <c s="58">
        <v>4.9007043359132467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N3"/>
  <sheetViews>
    <sheetView workbookViewId="0">
      <selection activeCell="A2" sqref="A2"/>
    </sheetView>
  </sheetViews>
  <sheetFormatPr defaultRowHeight="14.4"/>
  <cols>
    <col min="1" max="1" width="13" style="26" bestFit="1" customWidth="1"/>
    <col min="2" max="2" width="10" style="26" customWidth="1"/>
    <col min="3" max="3" width="12.5234375" customWidth="1"/>
    <col min="5" max="5" width="31" style="58" bestFit="1" customWidth="1"/>
    <col min="6" max="6" width="35.5234375" style="58" bestFit="1" customWidth="1"/>
    <col min="7" max="7" width="17.5234375" style="58" customWidth="1"/>
    <col min="8" max="8" width="13" style="26" bestFit="1" customWidth="1"/>
    <col min="9" max="9" width="10" style="26" customWidth="1"/>
    <col min="10" max="10" width="12.5234375" customWidth="1"/>
    <col min="12" max="12" width="31" style="58" bestFit="1" customWidth="1"/>
    <col min="13" max="13" width="35.5234375" style="58" bestFit="1" customWidth="1"/>
    <col min="14" max="14" width="14.47265625" style="58" bestFit="1" customWidth="1"/>
  </cols>
  <sheetData>
    <row>
      <c r="E1" s="80" t="s">
        <v>206</v>
      </c>
      <c s="80"/>
      <c s="150"/>
      <c r="L1" s="80" t="s">
        <v>312</v>
      </c>
      <c s="80"/>
      <c s="150"/>
    </row>
    <row>
      <c s="26" t="s">
        <v>42</v>
      </c>
      <c s="26" t="s">
        <v>375</v>
      </c>
      <c t="s">
        <v>373</v>
      </c>
      <c t="s">
        <v>232</v>
      </c>
      <c s="58" t="s">
        <v>65</v>
      </c>
      <c s="58" t="s">
        <v>18</v>
      </c>
      <c s="58" t="s">
        <v>41</v>
      </c>
      <c s="26" t="s">
        <v>42</v>
      </c>
      <c s="26" t="s">
        <v>375</v>
      </c>
      <c t="s">
        <v>373</v>
      </c>
      <c t="s">
        <v>232</v>
      </c>
      <c s="58" t="s">
        <v>65</v>
      </c>
      <c s="58" t="s">
        <v>18</v>
      </c>
      <c s="58" t="s">
        <v>41</v>
      </c>
    </row>
    <row>
      <c s="26">
        <v>1</v>
      </c>
      <c s="26">
        <v>0</v>
      </c>
      <c t="s">
        <v>209</v>
      </c>
      <c>
        <v>10</v>
      </c>
      <c s="58">
        <v>4.3566699747227595</v>
      </c>
      <c s="58">
        <v>3.518029687490122</v>
      </c>
      <c s="58">
        <v>2.7559547633940462</v>
      </c>
      <c s="26">
        <v>1</v>
      </c>
      <c s="26">
        <v>0</v>
      </c>
      <c t="s">
        <v>209</v>
      </c>
      <c>
        <v>10</v>
      </c>
      <c s="58">
        <v>4.6054498441646547</v>
      </c>
      <c s="58">
        <v>4.6399999999999997</v>
      </c>
      <c s="58">
        <v>4.5124115781140457</v>
      </c>
    </row>
  </sheetData>
  <mergeCells count="2">
    <mergeCell ref="E1:F1"/>
    <mergeCell ref="L1:M1"/>
  </mergeCells>
  <pageMargins left="0.7" right="0.7" top="0.75" bottom="0.75" header="0.3" footer="0.3"/>
  <pageSetup orientation="portrait"/>
</worksheet>
</file>

<file path=xl/worksheets/sheet17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6" bestFit="1" customWidth="1"/>
    <col min="4" max="4" width="14" style="26" bestFit="1" customWidth="1"/>
    <col min="5" max="5" width="18.5234375" bestFit="1" customWidth="1"/>
    <col min="6" max="6" width="11" style="26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6" customWidth="1"/>
    <col min="24" max="24" width="32.1015625" style="26" customWidth="1"/>
    <col min="25" max="25" width="32.47265625" customWidth="1"/>
  </cols>
  <sheetData>
    <row>
      <c t="s">
        <v>314</v>
      </c>
      <c t="s">
        <v>98</v>
      </c>
      <c s="26" t="s">
        <v>261</v>
      </c>
      <c s="26" t="s">
        <v>185</v>
      </c>
      <c t="s">
        <v>211</v>
      </c>
      <c s="26" t="s">
        <v>158</v>
      </c>
      <c s="50" t="s">
        <v>63</v>
      </c>
      <c s="50" t="s">
        <v>294</v>
      </c>
      <c s="50" t="s">
        <v>372</v>
      </c>
      <c t="s">
        <v>438</v>
      </c>
      <c s="50" t="s">
        <v>341</v>
      </c>
      <c s="79" t="s">
        <v>405</v>
      </c>
      <c s="79" t="s">
        <v>342</v>
      </c>
      <c t="s">
        <v>64</v>
      </c>
      <c t="s">
        <v>40</v>
      </c>
      <c t="s">
        <v>439</v>
      </c>
      <c t="s">
        <v>406</v>
      </c>
      <c t="s">
        <v>157</v>
      </c>
      <c t="s">
        <v>17</v>
      </c>
      <c t="s">
        <v>186</v>
      </c>
      <c t="s">
        <v>316</v>
      </c>
      <c s="6" t="s">
        <v>409</v>
      </c>
      <c s="6" t="s">
        <v>296</v>
      </c>
      <c s="6" t="s">
        <v>410</v>
      </c>
      <c s="6" t="s">
        <v>377</v>
      </c>
    </row>
    <row>
      <c t="s">
        <v>46</v>
      </c>
      <c t="s">
        <v>216</v>
      </c>
      <c s="26">
        <v>0</v>
      </c>
      <c s="26">
        <v>1</v>
      </c>
      <c t="s">
        <v>209</v>
      </c>
      <c s="26">
        <v>0</v>
      </c>
      <c t="s">
        <v>162</v>
      </c>
      <c t="s">
        <v>102</v>
      </c>
      <c t="s">
        <v>264</v>
      </c>
      <c s="56">
        <v>11</v>
      </c>
      <c>
        <v>0.38666666666666699</v>
      </c>
      <c>
        <v>94.965000000000003</v>
      </c>
      <c>
        <v>45.758000000000003</v>
      </c>
      <c>
        <v>9.952</v>
      </c>
      <c>
        <v>10.215</v>
      </c>
      <c>
        <v>1</v>
      </c>
      <c>
        <v>1</v>
      </c>
      <c t="s">
        <v>321</v>
      </c>
      <c t="s">
        <v>24</v>
      </c>
      <c t="s">
        <v>70</v>
      </c>
      <c>
        <v>0.053333333333333302</v>
      </c>
      <c>
        <v>0.63699258894386901</v>
      </c>
      <c s="26">
        <v>88757</v>
      </c>
      <c s="26">
        <v>74393569</v>
      </c>
      <c t="s">
        <v>135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A2" sqref="A2"/>
    </sheetView>
  </sheetViews>
  <sheetFormatPr defaultRowHeight="14.4"/>
  <cols>
    <col min="1" max="1" width="13.5234375" bestFit="1" customWidth="1"/>
    <col min="2" max="2" width="16.47265625" bestFit="1" customWidth="1"/>
    <col min="3" max="3" width="6.5234375" style="26" bestFit="1" customWidth="1"/>
    <col min="4" max="4" width="14" style="26" bestFit="1" customWidth="1"/>
    <col min="5" max="5" width="18.5234375" bestFit="1" customWidth="1"/>
    <col min="6" max="6" width="11" style="26" bestFit="1" customWidth="1"/>
    <col min="7" max="7" width="14.5234375" bestFit="1" customWidth="1"/>
    <col min="8" max="8" width="14" bestFit="1" customWidth="1"/>
    <col min="9" max="9" width="11" bestFit="1" customWidth="1"/>
    <col min="10" max="10" width="8" bestFit="1" customWidth="1"/>
    <col min="11" max="11" width="16.26171875" bestFit="1" customWidth="1"/>
    <col min="12" max="13" width="20.5234375" bestFit="1" customWidth="1"/>
    <col min="14" max="14" width="8" bestFit="1" customWidth="1"/>
    <col min="15" max="15" width="8.26171875" bestFit="1" customWidth="1"/>
    <col min="16" max="16" width="10.47265625" bestFit="1" customWidth="1"/>
    <col min="17" max="17" width="10.5234375" bestFit="1" customWidth="1"/>
    <col min="18" max="18" width="18" bestFit="1" customWidth="1"/>
    <col min="19" max="19" width="14" bestFit="1" customWidth="1"/>
    <col min="20" max="20" width="18.5234375" bestFit="1" customWidth="1"/>
    <col min="21" max="21" width="16.26171875" customWidth="1"/>
    <col min="22" max="22" width="24.26171875" customWidth="1"/>
    <col min="23" max="23" width="32" style="26" customWidth="1"/>
    <col min="24" max="24" width="32.1015625" style="26" customWidth="1"/>
    <col min="25" max="25" width="32.47265625" customWidth="1"/>
  </cols>
  <sheetData>
    <row>
      <c t="s">
        <v>314</v>
      </c>
      <c t="s">
        <v>98</v>
      </c>
      <c s="26" t="s">
        <v>261</v>
      </c>
      <c s="26" t="s">
        <v>185</v>
      </c>
      <c t="s">
        <v>211</v>
      </c>
      <c s="26" t="s">
        <v>158</v>
      </c>
      <c s="50" t="s">
        <v>63</v>
      </c>
      <c s="50" t="s">
        <v>294</v>
      </c>
      <c s="50" t="s">
        <v>372</v>
      </c>
      <c t="s">
        <v>438</v>
      </c>
      <c s="50" t="s">
        <v>341</v>
      </c>
      <c s="79" t="s">
        <v>405</v>
      </c>
      <c s="79" t="s">
        <v>342</v>
      </c>
      <c t="s">
        <v>64</v>
      </c>
      <c t="s">
        <v>40</v>
      </c>
      <c t="s">
        <v>439</v>
      </c>
      <c t="s">
        <v>406</v>
      </c>
      <c t="s">
        <v>157</v>
      </c>
      <c t="s">
        <v>17</v>
      </c>
      <c t="s">
        <v>186</v>
      </c>
      <c t="s">
        <v>316</v>
      </c>
      <c s="6" t="s">
        <v>409</v>
      </c>
      <c s="6" t="s">
        <v>296</v>
      </c>
      <c s="6" t="s">
        <v>410</v>
      </c>
      <c s="6" t="s">
        <v>377</v>
      </c>
    </row>
    <row>
      <c t="s">
        <v>46</v>
      </c>
      <c t="s">
        <v>103</v>
      </c>
      <c s="26">
        <v>0</v>
      </c>
      <c s="26">
        <v>1</v>
      </c>
      <c t="s">
        <v>209</v>
      </c>
      <c s="26">
        <v>0</v>
      </c>
      <c t="s">
        <v>130</v>
      </c>
      <c t="s">
        <v>71</v>
      </c>
      <c t="s">
        <v>264</v>
      </c>
      <c s="56">
        <v>11</v>
      </c>
      <c>
        <v>0.066666666666666693</v>
      </c>
      <c>
        <v>8.0500000000000007</v>
      </c>
      <c>
        <v>11.470000000000001</v>
      </c>
      <c>
        <v>0.085000000000000006</v>
      </c>
      <c>
        <v>0.087999999999999995</v>
      </c>
      <c>
        <v>1</v>
      </c>
      <c>
        <v>1</v>
      </c>
      <c t="s">
        <v>136</v>
      </c>
      <c t="s">
        <v>350</v>
      </c>
      <c t="s">
        <v>70</v>
      </c>
      <c>
        <v>0.040000000000000001</v>
      </c>
      <c>
        <v>0.43787508335185599</v>
      </c>
      <c s="26">
        <v>89586</v>
      </c>
      <c s="26">
        <v>75158685</v>
      </c>
      <c t="s">
        <v>135</v>
      </c>
    </row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6" customWidth="1"/>
    <col min="2" max="2" width="14.7890625" style="26" customWidth="1"/>
    <col min="3" max="3" width="47.7890625" customWidth="1"/>
    <col min="4" max="4" width="16.26171875" style="26" customWidth="1"/>
    <col min="5" max="5" width="20.62890625" customWidth="1"/>
    <col min="6" max="6" width="18.26171875" customWidth="1"/>
    <col min="7" max="7" width="21.7890625" bestFit="1" customWidth="1"/>
  </cols>
  <sheetData>
    <row>
      <c s="26" t="s">
        <v>42</v>
      </c>
      <c s="26" t="s">
        <v>375</v>
      </c>
      <c t="s">
        <v>68</v>
      </c>
      <c s="26" t="s">
        <v>158</v>
      </c>
      <c t="s">
        <v>100</v>
      </c>
      <c t="s">
        <v>159</v>
      </c>
      <c t="s">
        <v>234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4.4"/>
  <cols>
    <col min="1" max="1" width="16" style="26" customWidth="1"/>
    <col min="2" max="2" width="14.7890625" style="26" customWidth="1"/>
    <col min="3" max="3" width="47.7890625" customWidth="1"/>
    <col min="4" max="4" width="16.26171875" style="26" customWidth="1"/>
    <col min="5" max="5" width="20.62890625" customWidth="1"/>
    <col min="6" max="6" width="18.26171875" customWidth="1"/>
    <col min="7" max="7" width="21.7890625" bestFit="1" customWidth="1"/>
  </cols>
  <sheetData>
    <row>
      <c s="26" t="s">
        <v>42</v>
      </c>
      <c s="26" t="s">
        <v>375</v>
      </c>
      <c t="s">
        <v>68</v>
      </c>
      <c s="26" t="s">
        <v>158</v>
      </c>
      <c t="s">
        <v>100</v>
      </c>
      <c t="s">
        <v>159</v>
      </c>
      <c t="s">
        <v>234</v>
      </c>
    </row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:T257"/>
  <sheetViews>
    <sheetView workbookViewId="0">
      <selection activeCell="R25" sqref="R25"/>
    </sheetView>
  </sheetViews>
  <sheetFormatPr defaultRowHeight="14.4"/>
  <cols>
    <col min="1" max="1" width="10.47265625" customWidth="1"/>
    <col min="2" max="4" width="8" customWidth="1"/>
    <col min="5" max="5" width="8.26171875" customWidth="1"/>
    <col min="9" max="12" width="8.26171875" customWidth="1"/>
    <col min="16" max="16" width="8.26171875" customWidth="1"/>
    <col min="17" max="19" width="8" customWidth="1"/>
    <col min="23" max="23" width="10.47265625" customWidth="1"/>
    <col min="24" max="25" width="11" customWidth="1"/>
    <col min="26" max="26" width="10" customWidth="1"/>
    <col min="27" max="27" width="11" customWidth="1"/>
    <col min="28" max="28" width="10" customWidth="1"/>
    <col min="30" max="30" width="10.5234375" customWidth="1"/>
    <col min="31" max="31" width="10.26171875" customWidth="1"/>
  </cols>
  <sheetData>
    <row>
      <c s="25" t="s">
        <v>358</v>
      </c>
      <c s="25" t="s">
        <v>243</v>
      </c>
      <c s="25" t="s">
        <v>359</v>
      </c>
      <c s="25" t="s">
        <v>47</v>
      </c>
      <c s="25" t="s">
        <v>165</v>
      </c>
      <c s="25" t="s">
        <v>416</v>
      </c>
      <c r="H1" s="25" t="s">
        <v>358</v>
      </c>
      <c s="25" t="s">
        <v>243</v>
      </c>
      <c s="25" t="s">
        <v>359</v>
      </c>
      <c s="25" t="s">
        <v>47</v>
      </c>
      <c s="25" t="s">
        <v>165</v>
      </c>
      <c s="25" t="s">
        <v>189</v>
      </c>
      <c r="O1" s="25" t="s">
        <v>358</v>
      </c>
      <c s="25" t="s">
        <v>243</v>
      </c>
      <c s="25" t="s">
        <v>359</v>
      </c>
      <c s="25" t="s">
        <v>47</v>
      </c>
      <c s="25" t="s">
        <v>165</v>
      </c>
      <c s="25" t="s">
        <v>28</v>
      </c>
    </row>
    <row>
      <c s="25">
        <v>0.10000000000000001</v>
      </c>
      <c s="25">
        <f t="array" ref="B2:B51">FREQUENCY('Raw Data 1'!C:C,'Bin Data'!F2:F51)</f>
        <v>0</v>
      </c>
      <c s="25">
        <f t="array" ref="C2:C51">FREQUENCY('Raw Data 2'!C:C,'Bin Data'!F2:F51)</f>
        <v>0</v>
      </c>
      <c s="25">
        <f t="array" ref="D2:D51">FREQUENCY('Raw Data 3'!C:C,'Bin Data'!F2:F51)</f>
        <v>0</v>
      </c>
      <c s="25">
        <f t="array" ref="E2:E51">FREQUENCY('Raw Data 4'!C:C,'Bin Data'!F2:F51)</f>
        <v>0</v>
      </c>
      <c s="25">
        <v>0.10000000000000001</v>
      </c>
      <c r="H2" s="88">
        <v>1</v>
      </c>
      <c s="25">
        <f t="array" ref="I2:I121">FREQUENCY('Raw Data 1'!D:D,'Bin Data'!M2:M121)</f>
        <v>0</v>
      </c>
      <c s="25">
        <f t="array" ref="J2:J121">FREQUENCY('Raw Data 2'!D:D,'Bin Data'!M2:M121)</f>
        <v>0</v>
      </c>
      <c s="25">
        <f t="array" ref="K2:K121">FREQUENCY('Raw Data 3'!D:D,'Bin Data'!M2:M121)</f>
        <v>0</v>
      </c>
      <c s="25">
        <f t="array" ref="L2:L121">FREQUENCY('Raw Data 4'!D:D,'Bin Data'!M2:M121)</f>
        <v>0</v>
      </c>
      <c s="88">
        <v>1</v>
      </c>
      <c r="O2" s="88">
        <v>1</v>
      </c>
      <c s="25">
        <f t="array" ref="P2:P121">FREQUENCY('Raw Data 1'!E:E,'Bin Data'!T2:T121)</f>
        <v>33</v>
      </c>
      <c s="25">
        <f t="array" ref="Q2:Q121">FREQUENCY('Raw Data 2'!E:E,'Bin Data'!T2:T121)</f>
        <v>46</v>
      </c>
      <c s="25">
        <f t="array" ref="R2:R121">FREQUENCY('Raw Data 3'!E:E,'Bin Data'!T2:T121)</f>
        <v>0</v>
      </c>
      <c s="25">
        <f t="array" ref="S2:S121">FREQUENCY('Raw Data 4'!E:E,'Bin Data'!T2:T121)</f>
        <v>0</v>
      </c>
      <c s="88">
        <v>1</v>
      </c>
    </row>
    <row>
      <c s="25">
        <v>0.20000000000000001</v>
      </c>
      <c s="25">
        <v>0</v>
      </c>
      <c s="25">
        <v>0</v>
      </c>
      <c s="25">
        <v>0</v>
      </c>
      <c s="25">
        <v>0</v>
      </c>
      <c s="25">
        <v>0.20000000000000001</v>
      </c>
      <c r="H3" s="88">
        <v>2</v>
      </c>
      <c s="25">
        <v>0</v>
      </c>
      <c s="25">
        <v>0</v>
      </c>
      <c s="25">
        <v>0</v>
      </c>
      <c s="25">
        <v>0</v>
      </c>
      <c s="88">
        <v>2</v>
      </c>
      <c r="O3" s="88">
        <v>2</v>
      </c>
      <c s="25">
        <v>0</v>
      </c>
      <c s="25">
        <v>0</v>
      </c>
      <c s="25">
        <v>0</v>
      </c>
      <c s="25">
        <v>0</v>
      </c>
      <c s="88">
        <v>2</v>
      </c>
    </row>
    <row>
      <c s="25">
        <v>0.29999999999999999</v>
      </c>
      <c s="25">
        <v>0</v>
      </c>
      <c s="25">
        <v>0</v>
      </c>
      <c s="25">
        <v>0</v>
      </c>
      <c s="25">
        <v>0</v>
      </c>
      <c s="25">
        <v>0.29999999999999999</v>
      </c>
      <c r="H4" s="88">
        <v>3</v>
      </c>
      <c s="25">
        <v>0</v>
      </c>
      <c s="25">
        <v>0</v>
      </c>
      <c s="25">
        <v>0</v>
      </c>
      <c s="25">
        <v>0</v>
      </c>
      <c s="88">
        <v>3</v>
      </c>
      <c r="O4" s="88">
        <v>3</v>
      </c>
      <c s="25">
        <v>0</v>
      </c>
      <c s="25">
        <v>0</v>
      </c>
      <c s="25">
        <v>0</v>
      </c>
      <c s="25">
        <v>0</v>
      </c>
      <c s="88">
        <v>3</v>
      </c>
    </row>
    <row>
      <c s="25">
        <v>0.40000000000000002</v>
      </c>
      <c s="25">
        <v>0</v>
      </c>
      <c s="25">
        <v>0</v>
      </c>
      <c s="25">
        <v>0</v>
      </c>
      <c s="25">
        <v>0</v>
      </c>
      <c s="25">
        <v>0.40000000000000002</v>
      </c>
      <c r="H5" s="88">
        <v>4</v>
      </c>
      <c s="25">
        <v>0</v>
      </c>
      <c s="25">
        <v>0</v>
      </c>
      <c s="25">
        <v>0</v>
      </c>
      <c s="25">
        <v>0</v>
      </c>
      <c s="88">
        <v>4</v>
      </c>
      <c r="O5" s="88">
        <v>4</v>
      </c>
      <c s="25">
        <v>0</v>
      </c>
      <c s="25">
        <v>0</v>
      </c>
      <c s="25">
        <v>0</v>
      </c>
      <c s="25">
        <v>0</v>
      </c>
      <c s="88">
        <v>4</v>
      </c>
    </row>
    <row>
      <c s="25">
        <v>0.5</v>
      </c>
      <c s="25">
        <v>0</v>
      </c>
      <c s="25">
        <v>0</v>
      </c>
      <c s="25">
        <v>0</v>
      </c>
      <c s="25">
        <v>0</v>
      </c>
      <c s="25">
        <v>0.5</v>
      </c>
      <c r="H6" s="88">
        <v>5</v>
      </c>
      <c s="25">
        <v>0</v>
      </c>
      <c s="25">
        <v>0</v>
      </c>
      <c s="25">
        <v>0</v>
      </c>
      <c s="25">
        <v>0</v>
      </c>
      <c s="88">
        <v>5</v>
      </c>
      <c r="O6" s="88">
        <v>5</v>
      </c>
      <c s="25">
        <v>0</v>
      </c>
      <c s="25">
        <v>0</v>
      </c>
      <c s="25">
        <v>0</v>
      </c>
      <c s="25">
        <v>0</v>
      </c>
      <c s="88">
        <v>5</v>
      </c>
    </row>
    <row>
      <c s="25">
        <v>0.59999999999999998</v>
      </c>
      <c s="25">
        <v>0</v>
      </c>
      <c s="25">
        <v>0</v>
      </c>
      <c s="25">
        <v>0</v>
      </c>
      <c s="25">
        <v>0</v>
      </c>
      <c s="25">
        <v>0.59999999999999998</v>
      </c>
      <c r="H7" s="88">
        <v>6</v>
      </c>
      <c s="25">
        <v>0</v>
      </c>
      <c s="25">
        <v>0</v>
      </c>
      <c s="25">
        <v>0</v>
      </c>
      <c s="25">
        <v>0</v>
      </c>
      <c s="88">
        <v>6</v>
      </c>
      <c r="O7" s="88">
        <v>6</v>
      </c>
      <c s="25">
        <v>0</v>
      </c>
      <c s="25">
        <v>0</v>
      </c>
      <c s="25">
        <v>0</v>
      </c>
      <c s="25">
        <v>0</v>
      </c>
      <c s="88">
        <v>6</v>
      </c>
    </row>
    <row>
      <c s="25">
        <v>0.69999999999999996</v>
      </c>
      <c s="25">
        <v>0</v>
      </c>
      <c s="25">
        <v>0</v>
      </c>
      <c s="25">
        <v>0</v>
      </c>
      <c s="25">
        <v>0</v>
      </c>
      <c s="25">
        <v>0.69999999999999996</v>
      </c>
      <c r="H8" s="88">
        <v>7</v>
      </c>
      <c s="25">
        <v>0</v>
      </c>
      <c s="25">
        <v>0</v>
      </c>
      <c s="25">
        <v>0</v>
      </c>
      <c s="25">
        <v>0</v>
      </c>
      <c s="88">
        <v>7</v>
      </c>
      <c r="O8" s="88">
        <v>7</v>
      </c>
      <c s="25">
        <v>0</v>
      </c>
      <c s="25">
        <v>1</v>
      </c>
      <c s="25">
        <v>0</v>
      </c>
      <c s="25">
        <v>0</v>
      </c>
      <c s="88">
        <v>7</v>
      </c>
    </row>
    <row>
      <c s="25">
        <v>0.80000000000000004</v>
      </c>
      <c s="25">
        <v>0</v>
      </c>
      <c s="25">
        <v>0</v>
      </c>
      <c s="25">
        <v>0</v>
      </c>
      <c s="25">
        <v>0</v>
      </c>
      <c s="25">
        <v>0.80000000000000004</v>
      </c>
      <c r="H9" s="88">
        <v>8</v>
      </c>
      <c s="25">
        <v>0</v>
      </c>
      <c s="25">
        <v>0</v>
      </c>
      <c s="25">
        <v>0</v>
      </c>
      <c s="25">
        <v>0</v>
      </c>
      <c s="88">
        <v>8</v>
      </c>
      <c r="O9" s="88">
        <v>8</v>
      </c>
      <c s="25">
        <v>0</v>
      </c>
      <c s="25">
        <v>0</v>
      </c>
      <c s="25">
        <v>0</v>
      </c>
      <c s="25">
        <v>0</v>
      </c>
      <c s="88">
        <v>8</v>
      </c>
    </row>
    <row>
      <c s="25">
        <v>0.90000000000000002</v>
      </c>
      <c s="25">
        <v>0</v>
      </c>
      <c s="25">
        <v>0</v>
      </c>
      <c s="25">
        <v>0</v>
      </c>
      <c s="25">
        <v>0</v>
      </c>
      <c s="25">
        <v>0.90000000000000002</v>
      </c>
      <c r="H10" s="88">
        <v>9</v>
      </c>
      <c s="25">
        <v>0</v>
      </c>
      <c s="25">
        <v>0</v>
      </c>
      <c s="25">
        <v>0</v>
      </c>
      <c s="25">
        <v>0</v>
      </c>
      <c s="88">
        <v>9</v>
      </c>
      <c r="O10" s="88">
        <v>9</v>
      </c>
      <c s="25">
        <v>0</v>
      </c>
      <c s="25">
        <v>1</v>
      </c>
      <c s="25">
        <v>0</v>
      </c>
      <c s="25">
        <v>0</v>
      </c>
      <c s="88">
        <v>9</v>
      </c>
    </row>
    <row>
      <c s="25">
        <v>1</v>
      </c>
      <c s="25">
        <v>0</v>
      </c>
      <c s="25">
        <v>0</v>
      </c>
      <c s="25">
        <v>0</v>
      </c>
      <c s="25">
        <v>0</v>
      </c>
      <c s="25">
        <v>1</v>
      </c>
      <c r="H11" s="88">
        <v>10</v>
      </c>
      <c s="25">
        <v>0</v>
      </c>
      <c s="25">
        <v>0</v>
      </c>
      <c s="25">
        <v>0</v>
      </c>
      <c s="25">
        <v>0</v>
      </c>
      <c s="88">
        <v>10</v>
      </c>
      <c r="O11" s="88">
        <v>10</v>
      </c>
      <c s="25">
        <v>0</v>
      </c>
      <c s="25">
        <v>0</v>
      </c>
      <c s="25">
        <v>0</v>
      </c>
      <c s="25">
        <v>0</v>
      </c>
      <c s="88">
        <v>10</v>
      </c>
    </row>
    <row>
      <c s="25">
        <v>1.1000000000000001</v>
      </c>
      <c s="25">
        <v>0</v>
      </c>
      <c s="25">
        <v>0</v>
      </c>
      <c s="25">
        <v>0</v>
      </c>
      <c s="25">
        <v>0</v>
      </c>
      <c s="25">
        <v>1.1000000000000001</v>
      </c>
      <c r="H12" s="88">
        <v>11</v>
      </c>
      <c s="25">
        <v>0</v>
      </c>
      <c s="25">
        <v>0</v>
      </c>
      <c s="25">
        <v>0</v>
      </c>
      <c s="25">
        <v>0</v>
      </c>
      <c s="88">
        <v>11</v>
      </c>
      <c r="O12" s="88">
        <v>11</v>
      </c>
      <c s="25">
        <v>0</v>
      </c>
      <c s="25">
        <v>1</v>
      </c>
      <c s="25">
        <v>0</v>
      </c>
      <c s="25">
        <v>0</v>
      </c>
      <c s="88">
        <v>11</v>
      </c>
    </row>
    <row>
      <c s="25">
        <v>1.2</v>
      </c>
      <c s="25">
        <v>0</v>
      </c>
      <c s="25">
        <v>0</v>
      </c>
      <c s="25">
        <v>0</v>
      </c>
      <c s="25">
        <v>0</v>
      </c>
      <c s="25">
        <v>1.2</v>
      </c>
      <c r="H13" s="88">
        <v>12</v>
      </c>
      <c s="25">
        <v>0</v>
      </c>
      <c s="25">
        <v>0</v>
      </c>
      <c s="25">
        <v>0</v>
      </c>
      <c s="25">
        <v>0</v>
      </c>
      <c s="88">
        <v>12</v>
      </c>
      <c r="O13" s="88">
        <v>12</v>
      </c>
      <c s="25">
        <v>0</v>
      </c>
      <c s="25">
        <v>2</v>
      </c>
      <c s="25">
        <v>0</v>
      </c>
      <c s="25">
        <v>0</v>
      </c>
      <c s="88">
        <v>12</v>
      </c>
    </row>
    <row>
      <c s="25">
        <v>1.3</v>
      </c>
      <c s="25">
        <v>0</v>
      </c>
      <c s="25">
        <v>0</v>
      </c>
      <c s="25">
        <v>0</v>
      </c>
      <c s="25">
        <v>0</v>
      </c>
      <c s="25">
        <v>1.3</v>
      </c>
      <c r="H14" s="88">
        <v>13</v>
      </c>
      <c s="25">
        <v>0</v>
      </c>
      <c s="25">
        <v>0</v>
      </c>
      <c s="25">
        <v>0</v>
      </c>
      <c s="25">
        <v>0</v>
      </c>
      <c s="88">
        <v>13</v>
      </c>
      <c r="O14" s="88">
        <v>13</v>
      </c>
      <c s="25">
        <v>1</v>
      </c>
      <c s="25">
        <v>1</v>
      </c>
      <c s="25">
        <v>0</v>
      </c>
      <c s="25">
        <v>0</v>
      </c>
      <c s="88">
        <v>13</v>
      </c>
    </row>
    <row>
      <c s="25">
        <v>1.3999999999999999</v>
      </c>
      <c s="25">
        <v>0</v>
      </c>
      <c s="25">
        <v>0</v>
      </c>
      <c s="25">
        <v>0</v>
      </c>
      <c s="25">
        <v>0</v>
      </c>
      <c s="25">
        <v>1.3999999999999999</v>
      </c>
      <c r="H15" s="88">
        <v>14</v>
      </c>
      <c s="25">
        <v>0</v>
      </c>
      <c s="25">
        <v>0</v>
      </c>
      <c s="25">
        <v>0</v>
      </c>
      <c s="25">
        <v>0</v>
      </c>
      <c s="88">
        <v>14</v>
      </c>
      <c r="O15" s="88">
        <v>14</v>
      </c>
      <c s="25">
        <v>2</v>
      </c>
      <c s="25">
        <v>2</v>
      </c>
      <c s="25">
        <v>0</v>
      </c>
      <c s="25">
        <v>0</v>
      </c>
      <c s="88">
        <v>14</v>
      </c>
    </row>
    <row>
      <c s="25">
        <v>1.5</v>
      </c>
      <c s="25">
        <v>0</v>
      </c>
      <c s="25">
        <v>0</v>
      </c>
      <c s="25">
        <v>0</v>
      </c>
      <c s="25">
        <v>0</v>
      </c>
      <c s="25">
        <v>1.5</v>
      </c>
      <c r="H16" s="88">
        <v>15</v>
      </c>
      <c s="25">
        <v>0</v>
      </c>
      <c s="25">
        <v>0</v>
      </c>
      <c s="25">
        <v>0</v>
      </c>
      <c s="25">
        <v>0</v>
      </c>
      <c s="88">
        <v>15</v>
      </c>
      <c r="O16" s="88">
        <v>15</v>
      </c>
      <c s="25">
        <v>2</v>
      </c>
      <c s="25">
        <v>0</v>
      </c>
      <c s="25">
        <v>0</v>
      </c>
      <c s="25">
        <v>0</v>
      </c>
      <c s="88">
        <v>15</v>
      </c>
    </row>
    <row>
      <c s="25">
        <v>1.6000000000000001</v>
      </c>
      <c s="25">
        <v>0</v>
      </c>
      <c s="25">
        <v>0</v>
      </c>
      <c s="25">
        <v>0</v>
      </c>
      <c s="25">
        <v>0</v>
      </c>
      <c s="25">
        <v>1.6000000000000001</v>
      </c>
      <c r="H17" s="88">
        <v>16</v>
      </c>
      <c s="25">
        <v>0</v>
      </c>
      <c s="25">
        <v>0</v>
      </c>
      <c s="25">
        <v>0</v>
      </c>
      <c s="25">
        <v>0</v>
      </c>
      <c s="88">
        <v>16</v>
      </c>
      <c r="O17" s="88">
        <v>16</v>
      </c>
      <c s="25">
        <v>2</v>
      </c>
      <c s="25">
        <v>1</v>
      </c>
      <c s="25">
        <v>0</v>
      </c>
      <c s="25">
        <v>0</v>
      </c>
      <c s="88">
        <v>16</v>
      </c>
    </row>
    <row>
      <c s="25">
        <v>1.7</v>
      </c>
      <c s="25">
        <v>0</v>
      </c>
      <c s="25">
        <v>0</v>
      </c>
      <c s="25">
        <v>0</v>
      </c>
      <c s="25">
        <v>0</v>
      </c>
      <c s="25">
        <v>1.7</v>
      </c>
      <c r="H18" s="88">
        <v>17</v>
      </c>
      <c s="25">
        <v>0</v>
      </c>
      <c s="25">
        <v>0</v>
      </c>
      <c s="25">
        <v>0</v>
      </c>
      <c s="25">
        <v>0</v>
      </c>
      <c s="88">
        <v>17</v>
      </c>
      <c r="O18" s="88">
        <v>17</v>
      </c>
      <c s="25">
        <v>1</v>
      </c>
      <c s="25">
        <v>4</v>
      </c>
      <c s="25">
        <v>0</v>
      </c>
      <c s="25">
        <v>0</v>
      </c>
      <c s="88">
        <v>17</v>
      </c>
    </row>
    <row>
      <c s="25">
        <v>1.8</v>
      </c>
      <c s="25">
        <v>0</v>
      </c>
      <c s="25">
        <v>0</v>
      </c>
      <c s="25">
        <v>0</v>
      </c>
      <c s="25">
        <v>0</v>
      </c>
      <c s="25">
        <v>1.8</v>
      </c>
      <c r="H19" s="88">
        <v>18</v>
      </c>
      <c s="25">
        <v>0</v>
      </c>
      <c s="25">
        <v>0</v>
      </c>
      <c s="25">
        <v>0</v>
      </c>
      <c s="25">
        <v>0</v>
      </c>
      <c s="88">
        <v>18</v>
      </c>
      <c r="O19" s="88">
        <v>18</v>
      </c>
      <c s="25">
        <v>0</v>
      </c>
      <c s="25">
        <v>3</v>
      </c>
      <c s="25">
        <v>0</v>
      </c>
      <c s="25">
        <v>0</v>
      </c>
      <c s="88">
        <v>18</v>
      </c>
    </row>
    <row>
      <c s="25">
        <v>1.8999999999999999</v>
      </c>
      <c s="25">
        <v>0</v>
      </c>
      <c s="25">
        <v>0</v>
      </c>
      <c s="25">
        <v>0</v>
      </c>
      <c s="25">
        <v>0</v>
      </c>
      <c s="25">
        <v>1.8999999999999999</v>
      </c>
      <c r="H20" s="88">
        <v>19</v>
      </c>
      <c s="25">
        <v>0</v>
      </c>
      <c s="25">
        <v>0</v>
      </c>
      <c s="25">
        <v>0</v>
      </c>
      <c s="25">
        <v>0</v>
      </c>
      <c s="88">
        <v>19</v>
      </c>
      <c r="O20" s="88">
        <v>19</v>
      </c>
      <c s="25">
        <v>2</v>
      </c>
      <c s="25">
        <v>3</v>
      </c>
      <c s="25">
        <v>0</v>
      </c>
      <c s="25">
        <v>0</v>
      </c>
      <c s="88">
        <v>19</v>
      </c>
    </row>
    <row>
      <c s="25">
        <v>2</v>
      </c>
      <c s="25">
        <v>0</v>
      </c>
      <c s="25">
        <v>0</v>
      </c>
      <c s="25">
        <v>0</v>
      </c>
      <c s="25">
        <v>0</v>
      </c>
      <c s="25">
        <v>2</v>
      </c>
      <c r="H21" s="88">
        <v>20</v>
      </c>
      <c s="25">
        <v>0</v>
      </c>
      <c s="25">
        <v>0</v>
      </c>
      <c s="25">
        <v>0</v>
      </c>
      <c s="25">
        <v>0</v>
      </c>
      <c s="88">
        <v>20</v>
      </c>
      <c r="O21" s="88">
        <v>20</v>
      </c>
      <c s="25">
        <v>1</v>
      </c>
      <c s="25">
        <v>6</v>
      </c>
      <c s="25">
        <v>0</v>
      </c>
      <c s="25">
        <v>0</v>
      </c>
      <c s="88">
        <v>20</v>
      </c>
    </row>
    <row>
      <c s="25">
        <v>2.1000000000000001</v>
      </c>
      <c s="25">
        <v>0</v>
      </c>
      <c s="25">
        <v>0</v>
      </c>
      <c s="25">
        <v>0</v>
      </c>
      <c s="25">
        <v>0</v>
      </c>
      <c s="25">
        <v>2.1000000000000001</v>
      </c>
      <c r="H22" s="88">
        <v>21</v>
      </c>
      <c s="25">
        <v>0</v>
      </c>
      <c s="25">
        <v>0</v>
      </c>
      <c s="25">
        <v>0</v>
      </c>
      <c s="25">
        <v>0</v>
      </c>
      <c s="88">
        <v>21</v>
      </c>
      <c r="O22" s="88">
        <v>21</v>
      </c>
      <c s="25">
        <v>9</v>
      </c>
      <c s="25">
        <v>5</v>
      </c>
      <c s="25">
        <v>0</v>
      </c>
      <c s="25">
        <v>0</v>
      </c>
      <c s="88">
        <v>21</v>
      </c>
    </row>
    <row>
      <c s="25">
        <v>2.2000000000000002</v>
      </c>
      <c s="25">
        <v>0</v>
      </c>
      <c s="25">
        <v>0</v>
      </c>
      <c s="25">
        <v>0</v>
      </c>
      <c s="25">
        <v>0</v>
      </c>
      <c s="25">
        <v>2.2000000000000002</v>
      </c>
      <c r="H23" s="88">
        <v>22</v>
      </c>
      <c s="25">
        <v>0</v>
      </c>
      <c s="25">
        <v>0</v>
      </c>
      <c s="25">
        <v>0</v>
      </c>
      <c s="25">
        <v>0</v>
      </c>
      <c s="88">
        <v>22</v>
      </c>
      <c r="O23" s="88">
        <v>22</v>
      </c>
      <c s="25">
        <v>3</v>
      </c>
      <c s="25">
        <v>11</v>
      </c>
      <c s="25">
        <v>0</v>
      </c>
      <c s="25">
        <v>0</v>
      </c>
      <c s="88">
        <v>22</v>
      </c>
    </row>
    <row>
      <c s="25">
        <v>2.2999999999999998</v>
      </c>
      <c s="25">
        <v>0</v>
      </c>
      <c s="25">
        <v>0</v>
      </c>
      <c s="25">
        <v>0</v>
      </c>
      <c s="25">
        <v>0</v>
      </c>
      <c s="25">
        <v>2.2999999999999998</v>
      </c>
      <c r="H24" s="88">
        <v>23</v>
      </c>
      <c s="25">
        <v>0</v>
      </c>
      <c s="25">
        <v>0</v>
      </c>
      <c s="25">
        <v>0</v>
      </c>
      <c s="25">
        <v>0</v>
      </c>
      <c s="88">
        <v>23</v>
      </c>
      <c r="O24" s="88">
        <v>23</v>
      </c>
      <c s="25">
        <v>2</v>
      </c>
      <c s="25">
        <v>12</v>
      </c>
      <c s="25">
        <v>0</v>
      </c>
      <c s="25">
        <v>0</v>
      </c>
      <c s="88">
        <v>23</v>
      </c>
    </row>
    <row>
      <c s="25">
        <v>2.3999999999999999</v>
      </c>
      <c s="25">
        <v>0</v>
      </c>
      <c s="25">
        <v>0</v>
      </c>
      <c s="25">
        <v>0</v>
      </c>
      <c s="25">
        <v>0</v>
      </c>
      <c s="25">
        <v>2.3999999999999999</v>
      </c>
      <c r="H25" s="88">
        <v>24</v>
      </c>
      <c s="25">
        <v>0</v>
      </c>
      <c s="25">
        <v>0</v>
      </c>
      <c s="25">
        <v>0</v>
      </c>
      <c s="25">
        <v>0</v>
      </c>
      <c s="88">
        <v>24</v>
      </c>
      <c r="O25" s="88">
        <v>24</v>
      </c>
      <c s="25">
        <v>8</v>
      </c>
      <c s="25">
        <v>9</v>
      </c>
      <c s="25">
        <v>0</v>
      </c>
      <c s="25">
        <v>0</v>
      </c>
      <c s="88">
        <v>24</v>
      </c>
    </row>
    <row>
      <c s="25">
        <v>2.5</v>
      </c>
      <c s="25">
        <v>0</v>
      </c>
      <c s="25">
        <v>0</v>
      </c>
      <c s="25">
        <v>0</v>
      </c>
      <c s="25">
        <v>0</v>
      </c>
      <c s="25">
        <v>2.5</v>
      </c>
      <c r="H26" s="88">
        <v>25</v>
      </c>
      <c s="25">
        <v>0</v>
      </c>
      <c s="25">
        <v>0</v>
      </c>
      <c s="25">
        <v>0</v>
      </c>
      <c s="25">
        <v>0</v>
      </c>
      <c s="88">
        <v>25</v>
      </c>
      <c r="O26" s="88">
        <v>25</v>
      </c>
      <c s="25">
        <v>13</v>
      </c>
      <c s="25">
        <v>16</v>
      </c>
      <c s="25">
        <v>0</v>
      </c>
      <c s="25">
        <v>0</v>
      </c>
      <c s="88">
        <v>25</v>
      </c>
    </row>
    <row>
      <c s="25">
        <v>2.6000000000000001</v>
      </c>
      <c s="25">
        <v>0</v>
      </c>
      <c s="25">
        <v>0</v>
      </c>
      <c s="25">
        <v>0</v>
      </c>
      <c s="25">
        <v>0</v>
      </c>
      <c s="25">
        <v>2.6000000000000001</v>
      </c>
      <c r="H27" s="88">
        <v>26</v>
      </c>
      <c s="25">
        <v>0</v>
      </c>
      <c s="25">
        <v>0</v>
      </c>
      <c s="25">
        <v>0</v>
      </c>
      <c s="25">
        <v>0</v>
      </c>
      <c s="88">
        <v>26</v>
      </c>
      <c r="O27" s="88">
        <v>26</v>
      </c>
      <c s="25">
        <v>8</v>
      </c>
      <c s="25">
        <v>16</v>
      </c>
      <c s="25">
        <v>0</v>
      </c>
      <c s="25">
        <v>0</v>
      </c>
      <c s="88">
        <v>26</v>
      </c>
    </row>
    <row>
      <c s="25">
        <v>2.7000000000000002</v>
      </c>
      <c s="25">
        <v>0</v>
      </c>
      <c s="25">
        <v>0</v>
      </c>
      <c s="25">
        <v>0</v>
      </c>
      <c s="25">
        <v>0</v>
      </c>
      <c s="25">
        <v>2.7000000000000002</v>
      </c>
      <c r="H28" s="88">
        <v>27</v>
      </c>
      <c s="25">
        <v>0</v>
      </c>
      <c s="25">
        <v>0</v>
      </c>
      <c s="25">
        <v>0</v>
      </c>
      <c s="25">
        <v>0</v>
      </c>
      <c s="88">
        <v>27</v>
      </c>
      <c r="O28" s="88">
        <v>27</v>
      </c>
      <c s="25">
        <v>9</v>
      </c>
      <c s="25">
        <v>15</v>
      </c>
      <c s="25">
        <v>0</v>
      </c>
      <c s="25">
        <v>0</v>
      </c>
      <c s="88">
        <v>27</v>
      </c>
    </row>
    <row>
      <c s="25">
        <v>2.7999999999999998</v>
      </c>
      <c s="25">
        <v>0</v>
      </c>
      <c s="25">
        <v>0</v>
      </c>
      <c s="25">
        <v>0</v>
      </c>
      <c s="25">
        <v>0</v>
      </c>
      <c s="25">
        <v>2.7999999999999998</v>
      </c>
      <c r="H29" s="88">
        <v>28</v>
      </c>
      <c s="25">
        <v>0</v>
      </c>
      <c s="25">
        <v>0</v>
      </c>
      <c s="25">
        <v>0</v>
      </c>
      <c s="25">
        <v>0</v>
      </c>
      <c s="88">
        <v>28</v>
      </c>
      <c r="O29" s="88">
        <v>28</v>
      </c>
      <c s="25">
        <v>13</v>
      </c>
      <c s="25">
        <v>18</v>
      </c>
      <c s="25">
        <v>0</v>
      </c>
      <c s="25">
        <v>0</v>
      </c>
      <c s="88">
        <v>28</v>
      </c>
    </row>
    <row>
      <c s="25">
        <v>2.8999999999999999</v>
      </c>
      <c s="25">
        <v>0</v>
      </c>
      <c s="25">
        <v>0</v>
      </c>
      <c s="25">
        <v>0</v>
      </c>
      <c s="25">
        <v>0</v>
      </c>
      <c s="25">
        <v>2.8999999999999999</v>
      </c>
      <c r="H30" s="88">
        <v>29</v>
      </c>
      <c s="25">
        <v>0</v>
      </c>
      <c s="25">
        <v>0</v>
      </c>
      <c s="25">
        <v>0</v>
      </c>
      <c s="25">
        <v>0</v>
      </c>
      <c s="88">
        <v>29</v>
      </c>
      <c r="O30" s="88">
        <v>29</v>
      </c>
      <c s="25">
        <v>12</v>
      </c>
      <c s="25">
        <v>16</v>
      </c>
      <c s="25">
        <v>0</v>
      </c>
      <c s="25">
        <v>0</v>
      </c>
      <c s="88">
        <v>29</v>
      </c>
    </row>
    <row>
      <c s="25">
        <v>3</v>
      </c>
      <c s="25">
        <v>0</v>
      </c>
      <c s="25">
        <v>0</v>
      </c>
      <c s="25">
        <v>0</v>
      </c>
      <c s="25">
        <v>0</v>
      </c>
      <c s="25">
        <v>3</v>
      </c>
      <c r="H31" s="88">
        <v>30</v>
      </c>
      <c s="25">
        <v>0</v>
      </c>
      <c s="25">
        <v>0</v>
      </c>
      <c s="25">
        <v>0</v>
      </c>
      <c s="25">
        <v>0</v>
      </c>
      <c s="88">
        <v>30</v>
      </c>
      <c r="O31" s="88">
        <v>30</v>
      </c>
      <c s="25">
        <v>14</v>
      </c>
      <c s="25">
        <v>16</v>
      </c>
      <c s="25">
        <v>0</v>
      </c>
      <c s="25">
        <v>0</v>
      </c>
      <c s="88">
        <v>30</v>
      </c>
    </row>
    <row>
      <c s="25">
        <v>3.1000000000000001</v>
      </c>
      <c s="25">
        <v>0</v>
      </c>
      <c s="25">
        <v>0</v>
      </c>
      <c s="25">
        <v>0</v>
      </c>
      <c s="25">
        <v>0</v>
      </c>
      <c s="25">
        <v>3.1000000000000001</v>
      </c>
      <c r="H32" s="88">
        <v>31</v>
      </c>
      <c s="25">
        <v>0</v>
      </c>
      <c s="25">
        <v>0</v>
      </c>
      <c s="25">
        <v>0</v>
      </c>
      <c s="25">
        <v>0</v>
      </c>
      <c s="88">
        <v>31</v>
      </c>
      <c r="O32" s="88">
        <v>31</v>
      </c>
      <c s="25">
        <v>13</v>
      </c>
      <c s="25">
        <v>21</v>
      </c>
      <c s="25">
        <v>0</v>
      </c>
      <c s="25">
        <v>0</v>
      </c>
      <c s="88">
        <v>31</v>
      </c>
    </row>
    <row>
      <c s="25">
        <v>3.2000000000000002</v>
      </c>
      <c s="25">
        <v>0</v>
      </c>
      <c s="25">
        <v>0</v>
      </c>
      <c s="25">
        <v>0</v>
      </c>
      <c s="25">
        <v>0</v>
      </c>
      <c s="25">
        <v>3.2000000000000002</v>
      </c>
      <c r="H33" s="88">
        <v>32</v>
      </c>
      <c s="25">
        <v>0</v>
      </c>
      <c s="25">
        <v>0</v>
      </c>
      <c s="25">
        <v>0</v>
      </c>
      <c s="25">
        <v>0</v>
      </c>
      <c s="88">
        <v>32</v>
      </c>
      <c r="O33" s="88">
        <v>32</v>
      </c>
      <c s="25">
        <v>18</v>
      </c>
      <c s="25">
        <v>8</v>
      </c>
      <c s="25">
        <v>0</v>
      </c>
      <c s="25">
        <v>0</v>
      </c>
      <c s="88">
        <v>32</v>
      </c>
    </row>
    <row>
      <c s="25">
        <v>3.2999999999999998</v>
      </c>
      <c s="25">
        <v>0</v>
      </c>
      <c s="25">
        <v>0</v>
      </c>
      <c s="25">
        <v>0</v>
      </c>
      <c s="25">
        <v>0</v>
      </c>
      <c s="25">
        <v>3.2999999999999998</v>
      </c>
      <c r="H34" s="88">
        <v>33</v>
      </c>
      <c s="25">
        <v>0</v>
      </c>
      <c s="25">
        <v>0</v>
      </c>
      <c s="25">
        <v>0</v>
      </c>
      <c s="25">
        <v>0</v>
      </c>
      <c s="88">
        <v>33</v>
      </c>
      <c r="O34" s="88">
        <v>33</v>
      </c>
      <c s="25">
        <v>11</v>
      </c>
      <c s="25">
        <v>9</v>
      </c>
      <c s="25">
        <v>0</v>
      </c>
      <c s="25">
        <v>0</v>
      </c>
      <c s="88">
        <v>33</v>
      </c>
    </row>
    <row>
      <c s="25">
        <v>3.3999999999999999</v>
      </c>
      <c s="25">
        <v>0</v>
      </c>
      <c s="25">
        <v>0</v>
      </c>
      <c s="25">
        <v>0</v>
      </c>
      <c s="25">
        <v>0</v>
      </c>
      <c s="25">
        <v>3.3999999999999999</v>
      </c>
      <c r="H35" s="88">
        <v>34</v>
      </c>
      <c s="25">
        <v>0</v>
      </c>
      <c s="25">
        <v>0</v>
      </c>
      <c s="25">
        <v>0</v>
      </c>
      <c s="25">
        <v>0</v>
      </c>
      <c s="88">
        <v>34</v>
      </c>
      <c r="O35" s="88">
        <v>34</v>
      </c>
      <c s="25">
        <v>15</v>
      </c>
      <c s="25">
        <v>9</v>
      </c>
      <c s="25">
        <v>0</v>
      </c>
      <c s="25">
        <v>0</v>
      </c>
      <c s="88">
        <v>34</v>
      </c>
    </row>
    <row>
      <c s="25">
        <v>3.5</v>
      </c>
      <c s="25">
        <v>0</v>
      </c>
      <c s="25">
        <v>0</v>
      </c>
      <c s="25">
        <v>0</v>
      </c>
      <c s="25">
        <v>0</v>
      </c>
      <c s="25">
        <v>3.5</v>
      </c>
      <c r="H36" s="88">
        <v>35</v>
      </c>
      <c s="25">
        <v>0</v>
      </c>
      <c s="25">
        <v>0</v>
      </c>
      <c s="25">
        <v>0</v>
      </c>
      <c s="25">
        <v>0</v>
      </c>
      <c s="88">
        <v>35</v>
      </c>
      <c r="O36" s="88">
        <v>35</v>
      </c>
      <c s="25">
        <v>11</v>
      </c>
      <c s="25">
        <v>4</v>
      </c>
      <c s="25">
        <v>0</v>
      </c>
      <c s="25">
        <v>0</v>
      </c>
      <c s="88">
        <v>35</v>
      </c>
    </row>
    <row>
      <c s="25">
        <v>3.6000000000000001</v>
      </c>
      <c s="25">
        <v>0</v>
      </c>
      <c s="25">
        <v>0</v>
      </c>
      <c s="25">
        <v>0</v>
      </c>
      <c s="25">
        <v>0</v>
      </c>
      <c s="25">
        <v>3.6000000000000001</v>
      </c>
      <c r="H37" s="88">
        <v>36</v>
      </c>
      <c s="25">
        <v>0</v>
      </c>
      <c s="25">
        <v>0</v>
      </c>
      <c s="25">
        <v>0</v>
      </c>
      <c s="25">
        <v>0</v>
      </c>
      <c s="88">
        <v>36</v>
      </c>
      <c r="O37" s="88">
        <v>36</v>
      </c>
      <c s="25">
        <v>13</v>
      </c>
      <c s="25">
        <v>11</v>
      </c>
      <c s="25">
        <v>0</v>
      </c>
      <c s="25">
        <v>0</v>
      </c>
      <c s="88">
        <v>36</v>
      </c>
    </row>
    <row>
      <c s="25">
        <v>3.7000000000000002</v>
      </c>
      <c s="25">
        <v>3</v>
      </c>
      <c s="25">
        <v>0</v>
      </c>
      <c s="25">
        <v>0</v>
      </c>
      <c s="25">
        <v>0</v>
      </c>
      <c s="25">
        <v>3.7000000000000002</v>
      </c>
      <c r="H38" s="88">
        <v>37</v>
      </c>
      <c s="25">
        <v>0</v>
      </c>
      <c s="25">
        <v>0</v>
      </c>
      <c s="25">
        <v>0</v>
      </c>
      <c s="25">
        <v>0</v>
      </c>
      <c s="88">
        <v>37</v>
      </c>
      <c r="O38" s="88">
        <v>37</v>
      </c>
      <c s="25">
        <v>12</v>
      </c>
      <c s="25">
        <v>7</v>
      </c>
      <c s="25">
        <v>0</v>
      </c>
      <c s="25">
        <v>0</v>
      </c>
      <c s="88">
        <v>37</v>
      </c>
    </row>
    <row>
      <c s="25">
        <v>3.7999999999999998</v>
      </c>
      <c s="25">
        <v>2</v>
      </c>
      <c s="25">
        <v>0</v>
      </c>
      <c s="25">
        <v>0</v>
      </c>
      <c s="25">
        <v>0</v>
      </c>
      <c s="25">
        <v>3.7999999999999998</v>
      </c>
      <c r="H39" s="88">
        <v>38</v>
      </c>
      <c s="25">
        <v>0</v>
      </c>
      <c s="25">
        <v>0</v>
      </c>
      <c s="25">
        <v>0</v>
      </c>
      <c s="25">
        <v>0</v>
      </c>
      <c s="88">
        <v>38</v>
      </c>
      <c r="O39" s="88">
        <v>38</v>
      </c>
      <c s="25">
        <v>8</v>
      </c>
      <c s="25">
        <v>9</v>
      </c>
      <c s="25">
        <v>0</v>
      </c>
      <c s="25">
        <v>0</v>
      </c>
      <c s="88">
        <v>38</v>
      </c>
    </row>
    <row>
      <c s="25">
        <v>3.8999999999999999</v>
      </c>
      <c s="25">
        <v>2</v>
      </c>
      <c s="25">
        <v>3</v>
      </c>
      <c s="25">
        <v>0</v>
      </c>
      <c s="25">
        <v>0</v>
      </c>
      <c s="25">
        <v>3.8999999999999999</v>
      </c>
      <c r="H40" s="88">
        <v>39</v>
      </c>
      <c s="25">
        <v>0</v>
      </c>
      <c s="25">
        <v>0</v>
      </c>
      <c s="25">
        <v>0</v>
      </c>
      <c s="25">
        <v>0</v>
      </c>
      <c s="88">
        <v>39</v>
      </c>
      <c r="O40" s="88">
        <v>39</v>
      </c>
      <c s="25">
        <v>15</v>
      </c>
      <c s="25">
        <v>6</v>
      </c>
      <c s="25">
        <v>0</v>
      </c>
      <c s="25">
        <v>0</v>
      </c>
      <c s="88">
        <v>39</v>
      </c>
    </row>
    <row>
      <c s="25">
        <v>4</v>
      </c>
      <c s="25">
        <v>4</v>
      </c>
      <c s="25">
        <v>4</v>
      </c>
      <c s="25">
        <v>0</v>
      </c>
      <c s="25">
        <v>0</v>
      </c>
      <c s="25">
        <v>4</v>
      </c>
      <c r="H41" s="88">
        <v>40</v>
      </c>
      <c s="25">
        <v>0</v>
      </c>
      <c s="25">
        <v>0</v>
      </c>
      <c s="25">
        <v>0</v>
      </c>
      <c s="25">
        <v>0</v>
      </c>
      <c s="88">
        <v>40</v>
      </c>
      <c r="O41" s="88">
        <v>40</v>
      </c>
      <c s="25">
        <v>9</v>
      </c>
      <c s="25">
        <v>4</v>
      </c>
      <c s="25">
        <v>0</v>
      </c>
      <c s="25">
        <v>0</v>
      </c>
      <c s="88">
        <v>40</v>
      </c>
    </row>
    <row>
      <c s="25">
        <v>4.0999999999999996</v>
      </c>
      <c s="25">
        <v>10</v>
      </c>
      <c s="25">
        <v>12</v>
      </c>
      <c s="25">
        <v>0</v>
      </c>
      <c s="25">
        <v>0</v>
      </c>
      <c s="25">
        <v>4.0999999999999996</v>
      </c>
      <c r="H42" s="88">
        <v>41</v>
      </c>
      <c s="25">
        <v>0</v>
      </c>
      <c s="25">
        <v>0</v>
      </c>
      <c s="25">
        <v>0</v>
      </c>
      <c s="25">
        <v>0</v>
      </c>
      <c s="88">
        <v>41</v>
      </c>
      <c r="O42" s="88">
        <v>41</v>
      </c>
      <c s="25">
        <v>6</v>
      </c>
      <c s="25">
        <v>4</v>
      </c>
      <c s="25">
        <v>0</v>
      </c>
      <c s="25">
        <v>0</v>
      </c>
      <c s="88">
        <v>41</v>
      </c>
    </row>
    <row>
      <c s="25">
        <v>4.2000000000000002</v>
      </c>
      <c s="25">
        <v>17</v>
      </c>
      <c s="25">
        <v>25</v>
      </c>
      <c s="25">
        <v>0</v>
      </c>
      <c s="25">
        <v>0</v>
      </c>
      <c s="25">
        <v>4.2000000000000002</v>
      </c>
      <c r="H43" s="88">
        <v>42</v>
      </c>
      <c s="25">
        <v>0</v>
      </c>
      <c s="25">
        <v>0</v>
      </c>
      <c s="25">
        <v>0</v>
      </c>
      <c s="25">
        <v>0</v>
      </c>
      <c s="88">
        <v>42</v>
      </c>
      <c r="O43" s="88">
        <v>42</v>
      </c>
      <c s="25">
        <v>7</v>
      </c>
      <c s="25">
        <v>5</v>
      </c>
      <c s="25">
        <v>0</v>
      </c>
      <c s="25">
        <v>0</v>
      </c>
      <c s="88">
        <v>42</v>
      </c>
    </row>
    <row>
      <c s="25">
        <v>4.2999999999999998</v>
      </c>
      <c s="25">
        <v>8</v>
      </c>
      <c s="25">
        <v>18</v>
      </c>
      <c s="25">
        <v>0</v>
      </c>
      <c s="25">
        <v>0</v>
      </c>
      <c s="25">
        <v>4.2999999999999998</v>
      </c>
      <c r="H44" s="88">
        <v>43</v>
      </c>
      <c s="25">
        <v>0</v>
      </c>
      <c s="25">
        <v>0</v>
      </c>
      <c s="25">
        <v>0</v>
      </c>
      <c s="25">
        <v>0</v>
      </c>
      <c s="88">
        <v>43</v>
      </c>
      <c r="O44" s="88">
        <v>43</v>
      </c>
      <c s="25">
        <v>9</v>
      </c>
      <c s="25">
        <v>1</v>
      </c>
      <c s="25">
        <v>0</v>
      </c>
      <c s="25">
        <v>0</v>
      </c>
      <c s="88">
        <v>43</v>
      </c>
    </row>
    <row>
      <c s="25">
        <v>4.4000000000000004</v>
      </c>
      <c s="25">
        <v>46</v>
      </c>
      <c s="25">
        <v>87</v>
      </c>
      <c s="25">
        <v>0</v>
      </c>
      <c s="25">
        <v>0</v>
      </c>
      <c s="25">
        <v>4.4000000000000004</v>
      </c>
      <c r="H45" s="88">
        <v>44</v>
      </c>
      <c s="25">
        <v>0</v>
      </c>
      <c s="25">
        <v>0</v>
      </c>
      <c s="25">
        <v>0</v>
      </c>
      <c s="25">
        <v>0</v>
      </c>
      <c s="88">
        <v>44</v>
      </c>
      <c r="O45" s="88">
        <v>44</v>
      </c>
      <c s="25">
        <v>7</v>
      </c>
      <c s="25">
        <v>2</v>
      </c>
      <c s="25">
        <v>0</v>
      </c>
      <c s="25">
        <v>0</v>
      </c>
      <c s="88">
        <v>44</v>
      </c>
    </row>
    <row>
      <c s="25">
        <v>4.5</v>
      </c>
      <c s="25">
        <v>73</v>
      </c>
      <c s="25">
        <v>57</v>
      </c>
      <c s="25">
        <v>0</v>
      </c>
      <c s="25">
        <v>0</v>
      </c>
      <c s="25">
        <v>4.5</v>
      </c>
      <c r="H46" s="88">
        <v>45</v>
      </c>
      <c s="25">
        <v>0</v>
      </c>
      <c s="25">
        <v>0</v>
      </c>
      <c s="25">
        <v>0</v>
      </c>
      <c s="25">
        <v>0</v>
      </c>
      <c s="88">
        <v>45</v>
      </c>
      <c r="O46" s="88">
        <v>45</v>
      </c>
      <c s="25">
        <v>6</v>
      </c>
      <c s="25">
        <v>2</v>
      </c>
      <c s="25">
        <v>0</v>
      </c>
      <c s="25">
        <v>0</v>
      </c>
      <c s="88">
        <v>45</v>
      </c>
    </row>
    <row>
      <c s="25">
        <v>4.5999999999999996</v>
      </c>
      <c s="25">
        <v>107</v>
      </c>
      <c s="25">
        <v>51</v>
      </c>
      <c s="25">
        <v>0</v>
      </c>
      <c s="25">
        <v>0</v>
      </c>
      <c s="25">
        <v>4.5999999999999996</v>
      </c>
      <c r="H47" s="88">
        <v>46</v>
      </c>
      <c s="25">
        <v>0</v>
      </c>
      <c s="25">
        <v>0</v>
      </c>
      <c s="25">
        <v>0</v>
      </c>
      <c s="25">
        <v>0</v>
      </c>
      <c s="88">
        <v>46</v>
      </c>
      <c r="O47" s="88">
        <v>46</v>
      </c>
      <c s="25">
        <v>5</v>
      </c>
      <c s="25">
        <v>2</v>
      </c>
      <c s="25">
        <v>0</v>
      </c>
      <c s="25">
        <v>0</v>
      </c>
      <c s="88">
        <v>46</v>
      </c>
    </row>
    <row>
      <c s="25">
        <v>4.7000000000000002</v>
      </c>
      <c s="25">
        <v>24</v>
      </c>
      <c s="25">
        <v>48</v>
      </c>
      <c s="25">
        <v>0</v>
      </c>
      <c s="25">
        <v>0</v>
      </c>
      <c s="25">
        <v>4.7000000000000002</v>
      </c>
      <c r="H48" s="88">
        <v>47</v>
      </c>
      <c s="25">
        <v>0</v>
      </c>
      <c s="25">
        <v>0</v>
      </c>
      <c s="25">
        <v>0</v>
      </c>
      <c s="25">
        <v>0</v>
      </c>
      <c s="88">
        <v>47</v>
      </c>
      <c r="O48" s="88">
        <v>47</v>
      </c>
      <c s="25">
        <v>3</v>
      </c>
      <c s="25">
        <v>0</v>
      </c>
      <c s="25">
        <v>0</v>
      </c>
      <c s="25">
        <v>0</v>
      </c>
      <c s="88">
        <v>47</v>
      </c>
    </row>
    <row>
      <c s="25">
        <v>4.7999999999999998</v>
      </c>
      <c s="25">
        <v>17</v>
      </c>
      <c s="25">
        <v>3</v>
      </c>
      <c s="25">
        <v>0</v>
      </c>
      <c s="25">
        <v>0</v>
      </c>
      <c s="25">
        <v>4.7999999999999998</v>
      </c>
      <c r="H49" s="88">
        <v>48</v>
      </c>
      <c s="25">
        <v>0</v>
      </c>
      <c s="25">
        <v>0</v>
      </c>
      <c s="25">
        <v>0</v>
      </c>
      <c s="25">
        <v>0</v>
      </c>
      <c s="88">
        <v>48</v>
      </c>
      <c r="O49" s="88">
        <v>48</v>
      </c>
      <c s="25">
        <v>5</v>
      </c>
      <c s="25">
        <v>0</v>
      </c>
      <c s="25">
        <v>0</v>
      </c>
      <c s="25">
        <v>0</v>
      </c>
      <c s="88">
        <v>48</v>
      </c>
    </row>
    <row>
      <c s="25">
        <v>4.9000000000000004</v>
      </c>
      <c s="25">
        <v>1</v>
      </c>
      <c s="25">
        <v>3</v>
      </c>
      <c s="25">
        <v>0</v>
      </c>
      <c s="25">
        <v>0</v>
      </c>
      <c s="25">
        <v>4.9000000000000004</v>
      </c>
      <c r="H50" s="88">
        <v>49</v>
      </c>
      <c s="25">
        <v>0</v>
      </c>
      <c s="25">
        <v>0</v>
      </c>
      <c s="25">
        <v>0</v>
      </c>
      <c s="25">
        <v>0</v>
      </c>
      <c s="88">
        <v>49</v>
      </c>
      <c r="O50" s="88">
        <v>49</v>
      </c>
      <c s="25">
        <v>2</v>
      </c>
      <c s="25">
        <v>1</v>
      </c>
      <c s="25">
        <v>0</v>
      </c>
      <c s="25">
        <v>0</v>
      </c>
      <c s="88">
        <v>49</v>
      </c>
    </row>
    <row>
      <c s="25">
        <v>5</v>
      </c>
      <c s="25">
        <v>3</v>
      </c>
      <c s="25">
        <v>0</v>
      </c>
      <c s="25">
        <v>0</v>
      </c>
      <c s="25">
        <v>0</v>
      </c>
      <c s="25">
        <v>5</v>
      </c>
      <c r="H51" s="88">
        <v>50</v>
      </c>
      <c s="25">
        <v>0</v>
      </c>
      <c s="25">
        <v>0</v>
      </c>
      <c s="25">
        <v>0</v>
      </c>
      <c s="25">
        <v>0</v>
      </c>
      <c s="88">
        <v>50</v>
      </c>
      <c r="O51" s="88">
        <v>50</v>
      </c>
      <c s="25">
        <v>2</v>
      </c>
      <c s="25">
        <v>1</v>
      </c>
      <c s="25">
        <v>0</v>
      </c>
      <c s="25">
        <v>0</v>
      </c>
      <c s="88">
        <v>50</v>
      </c>
    </row>
    <row>
      <c r="H52" s="88">
        <v>51</v>
      </c>
      <c s="25">
        <v>0</v>
      </c>
      <c s="25">
        <v>0</v>
      </c>
      <c s="25">
        <v>0</v>
      </c>
      <c s="25">
        <v>0</v>
      </c>
      <c s="88">
        <v>51</v>
      </c>
      <c r="O52" s="88">
        <v>51</v>
      </c>
      <c s="25">
        <v>0</v>
      </c>
      <c s="25">
        <v>0</v>
      </c>
      <c s="25">
        <v>0</v>
      </c>
      <c s="25">
        <v>0</v>
      </c>
      <c s="88">
        <v>51</v>
      </c>
    </row>
    <row>
      <c r="H53" s="88">
        <v>52</v>
      </c>
      <c s="25">
        <v>0</v>
      </c>
      <c s="25">
        <v>0</v>
      </c>
      <c s="25">
        <v>0</v>
      </c>
      <c s="25">
        <v>0</v>
      </c>
      <c s="88">
        <v>52</v>
      </c>
      <c r="O53" s="88">
        <v>52</v>
      </c>
      <c s="25">
        <v>1</v>
      </c>
      <c s="25">
        <v>0</v>
      </c>
      <c s="25">
        <v>0</v>
      </c>
      <c s="25">
        <v>0</v>
      </c>
      <c s="88">
        <v>52</v>
      </c>
    </row>
    <row>
      <c r="H54" s="88">
        <v>53</v>
      </c>
      <c s="25">
        <v>0</v>
      </c>
      <c s="25">
        <v>0</v>
      </c>
      <c s="25">
        <v>0</v>
      </c>
      <c s="25">
        <v>0</v>
      </c>
      <c s="88">
        <v>53</v>
      </c>
      <c r="O54" s="88">
        <v>53</v>
      </c>
      <c s="25">
        <v>1</v>
      </c>
      <c s="25">
        <v>0</v>
      </c>
      <c s="25">
        <v>0</v>
      </c>
      <c s="25">
        <v>0</v>
      </c>
      <c s="88">
        <v>53</v>
      </c>
    </row>
    <row>
      <c r="H55" s="88">
        <v>54</v>
      </c>
      <c s="25">
        <v>0</v>
      </c>
      <c s="25">
        <v>0</v>
      </c>
      <c s="25">
        <v>0</v>
      </c>
      <c s="25">
        <v>0</v>
      </c>
      <c s="88">
        <v>54</v>
      </c>
      <c r="O55" s="88">
        <v>54</v>
      </c>
      <c s="25">
        <v>0</v>
      </c>
      <c s="25">
        <v>0</v>
      </c>
      <c s="25">
        <v>0</v>
      </c>
      <c s="25">
        <v>0</v>
      </c>
      <c s="88">
        <v>54</v>
      </c>
    </row>
    <row>
      <c r="H56" s="88">
        <v>55</v>
      </c>
      <c s="25">
        <v>0</v>
      </c>
      <c s="25">
        <v>0</v>
      </c>
      <c s="25">
        <v>0</v>
      </c>
      <c s="25">
        <v>0</v>
      </c>
      <c s="88">
        <v>55</v>
      </c>
      <c r="O56" s="88">
        <v>55</v>
      </c>
      <c s="25">
        <v>1</v>
      </c>
      <c s="25">
        <v>0</v>
      </c>
      <c s="25">
        <v>0</v>
      </c>
      <c s="25">
        <v>0</v>
      </c>
      <c s="88">
        <v>55</v>
      </c>
    </row>
    <row>
      <c r="H57" s="88">
        <v>56</v>
      </c>
      <c s="25">
        <v>0</v>
      </c>
      <c s="25">
        <v>0</v>
      </c>
      <c s="25">
        <v>0</v>
      </c>
      <c s="25">
        <v>0</v>
      </c>
      <c s="88">
        <v>56</v>
      </c>
      <c r="O57" s="88">
        <v>56</v>
      </c>
      <c s="25">
        <v>1</v>
      </c>
      <c s="25">
        <v>0</v>
      </c>
      <c s="25">
        <v>0</v>
      </c>
      <c s="25">
        <v>0</v>
      </c>
      <c s="88">
        <v>56</v>
      </c>
    </row>
    <row>
      <c r="H58" s="88">
        <v>57</v>
      </c>
      <c s="25">
        <v>0</v>
      </c>
      <c s="25">
        <v>0</v>
      </c>
      <c s="25">
        <v>0</v>
      </c>
      <c s="25">
        <v>0</v>
      </c>
      <c s="88">
        <v>57</v>
      </c>
      <c r="O58" s="88">
        <v>57</v>
      </c>
      <c s="25">
        <v>1</v>
      </c>
      <c s="25">
        <v>0</v>
      </c>
      <c s="25">
        <v>0</v>
      </c>
      <c s="25">
        <v>0</v>
      </c>
      <c s="88">
        <v>57</v>
      </c>
    </row>
    <row>
      <c r="H59" s="88">
        <v>58</v>
      </c>
      <c s="25">
        <v>0</v>
      </c>
      <c s="25">
        <v>0</v>
      </c>
      <c s="25">
        <v>0</v>
      </c>
      <c s="25">
        <v>0</v>
      </c>
      <c s="88">
        <v>58</v>
      </c>
      <c r="O59" s="88">
        <v>58</v>
      </c>
      <c s="25">
        <v>0</v>
      </c>
      <c s="25">
        <v>0</v>
      </c>
      <c s="25">
        <v>0</v>
      </c>
      <c s="25">
        <v>0</v>
      </c>
      <c s="88">
        <v>58</v>
      </c>
    </row>
    <row>
      <c r="H60" s="88">
        <v>59</v>
      </c>
      <c s="25">
        <v>0</v>
      </c>
      <c s="25">
        <v>0</v>
      </c>
      <c s="25">
        <v>0</v>
      </c>
      <c s="25">
        <v>0</v>
      </c>
      <c s="88">
        <v>59</v>
      </c>
      <c r="O60" s="88">
        <v>59</v>
      </c>
      <c s="25">
        <v>0</v>
      </c>
      <c s="25">
        <v>0</v>
      </c>
      <c s="25">
        <v>0</v>
      </c>
      <c s="25">
        <v>0</v>
      </c>
      <c s="88">
        <v>59</v>
      </c>
    </row>
    <row>
      <c r="H61" s="88">
        <v>60</v>
      </c>
      <c s="25">
        <v>0</v>
      </c>
      <c s="25">
        <v>0</v>
      </c>
      <c s="25">
        <v>0</v>
      </c>
      <c s="25">
        <v>0</v>
      </c>
      <c s="88">
        <v>60</v>
      </c>
      <c r="O61" s="88">
        <v>60</v>
      </c>
      <c s="25">
        <v>0</v>
      </c>
      <c s="25">
        <v>0</v>
      </c>
      <c s="25">
        <v>0</v>
      </c>
      <c s="25">
        <v>0</v>
      </c>
      <c s="88">
        <v>60</v>
      </c>
    </row>
    <row>
      <c r="H62" s="88">
        <v>61</v>
      </c>
      <c s="25">
        <v>0</v>
      </c>
      <c s="25">
        <v>0</v>
      </c>
      <c s="25">
        <v>0</v>
      </c>
      <c s="25">
        <v>0</v>
      </c>
      <c s="88">
        <v>61</v>
      </c>
      <c r="O62" s="88">
        <v>61</v>
      </c>
      <c s="25">
        <v>0</v>
      </c>
      <c s="25">
        <v>0</v>
      </c>
      <c s="25">
        <v>0</v>
      </c>
      <c s="25">
        <v>0</v>
      </c>
      <c s="88">
        <v>61</v>
      </c>
    </row>
    <row>
      <c r="H63" s="88">
        <v>62</v>
      </c>
      <c s="25">
        <v>0</v>
      </c>
      <c s="25">
        <v>0</v>
      </c>
      <c s="25">
        <v>0</v>
      </c>
      <c s="25">
        <v>0</v>
      </c>
      <c s="88">
        <v>62</v>
      </c>
      <c r="O63" s="88">
        <v>62</v>
      </c>
      <c s="25">
        <v>0</v>
      </c>
      <c s="25">
        <v>0</v>
      </c>
      <c s="25">
        <v>0</v>
      </c>
      <c s="25">
        <v>0</v>
      </c>
      <c s="88">
        <v>62</v>
      </c>
    </row>
    <row>
      <c r="H64" s="88">
        <v>63</v>
      </c>
      <c s="25">
        <v>0</v>
      </c>
      <c s="25">
        <v>0</v>
      </c>
      <c s="25">
        <v>0</v>
      </c>
      <c s="25">
        <v>0</v>
      </c>
      <c s="88">
        <v>63</v>
      </c>
      <c r="O64" s="88">
        <v>63</v>
      </c>
      <c s="25">
        <v>0</v>
      </c>
      <c s="25">
        <v>0</v>
      </c>
      <c s="25">
        <v>0</v>
      </c>
      <c s="25">
        <v>0</v>
      </c>
      <c s="88">
        <v>63</v>
      </c>
    </row>
    <row>
      <c r="H65" s="88">
        <v>64</v>
      </c>
      <c s="25">
        <v>0</v>
      </c>
      <c s="25">
        <v>0</v>
      </c>
      <c s="25">
        <v>0</v>
      </c>
      <c s="25">
        <v>0</v>
      </c>
      <c s="88">
        <v>64</v>
      </c>
      <c r="O65" s="88">
        <v>64</v>
      </c>
      <c s="25">
        <v>0</v>
      </c>
      <c s="25">
        <v>0</v>
      </c>
      <c s="25">
        <v>0</v>
      </c>
      <c s="25">
        <v>0</v>
      </c>
      <c s="88">
        <v>64</v>
      </c>
    </row>
    <row>
      <c r="H66" s="88">
        <v>65</v>
      </c>
      <c s="25">
        <v>0</v>
      </c>
      <c s="25">
        <v>0</v>
      </c>
      <c s="25">
        <v>0</v>
      </c>
      <c s="25">
        <v>0</v>
      </c>
      <c s="88">
        <v>65</v>
      </c>
      <c r="O66" s="88">
        <v>65</v>
      </c>
      <c s="25">
        <v>0</v>
      </c>
      <c s="25">
        <v>0</v>
      </c>
      <c s="25">
        <v>0</v>
      </c>
      <c s="25">
        <v>0</v>
      </c>
      <c s="88">
        <v>65</v>
      </c>
    </row>
    <row>
      <c r="H67" s="88">
        <v>66</v>
      </c>
      <c s="25">
        <v>0</v>
      </c>
      <c s="25">
        <v>0</v>
      </c>
      <c s="25">
        <v>0</v>
      </c>
      <c s="25">
        <v>0</v>
      </c>
      <c s="88">
        <v>66</v>
      </c>
      <c r="O67" s="88">
        <v>66</v>
      </c>
      <c s="25">
        <v>0</v>
      </c>
      <c s="25">
        <v>0</v>
      </c>
      <c s="25">
        <v>0</v>
      </c>
      <c s="25">
        <v>0</v>
      </c>
      <c s="88">
        <v>66</v>
      </c>
    </row>
    <row>
      <c r="H68" s="88">
        <v>67</v>
      </c>
      <c s="25">
        <v>0</v>
      </c>
      <c s="25">
        <v>0</v>
      </c>
      <c s="25">
        <v>0</v>
      </c>
      <c s="25">
        <v>0</v>
      </c>
      <c s="88">
        <v>67</v>
      </c>
      <c r="O68" s="88">
        <v>67</v>
      </c>
      <c s="25">
        <v>0</v>
      </c>
      <c s="25">
        <v>0</v>
      </c>
      <c s="25">
        <v>0</v>
      </c>
      <c s="25">
        <v>0</v>
      </c>
      <c s="88">
        <v>67</v>
      </c>
    </row>
    <row>
      <c r="H69" s="88">
        <v>68</v>
      </c>
      <c s="25">
        <v>0</v>
      </c>
      <c s="25">
        <v>0</v>
      </c>
      <c s="25">
        <v>0</v>
      </c>
      <c s="25">
        <v>0</v>
      </c>
      <c s="88">
        <v>68</v>
      </c>
      <c r="O69" s="88">
        <v>68</v>
      </c>
      <c s="25">
        <v>0</v>
      </c>
      <c s="25">
        <v>0</v>
      </c>
      <c s="25">
        <v>0</v>
      </c>
      <c s="25">
        <v>0</v>
      </c>
      <c s="88">
        <v>68</v>
      </c>
    </row>
    <row>
      <c r="H70" s="88">
        <v>69</v>
      </c>
      <c s="25">
        <v>0</v>
      </c>
      <c s="25">
        <v>0</v>
      </c>
      <c s="25">
        <v>0</v>
      </c>
      <c s="25">
        <v>0</v>
      </c>
      <c s="88">
        <v>69</v>
      </c>
      <c r="O70" s="88">
        <v>69</v>
      </c>
      <c s="25">
        <v>0</v>
      </c>
      <c s="25">
        <v>0</v>
      </c>
      <c s="25">
        <v>0</v>
      </c>
      <c s="25">
        <v>0</v>
      </c>
      <c s="88">
        <v>69</v>
      </c>
    </row>
    <row>
      <c r="H71" s="88">
        <v>70</v>
      </c>
      <c s="25">
        <v>0</v>
      </c>
      <c s="25">
        <v>0</v>
      </c>
      <c s="25">
        <v>0</v>
      </c>
      <c s="25">
        <v>0</v>
      </c>
      <c s="88">
        <v>70</v>
      </c>
      <c r="O71" s="88">
        <v>70</v>
      </c>
      <c s="25">
        <v>0</v>
      </c>
      <c s="25">
        <v>0</v>
      </c>
      <c s="25">
        <v>0</v>
      </c>
      <c s="25">
        <v>0</v>
      </c>
      <c s="88">
        <v>70</v>
      </c>
    </row>
    <row>
      <c r="H72" s="88">
        <v>71</v>
      </c>
      <c s="25">
        <v>0</v>
      </c>
      <c s="25">
        <v>0</v>
      </c>
      <c s="25">
        <v>0</v>
      </c>
      <c s="25">
        <v>0</v>
      </c>
      <c s="88">
        <v>71</v>
      </c>
      <c r="O72" s="88">
        <v>71</v>
      </c>
      <c s="25">
        <v>0</v>
      </c>
      <c s="25">
        <v>0</v>
      </c>
      <c s="25">
        <v>0</v>
      </c>
      <c s="25">
        <v>0</v>
      </c>
      <c s="88">
        <v>71</v>
      </c>
    </row>
    <row>
      <c r="H73" s="88">
        <v>72</v>
      </c>
      <c s="25">
        <v>0</v>
      </c>
      <c s="25">
        <v>0</v>
      </c>
      <c s="25">
        <v>0</v>
      </c>
      <c s="25">
        <v>0</v>
      </c>
      <c s="88">
        <v>72</v>
      </c>
      <c r="O73" s="88">
        <v>72</v>
      </c>
      <c s="25">
        <v>0</v>
      </c>
      <c s="25">
        <v>0</v>
      </c>
      <c s="25">
        <v>0</v>
      </c>
      <c s="25">
        <v>0</v>
      </c>
      <c s="88">
        <v>72</v>
      </c>
    </row>
    <row>
      <c r="H74" s="88">
        <v>73</v>
      </c>
      <c s="25">
        <v>0</v>
      </c>
      <c s="25">
        <v>0</v>
      </c>
      <c s="25">
        <v>0</v>
      </c>
      <c s="25">
        <v>0</v>
      </c>
      <c s="88">
        <v>73</v>
      </c>
      <c r="O74" s="88">
        <v>73</v>
      </c>
      <c s="25">
        <v>0</v>
      </c>
      <c s="25">
        <v>0</v>
      </c>
      <c s="25">
        <v>0</v>
      </c>
      <c s="25">
        <v>0</v>
      </c>
      <c s="88">
        <v>73</v>
      </c>
    </row>
    <row>
      <c r="H75" s="88">
        <v>74</v>
      </c>
      <c s="25">
        <v>0</v>
      </c>
      <c s="25">
        <v>0</v>
      </c>
      <c s="25">
        <v>0</v>
      </c>
      <c s="25">
        <v>0</v>
      </c>
      <c s="88">
        <v>74</v>
      </c>
      <c r="O75" s="88">
        <v>74</v>
      </c>
      <c s="25">
        <v>0</v>
      </c>
      <c s="25">
        <v>0</v>
      </c>
      <c s="25">
        <v>0</v>
      </c>
      <c s="25">
        <v>0</v>
      </c>
      <c s="88">
        <v>74</v>
      </c>
    </row>
    <row>
      <c r="H76" s="88">
        <v>75</v>
      </c>
      <c s="25">
        <v>0</v>
      </c>
      <c s="25">
        <v>0</v>
      </c>
      <c s="25">
        <v>0</v>
      </c>
      <c s="25">
        <v>0</v>
      </c>
      <c s="88">
        <v>75</v>
      </c>
      <c r="O76" s="88">
        <v>75</v>
      </c>
      <c s="25">
        <v>0</v>
      </c>
      <c s="25">
        <v>0</v>
      </c>
      <c s="25">
        <v>0</v>
      </c>
      <c s="25">
        <v>0</v>
      </c>
      <c s="88">
        <v>75</v>
      </c>
    </row>
    <row>
      <c r="H77" s="88">
        <v>76</v>
      </c>
      <c s="25">
        <v>0</v>
      </c>
      <c s="25">
        <v>0</v>
      </c>
      <c s="25">
        <v>0</v>
      </c>
      <c s="25">
        <v>0</v>
      </c>
      <c s="88">
        <v>76</v>
      </c>
      <c r="O77" s="88">
        <v>76</v>
      </c>
      <c s="25">
        <v>0</v>
      </c>
      <c s="25">
        <v>0</v>
      </c>
      <c s="25">
        <v>0</v>
      </c>
      <c s="25">
        <v>0</v>
      </c>
      <c s="88">
        <v>76</v>
      </c>
    </row>
    <row>
      <c r="H78" s="88">
        <v>77</v>
      </c>
      <c s="25">
        <v>0</v>
      </c>
      <c s="25">
        <v>0</v>
      </c>
      <c s="25">
        <v>0</v>
      </c>
      <c s="25">
        <v>0</v>
      </c>
      <c s="88">
        <v>77</v>
      </c>
      <c r="O78" s="88">
        <v>77</v>
      </c>
      <c s="25">
        <v>0</v>
      </c>
      <c s="25">
        <v>0</v>
      </c>
      <c s="25">
        <v>0</v>
      </c>
      <c s="25">
        <v>0</v>
      </c>
      <c s="88">
        <v>77</v>
      </c>
    </row>
    <row>
      <c r="H79" s="88">
        <v>78</v>
      </c>
      <c s="25">
        <v>0</v>
      </c>
      <c s="25">
        <v>1</v>
      </c>
      <c s="25">
        <v>0</v>
      </c>
      <c s="25">
        <v>0</v>
      </c>
      <c s="88">
        <v>78</v>
      </c>
      <c r="O79" s="88">
        <v>78</v>
      </c>
      <c s="25">
        <v>0</v>
      </c>
      <c s="25">
        <v>0</v>
      </c>
      <c s="25">
        <v>0</v>
      </c>
      <c s="25">
        <v>0</v>
      </c>
      <c s="88">
        <v>78</v>
      </c>
    </row>
    <row>
      <c r="H80" s="88">
        <v>79</v>
      </c>
      <c s="25">
        <v>0</v>
      </c>
      <c s="25">
        <v>9</v>
      </c>
      <c s="25">
        <v>0</v>
      </c>
      <c s="25">
        <v>0</v>
      </c>
      <c s="88">
        <v>79</v>
      </c>
      <c r="O80" s="88">
        <v>79</v>
      </c>
      <c s="25">
        <v>0</v>
      </c>
      <c s="25">
        <v>0</v>
      </c>
      <c s="25">
        <v>0</v>
      </c>
      <c s="25">
        <v>0</v>
      </c>
      <c s="88">
        <v>79</v>
      </c>
    </row>
    <row>
      <c r="H81" s="88">
        <v>80</v>
      </c>
      <c s="25">
        <v>0</v>
      </c>
      <c s="25">
        <v>24</v>
      </c>
      <c s="25">
        <v>0</v>
      </c>
      <c s="25">
        <v>0</v>
      </c>
      <c s="88">
        <v>80</v>
      </c>
      <c r="O81" s="88">
        <v>80</v>
      </c>
      <c s="25">
        <v>0</v>
      </c>
      <c s="25">
        <v>0</v>
      </c>
      <c s="25">
        <v>0</v>
      </c>
      <c s="25">
        <v>0</v>
      </c>
      <c s="88">
        <v>80</v>
      </c>
    </row>
    <row>
      <c r="H82" s="88">
        <v>81</v>
      </c>
      <c s="25">
        <v>1</v>
      </c>
      <c s="25">
        <v>53</v>
      </c>
      <c s="25">
        <v>0</v>
      </c>
      <c s="25">
        <v>0</v>
      </c>
      <c s="88">
        <v>81</v>
      </c>
      <c r="O82" s="88">
        <v>81</v>
      </c>
      <c s="25">
        <v>0</v>
      </c>
      <c s="25">
        <v>0</v>
      </c>
      <c s="25">
        <v>0</v>
      </c>
      <c s="25">
        <v>0</v>
      </c>
      <c s="88">
        <v>81</v>
      </c>
    </row>
    <row>
      <c r="H83" s="88">
        <v>82</v>
      </c>
      <c s="25">
        <v>9</v>
      </c>
      <c s="25">
        <v>87</v>
      </c>
      <c s="25">
        <v>0</v>
      </c>
      <c s="25">
        <v>0</v>
      </c>
      <c s="88">
        <v>82</v>
      </c>
      <c r="O83" s="88">
        <v>82</v>
      </c>
      <c s="25">
        <v>0</v>
      </c>
      <c s="25">
        <v>0</v>
      </c>
      <c s="25">
        <v>0</v>
      </c>
      <c s="25">
        <v>0</v>
      </c>
      <c s="88">
        <v>82</v>
      </c>
    </row>
    <row>
      <c r="H84" s="88">
        <v>83</v>
      </c>
      <c s="25">
        <v>27</v>
      </c>
      <c s="25">
        <v>45</v>
      </c>
      <c s="25">
        <v>0</v>
      </c>
      <c s="25">
        <v>0</v>
      </c>
      <c s="88">
        <v>83</v>
      </c>
      <c r="O84" s="88">
        <v>83</v>
      </c>
      <c s="25">
        <v>0</v>
      </c>
      <c s="25">
        <v>0</v>
      </c>
      <c s="25">
        <v>0</v>
      </c>
      <c s="25">
        <v>0</v>
      </c>
      <c s="88">
        <v>83</v>
      </c>
    </row>
    <row>
      <c r="H85" s="88">
        <v>84</v>
      </c>
      <c s="25">
        <v>42</v>
      </c>
      <c s="25">
        <v>44</v>
      </c>
      <c s="25">
        <v>0</v>
      </c>
      <c s="25">
        <v>0</v>
      </c>
      <c s="88">
        <v>84</v>
      </c>
      <c r="O85" s="88">
        <v>84</v>
      </c>
      <c s="25">
        <v>0</v>
      </c>
      <c s="25">
        <v>0</v>
      </c>
      <c s="25">
        <v>0</v>
      </c>
      <c s="25">
        <v>0</v>
      </c>
      <c s="88">
        <v>84</v>
      </c>
    </row>
    <row>
      <c r="H86" s="88">
        <v>85</v>
      </c>
      <c s="25">
        <v>73</v>
      </c>
      <c s="25">
        <v>30</v>
      </c>
      <c s="25">
        <v>0</v>
      </c>
      <c s="25">
        <v>0</v>
      </c>
      <c s="88">
        <v>85</v>
      </c>
      <c r="O86" s="88">
        <v>85</v>
      </c>
      <c s="25">
        <v>0</v>
      </c>
      <c s="25">
        <v>0</v>
      </c>
      <c s="25">
        <v>0</v>
      </c>
      <c s="25">
        <v>0</v>
      </c>
      <c s="88">
        <v>85</v>
      </c>
    </row>
    <row>
      <c r="H87" s="88">
        <v>86</v>
      </c>
      <c s="25">
        <v>50</v>
      </c>
      <c s="25">
        <v>11</v>
      </c>
      <c s="25">
        <v>0</v>
      </c>
      <c s="25">
        <v>0</v>
      </c>
      <c s="88">
        <v>86</v>
      </c>
      <c r="O87" s="88">
        <v>86</v>
      </c>
      <c s="25">
        <v>0</v>
      </c>
      <c s="25">
        <v>0</v>
      </c>
      <c s="25">
        <v>0</v>
      </c>
      <c s="25">
        <v>0</v>
      </c>
      <c s="88">
        <v>86</v>
      </c>
    </row>
    <row>
      <c r="H88" s="88">
        <v>87</v>
      </c>
      <c s="25">
        <v>27</v>
      </c>
      <c s="25">
        <v>5</v>
      </c>
      <c s="25">
        <v>0</v>
      </c>
      <c s="25">
        <v>0</v>
      </c>
      <c s="88">
        <v>87</v>
      </c>
      <c r="O88" s="88">
        <v>87</v>
      </c>
      <c s="25">
        <v>0</v>
      </c>
      <c s="25">
        <v>0</v>
      </c>
      <c s="25">
        <v>0</v>
      </c>
      <c s="25">
        <v>0</v>
      </c>
      <c s="88">
        <v>87</v>
      </c>
    </row>
    <row>
      <c r="H89" s="88">
        <v>88</v>
      </c>
      <c s="25">
        <v>31</v>
      </c>
      <c s="25">
        <v>1</v>
      </c>
      <c s="25">
        <v>0</v>
      </c>
      <c s="25">
        <v>0</v>
      </c>
      <c s="88">
        <v>88</v>
      </c>
      <c r="O89" s="88">
        <v>88</v>
      </c>
      <c s="25">
        <v>0</v>
      </c>
      <c s="25">
        <v>0</v>
      </c>
      <c s="25">
        <v>0</v>
      </c>
      <c s="25">
        <v>0</v>
      </c>
      <c s="88">
        <v>88</v>
      </c>
    </row>
    <row>
      <c r="H90" s="88">
        <v>89</v>
      </c>
      <c s="25">
        <v>27</v>
      </c>
      <c s="25">
        <v>1</v>
      </c>
      <c s="25">
        <v>0</v>
      </c>
      <c s="25">
        <v>0</v>
      </c>
      <c s="88">
        <v>89</v>
      </c>
      <c r="O90" s="88">
        <v>89</v>
      </c>
      <c s="25">
        <v>0</v>
      </c>
      <c s="25">
        <v>0</v>
      </c>
      <c s="25">
        <v>0</v>
      </c>
      <c s="25">
        <v>0</v>
      </c>
      <c s="88">
        <v>89</v>
      </c>
    </row>
    <row>
      <c r="H91" s="88">
        <v>90</v>
      </c>
      <c s="25">
        <v>15</v>
      </c>
      <c s="25">
        <v>0</v>
      </c>
      <c s="25">
        <v>0</v>
      </c>
      <c s="25">
        <v>0</v>
      </c>
      <c s="88">
        <v>90</v>
      </c>
      <c r="O91" s="88">
        <v>90</v>
      </c>
      <c s="25">
        <v>0</v>
      </c>
      <c s="25">
        <v>0</v>
      </c>
      <c s="25">
        <v>0</v>
      </c>
      <c s="25">
        <v>0</v>
      </c>
      <c s="88">
        <v>90</v>
      </c>
    </row>
    <row>
      <c r="H92" s="88">
        <v>91</v>
      </c>
      <c s="25">
        <v>6</v>
      </c>
      <c s="25">
        <v>0</v>
      </c>
      <c s="25">
        <v>0</v>
      </c>
      <c s="25">
        <v>0</v>
      </c>
      <c s="88">
        <v>91</v>
      </c>
      <c r="O92" s="88">
        <v>91</v>
      </c>
      <c s="25">
        <v>0</v>
      </c>
      <c s="25">
        <v>0</v>
      </c>
      <c s="25">
        <v>0</v>
      </c>
      <c s="25">
        <v>0</v>
      </c>
      <c s="88">
        <v>91</v>
      </c>
    </row>
    <row>
      <c r="H93" s="88">
        <v>92</v>
      </c>
      <c s="25">
        <v>6</v>
      </c>
      <c s="25">
        <v>0</v>
      </c>
      <c s="25">
        <v>0</v>
      </c>
      <c s="25">
        <v>0</v>
      </c>
      <c s="88">
        <v>92</v>
      </c>
      <c r="O93" s="88">
        <v>92</v>
      </c>
      <c s="25">
        <v>0</v>
      </c>
      <c s="25">
        <v>0</v>
      </c>
      <c s="25">
        <v>0</v>
      </c>
      <c s="25">
        <v>0</v>
      </c>
      <c s="88">
        <v>92</v>
      </c>
    </row>
    <row>
      <c r="H94" s="88">
        <v>93</v>
      </c>
      <c s="25">
        <v>2</v>
      </c>
      <c s="25">
        <v>0</v>
      </c>
      <c s="25">
        <v>0</v>
      </c>
      <c s="25">
        <v>0</v>
      </c>
      <c s="88">
        <v>93</v>
      </c>
      <c r="O94" s="88">
        <v>93</v>
      </c>
      <c s="25">
        <v>0</v>
      </c>
      <c s="25">
        <v>0</v>
      </c>
      <c s="25">
        <v>0</v>
      </c>
      <c s="25">
        <v>0</v>
      </c>
      <c s="88">
        <v>93</v>
      </c>
    </row>
    <row>
      <c r="H95" s="88">
        <v>94</v>
      </c>
      <c s="25">
        <v>1</v>
      </c>
      <c s="25">
        <v>0</v>
      </c>
      <c s="25">
        <v>0</v>
      </c>
      <c s="25">
        <v>0</v>
      </c>
      <c s="88">
        <v>94</v>
      </c>
      <c r="O95" s="88">
        <v>94</v>
      </c>
      <c s="25">
        <v>0</v>
      </c>
      <c s="25">
        <v>0</v>
      </c>
      <c s="25">
        <v>0</v>
      </c>
      <c s="25">
        <v>0</v>
      </c>
      <c s="88">
        <v>94</v>
      </c>
    </row>
    <row>
      <c r="H96" s="88">
        <v>95</v>
      </c>
      <c s="25">
        <v>0</v>
      </c>
      <c s="25">
        <v>0</v>
      </c>
      <c s="25">
        <v>0</v>
      </c>
      <c s="25">
        <v>0</v>
      </c>
      <c s="88">
        <v>95</v>
      </c>
      <c r="O96" s="88">
        <v>95</v>
      </c>
      <c s="25">
        <v>0</v>
      </c>
      <c s="25">
        <v>0</v>
      </c>
      <c s="25">
        <v>0</v>
      </c>
      <c s="25">
        <v>0</v>
      </c>
      <c s="88">
        <v>95</v>
      </c>
    </row>
    <row>
      <c r="H97" s="88">
        <v>96</v>
      </c>
      <c s="25">
        <v>0</v>
      </c>
      <c s="25">
        <v>0</v>
      </c>
      <c s="25">
        <v>0</v>
      </c>
      <c s="25">
        <v>0</v>
      </c>
      <c s="88">
        <v>96</v>
      </c>
      <c r="O97" s="88">
        <v>96</v>
      </c>
      <c s="25">
        <v>0</v>
      </c>
      <c s="25">
        <v>0</v>
      </c>
      <c s="25">
        <v>0</v>
      </c>
      <c s="25">
        <v>0</v>
      </c>
      <c s="88">
        <v>96</v>
      </c>
    </row>
    <row>
      <c r="H98" s="88">
        <v>97</v>
      </c>
      <c s="25">
        <v>0</v>
      </c>
      <c s="25">
        <v>0</v>
      </c>
      <c s="25">
        <v>0</v>
      </c>
      <c s="25">
        <v>0</v>
      </c>
      <c s="88">
        <v>97</v>
      </c>
      <c r="O98" s="88">
        <v>97</v>
      </c>
      <c s="25">
        <v>0</v>
      </c>
      <c s="25">
        <v>0</v>
      </c>
      <c s="25">
        <v>0</v>
      </c>
      <c s="25">
        <v>0</v>
      </c>
      <c s="88">
        <v>97</v>
      </c>
    </row>
    <row>
      <c r="H99" s="88">
        <v>98</v>
      </c>
      <c s="25">
        <v>0</v>
      </c>
      <c s="25">
        <v>0</v>
      </c>
      <c s="25">
        <v>0</v>
      </c>
      <c s="25">
        <v>0</v>
      </c>
      <c s="88">
        <v>98</v>
      </c>
      <c r="O99" s="88">
        <v>98</v>
      </c>
      <c s="25">
        <v>0</v>
      </c>
      <c s="25">
        <v>0</v>
      </c>
      <c s="25">
        <v>0</v>
      </c>
      <c s="25">
        <v>0</v>
      </c>
      <c s="88">
        <v>98</v>
      </c>
    </row>
    <row>
      <c r="H100" s="88">
        <v>99</v>
      </c>
      <c s="25">
        <v>0</v>
      </c>
      <c s="25">
        <v>0</v>
      </c>
      <c s="25">
        <v>0</v>
      </c>
      <c s="25">
        <v>0</v>
      </c>
      <c s="88">
        <v>99</v>
      </c>
      <c r="O100" s="88">
        <v>99</v>
      </c>
      <c s="25">
        <v>0</v>
      </c>
      <c s="25">
        <v>0</v>
      </c>
      <c s="25">
        <v>0</v>
      </c>
      <c s="25">
        <v>0</v>
      </c>
      <c s="88">
        <v>99</v>
      </c>
    </row>
    <row>
      <c r="H101" s="88">
        <v>100</v>
      </c>
      <c s="25">
        <v>0</v>
      </c>
      <c s="25">
        <v>0</v>
      </c>
      <c s="25">
        <v>0</v>
      </c>
      <c s="25">
        <v>0</v>
      </c>
      <c s="88">
        <v>100</v>
      </c>
      <c r="O101" s="88">
        <v>100</v>
      </c>
      <c s="25">
        <v>0</v>
      </c>
      <c s="25">
        <v>0</v>
      </c>
      <c s="25">
        <v>0</v>
      </c>
      <c s="25">
        <v>0</v>
      </c>
      <c s="88">
        <v>100</v>
      </c>
    </row>
    <row>
      <c r="H102" s="88">
        <v>101</v>
      </c>
      <c s="25">
        <v>0</v>
      </c>
      <c s="25">
        <v>0</v>
      </c>
      <c s="25">
        <v>0</v>
      </c>
      <c s="25">
        <v>0</v>
      </c>
      <c s="88">
        <v>101</v>
      </c>
      <c r="O102" s="88">
        <v>101</v>
      </c>
      <c s="25">
        <v>0</v>
      </c>
      <c s="25">
        <v>0</v>
      </c>
      <c s="25">
        <v>0</v>
      </c>
      <c s="25">
        <v>0</v>
      </c>
      <c s="88">
        <v>101</v>
      </c>
    </row>
    <row>
      <c r="H103" s="88">
        <v>102</v>
      </c>
      <c s="25">
        <v>0</v>
      </c>
      <c s="25">
        <v>0</v>
      </c>
      <c s="25">
        <v>0</v>
      </c>
      <c s="25">
        <v>0</v>
      </c>
      <c s="88">
        <v>102</v>
      </c>
      <c r="O103" s="88">
        <v>102</v>
      </c>
      <c s="25">
        <v>0</v>
      </c>
      <c s="25">
        <v>0</v>
      </c>
      <c s="25">
        <v>0</v>
      </c>
      <c s="25">
        <v>0</v>
      </c>
      <c s="88">
        <v>102</v>
      </c>
    </row>
    <row>
      <c r="H104" s="88">
        <v>103</v>
      </c>
      <c s="25">
        <v>0</v>
      </c>
      <c s="25">
        <v>0</v>
      </c>
      <c s="25">
        <v>0</v>
      </c>
      <c s="25">
        <v>0</v>
      </c>
      <c s="88">
        <v>103</v>
      </c>
      <c r="O104" s="88">
        <v>103</v>
      </c>
      <c s="25">
        <v>0</v>
      </c>
      <c s="25">
        <v>0</v>
      </c>
      <c s="25">
        <v>0</v>
      </c>
      <c s="25">
        <v>0</v>
      </c>
      <c s="88">
        <v>103</v>
      </c>
    </row>
    <row>
      <c r="H105" s="88">
        <v>104</v>
      </c>
      <c s="25">
        <v>0</v>
      </c>
      <c s="25">
        <v>0</v>
      </c>
      <c s="25">
        <v>0</v>
      </c>
      <c s="25">
        <v>0</v>
      </c>
      <c s="88">
        <v>104</v>
      </c>
      <c r="O105" s="88">
        <v>104</v>
      </c>
      <c s="25">
        <v>0</v>
      </c>
      <c s="25">
        <v>0</v>
      </c>
      <c s="25">
        <v>0</v>
      </c>
      <c s="25">
        <v>0</v>
      </c>
      <c s="88">
        <v>104</v>
      </c>
    </row>
    <row>
      <c r="H106" s="88">
        <v>105</v>
      </c>
      <c s="25">
        <v>0</v>
      </c>
      <c s="25">
        <v>0</v>
      </c>
      <c s="25">
        <v>0</v>
      </c>
      <c s="25">
        <v>0</v>
      </c>
      <c s="88">
        <v>105</v>
      </c>
      <c r="O106" s="88">
        <v>105</v>
      </c>
      <c s="25">
        <v>0</v>
      </c>
      <c s="25">
        <v>0</v>
      </c>
      <c s="25">
        <v>0</v>
      </c>
      <c s="25">
        <v>0</v>
      </c>
      <c s="88">
        <v>105</v>
      </c>
    </row>
    <row>
      <c r="H107" s="88">
        <v>106</v>
      </c>
      <c s="25">
        <v>0</v>
      </c>
      <c s="25">
        <v>0</v>
      </c>
      <c s="25">
        <v>0</v>
      </c>
      <c s="25">
        <v>0</v>
      </c>
      <c s="88">
        <v>106</v>
      </c>
      <c r="O107" s="88">
        <v>106</v>
      </c>
      <c s="25">
        <v>0</v>
      </c>
      <c s="25">
        <v>0</v>
      </c>
      <c s="25">
        <v>0</v>
      </c>
      <c s="25">
        <v>0</v>
      </c>
      <c s="88">
        <v>106</v>
      </c>
    </row>
    <row>
      <c r="H108" s="88">
        <v>107</v>
      </c>
      <c s="25">
        <v>0</v>
      </c>
      <c s="25">
        <v>0</v>
      </c>
      <c s="25">
        <v>0</v>
      </c>
      <c s="25">
        <v>0</v>
      </c>
      <c s="88">
        <v>107</v>
      </c>
      <c r="O108" s="88">
        <v>107</v>
      </c>
      <c s="25">
        <v>0</v>
      </c>
      <c s="25">
        <v>0</v>
      </c>
      <c s="25">
        <v>0</v>
      </c>
      <c s="25">
        <v>0</v>
      </c>
      <c s="88">
        <v>107</v>
      </c>
    </row>
    <row>
      <c r="H109" s="88">
        <v>108</v>
      </c>
      <c s="25">
        <v>0</v>
      </c>
      <c s="25">
        <v>0</v>
      </c>
      <c s="25">
        <v>0</v>
      </c>
      <c s="25">
        <v>0</v>
      </c>
      <c s="88">
        <v>108</v>
      </c>
      <c r="O109" s="88">
        <v>108</v>
      </c>
      <c s="25">
        <v>0</v>
      </c>
      <c s="25">
        <v>0</v>
      </c>
      <c s="25">
        <v>0</v>
      </c>
      <c s="25">
        <v>0</v>
      </c>
      <c s="88">
        <v>108</v>
      </c>
    </row>
    <row>
      <c r="H110" s="88">
        <v>109</v>
      </c>
      <c s="25">
        <v>0</v>
      </c>
      <c s="25">
        <v>0</v>
      </c>
      <c s="25">
        <v>0</v>
      </c>
      <c s="25">
        <v>0</v>
      </c>
      <c s="88">
        <v>109</v>
      </c>
      <c r="O110" s="88">
        <v>109</v>
      </c>
      <c s="25">
        <v>0</v>
      </c>
      <c s="25">
        <v>0</v>
      </c>
      <c s="25">
        <v>0</v>
      </c>
      <c s="25">
        <v>0</v>
      </c>
      <c s="88">
        <v>109</v>
      </c>
    </row>
    <row>
      <c r="H111" s="88">
        <v>110</v>
      </c>
      <c s="25">
        <v>0</v>
      </c>
      <c s="25">
        <v>0</v>
      </c>
      <c s="25">
        <v>0</v>
      </c>
      <c s="25">
        <v>0</v>
      </c>
      <c s="88">
        <v>110</v>
      </c>
      <c r="O111" s="88">
        <v>110</v>
      </c>
      <c s="25">
        <v>0</v>
      </c>
      <c s="25">
        <v>0</v>
      </c>
      <c s="25">
        <v>0</v>
      </c>
      <c s="25">
        <v>0</v>
      </c>
      <c s="88">
        <v>110</v>
      </c>
    </row>
    <row>
      <c r="H112" s="88">
        <v>111</v>
      </c>
      <c s="25">
        <v>0</v>
      </c>
      <c s="25">
        <v>0</v>
      </c>
      <c s="25">
        <v>0</v>
      </c>
      <c s="25">
        <v>0</v>
      </c>
      <c s="88">
        <v>111</v>
      </c>
      <c r="O112" s="88">
        <v>111</v>
      </c>
      <c s="25">
        <v>0</v>
      </c>
      <c s="25">
        <v>0</v>
      </c>
      <c s="25">
        <v>0</v>
      </c>
      <c s="25">
        <v>0</v>
      </c>
      <c s="88">
        <v>111</v>
      </c>
    </row>
    <row>
      <c r="H113" s="88">
        <v>112</v>
      </c>
      <c s="25">
        <v>0</v>
      </c>
      <c s="25">
        <v>0</v>
      </c>
      <c s="25">
        <v>0</v>
      </c>
      <c s="25">
        <v>0</v>
      </c>
      <c s="88">
        <v>112</v>
      </c>
      <c r="O113" s="88">
        <v>112</v>
      </c>
      <c s="25">
        <v>0</v>
      </c>
      <c s="25">
        <v>0</v>
      </c>
      <c s="25">
        <v>0</v>
      </c>
      <c s="25">
        <v>0</v>
      </c>
      <c s="88">
        <v>112</v>
      </c>
    </row>
    <row>
      <c r="H114" s="88">
        <v>113</v>
      </c>
      <c s="25">
        <v>0</v>
      </c>
      <c s="25">
        <v>0</v>
      </c>
      <c s="25">
        <v>0</v>
      </c>
      <c s="25">
        <v>0</v>
      </c>
      <c s="88">
        <v>113</v>
      </c>
      <c r="O114" s="88">
        <v>113</v>
      </c>
      <c s="25">
        <v>0</v>
      </c>
      <c s="25">
        <v>0</v>
      </c>
      <c s="25">
        <v>0</v>
      </c>
      <c s="25">
        <v>0</v>
      </c>
      <c s="88">
        <v>113</v>
      </c>
    </row>
    <row>
      <c r="H115" s="88">
        <v>114</v>
      </c>
      <c s="25">
        <v>0</v>
      </c>
      <c s="25">
        <v>0</v>
      </c>
      <c s="25">
        <v>0</v>
      </c>
      <c s="25">
        <v>0</v>
      </c>
      <c s="88">
        <v>114</v>
      </c>
      <c r="O115" s="88">
        <v>114</v>
      </c>
      <c s="25">
        <v>0</v>
      </c>
      <c s="25">
        <v>0</v>
      </c>
      <c s="25">
        <v>0</v>
      </c>
      <c s="25">
        <v>0</v>
      </c>
      <c s="88">
        <v>114</v>
      </c>
    </row>
    <row>
      <c r="H116" s="88">
        <v>115</v>
      </c>
      <c s="25">
        <v>0</v>
      </c>
      <c s="25">
        <v>0</v>
      </c>
      <c s="25">
        <v>0</v>
      </c>
      <c s="25">
        <v>0</v>
      </c>
      <c s="88">
        <v>115</v>
      </c>
      <c r="O116" s="88">
        <v>115</v>
      </c>
      <c s="25">
        <v>0</v>
      </c>
      <c s="25">
        <v>0</v>
      </c>
      <c s="25">
        <v>0</v>
      </c>
      <c s="25">
        <v>0</v>
      </c>
      <c s="88">
        <v>115</v>
      </c>
    </row>
    <row>
      <c r="H117" s="88">
        <v>116</v>
      </c>
      <c s="25">
        <v>0</v>
      </c>
      <c s="25">
        <v>0</v>
      </c>
      <c s="25">
        <v>0</v>
      </c>
      <c s="25">
        <v>0</v>
      </c>
      <c s="88">
        <v>116</v>
      </c>
      <c r="O117" s="88">
        <v>116</v>
      </c>
      <c s="25">
        <v>0</v>
      </c>
      <c s="25">
        <v>0</v>
      </c>
      <c s="25">
        <v>0</v>
      </c>
      <c s="25">
        <v>0</v>
      </c>
      <c s="88">
        <v>116</v>
      </c>
    </row>
    <row>
      <c r="H118" s="88">
        <v>117</v>
      </c>
      <c s="25">
        <v>0</v>
      </c>
      <c s="25">
        <v>0</v>
      </c>
      <c s="25">
        <v>0</v>
      </c>
      <c s="25">
        <v>0</v>
      </c>
      <c s="88">
        <v>117</v>
      </c>
      <c r="O118" s="88">
        <v>117</v>
      </c>
      <c s="25">
        <v>0</v>
      </c>
      <c s="25">
        <v>0</v>
      </c>
      <c s="25">
        <v>0</v>
      </c>
      <c s="25">
        <v>0</v>
      </c>
      <c s="88">
        <v>117</v>
      </c>
    </row>
    <row>
      <c r="H119" s="88">
        <v>118</v>
      </c>
      <c s="25">
        <v>0</v>
      </c>
      <c s="25">
        <v>0</v>
      </c>
      <c s="25">
        <v>0</v>
      </c>
      <c s="25">
        <v>0</v>
      </c>
      <c s="88">
        <v>118</v>
      </c>
      <c r="O119" s="88">
        <v>118</v>
      </c>
      <c s="25">
        <v>0</v>
      </c>
      <c s="25">
        <v>0</v>
      </c>
      <c s="25">
        <v>0</v>
      </c>
      <c s="25">
        <v>0</v>
      </c>
      <c s="88">
        <v>118</v>
      </c>
    </row>
    <row>
      <c r="H120" s="88">
        <v>119</v>
      </c>
      <c s="25">
        <v>0</v>
      </c>
      <c s="25">
        <v>0</v>
      </c>
      <c s="25">
        <v>0</v>
      </c>
      <c s="25">
        <v>0</v>
      </c>
      <c s="88">
        <v>119</v>
      </c>
      <c r="O120" s="88">
        <v>119</v>
      </c>
      <c s="25">
        <v>0</v>
      </c>
      <c s="25">
        <v>0</v>
      </c>
      <c s="25">
        <v>0</v>
      </c>
      <c s="25">
        <v>0</v>
      </c>
      <c s="88">
        <v>119</v>
      </c>
    </row>
    <row>
      <c r="H121" s="88">
        <v>120</v>
      </c>
      <c s="25">
        <v>0</v>
      </c>
      <c s="25">
        <v>0</v>
      </c>
      <c s="25">
        <v>0</v>
      </c>
      <c s="25">
        <v>0</v>
      </c>
      <c s="88">
        <v>120</v>
      </c>
      <c r="O121" s="88">
        <v>120</v>
      </c>
      <c s="25">
        <v>0</v>
      </c>
      <c s="25">
        <v>0</v>
      </c>
      <c s="25">
        <v>0</v>
      </c>
      <c s="25">
        <v>0</v>
      </c>
      <c s="88">
        <v>120</v>
      </c>
    </row>
    <row>
      <c r="H122" s="88" t="s">
        <v>29</v>
      </c>
      <c s="25"/>
      <c s="25"/>
      <c s="25"/>
      <c s="25"/>
      <c s="88"/>
      <c r="O122" s="88" t="s">
        <v>29</v>
      </c>
      <c s="25"/>
      <c s="25"/>
      <c s="25"/>
      <c s="25"/>
      <c s="88"/>
    </row>
    <row>
      <c r="H123" s="26"/>
      <c r="M123" s="26"/>
      <c r="O123" s="26"/>
      <c r="T123" s="26"/>
    </row>
    <row>
      <c r="H124" s="26"/>
      <c r="M124" s="26"/>
      <c r="O124" s="26"/>
      <c r="T124" s="26"/>
    </row>
    <row>
      <c r="H125" s="26"/>
      <c r="M125" s="26"/>
      <c r="O125" s="26"/>
      <c r="T125" s="26"/>
    </row>
    <row>
      <c r="H126" s="26"/>
      <c r="M126" s="26"/>
      <c r="O126" s="26"/>
      <c r="T126" s="26"/>
    </row>
    <row>
      <c r="H127" s="26"/>
      <c r="M127" s="26"/>
      <c r="O127" s="26"/>
      <c r="T127" s="26"/>
    </row>
    <row>
      <c r="H128" s="26"/>
      <c r="M128" s="26"/>
      <c r="O128" s="26"/>
      <c r="T128" s="26"/>
    </row>
    <row>
      <c r="H129" s="26"/>
      <c r="M129" s="26"/>
      <c r="O129" s="26"/>
      <c r="T129" s="26"/>
    </row>
    <row>
      <c r="H130" s="26"/>
      <c r="M130" s="26"/>
      <c r="O130" s="26"/>
      <c r="T130" s="26"/>
    </row>
    <row>
      <c r="H131" s="26"/>
      <c r="M131" s="26"/>
      <c r="O131" s="26"/>
      <c r="T131" s="26"/>
    </row>
    <row>
      <c r="H132" s="26"/>
      <c r="M132" s="26"/>
      <c r="O132" s="26"/>
      <c r="T132" s="26"/>
    </row>
    <row>
      <c r="H133" s="26"/>
      <c r="M133" s="26"/>
      <c r="O133" s="26"/>
      <c r="T133" s="26"/>
    </row>
    <row>
      <c r="H134" s="26"/>
      <c r="M134" s="26"/>
      <c r="O134" s="26"/>
      <c r="T134" s="26"/>
    </row>
    <row>
      <c r="H135" s="26"/>
      <c r="M135" s="26"/>
      <c r="O135" s="26"/>
      <c r="T135" s="26"/>
    </row>
    <row>
      <c r="H136" s="26"/>
      <c r="M136" s="26"/>
      <c r="O136" s="26"/>
      <c r="T136" s="26"/>
    </row>
    <row>
      <c r="H137" s="26"/>
      <c r="M137" s="26"/>
      <c r="O137" s="26"/>
      <c r="T137" s="26"/>
    </row>
    <row>
      <c r="H138" s="26"/>
      <c r="M138" s="26"/>
      <c r="O138" s="26"/>
      <c r="T138" s="26"/>
    </row>
    <row>
      <c r="H139" s="26"/>
      <c r="M139" s="26"/>
      <c r="O139" s="26"/>
      <c r="T139" s="26"/>
    </row>
    <row>
      <c r="H140" s="26"/>
      <c r="M140" s="26"/>
      <c r="O140" s="26"/>
      <c r="T140" s="26"/>
    </row>
    <row>
      <c r="H141" s="26"/>
      <c r="M141" s="26"/>
      <c r="O141" s="26"/>
      <c r="T141" s="26"/>
    </row>
    <row>
      <c r="H142" s="26"/>
      <c r="M142" s="26"/>
      <c r="O142" s="26"/>
      <c r="T142" s="26"/>
    </row>
    <row>
      <c r="H143" s="26"/>
      <c r="M143" s="26"/>
      <c r="O143" s="26"/>
      <c r="T143" s="26"/>
    </row>
    <row>
      <c r="H144" s="26"/>
      <c r="M144" s="26"/>
      <c r="O144" s="26"/>
      <c r="T144" s="26"/>
    </row>
    <row>
      <c r="H145" s="26"/>
      <c r="M145" s="26"/>
      <c r="O145" s="26"/>
      <c r="T145" s="26"/>
    </row>
    <row>
      <c r="H146" s="26"/>
      <c r="M146" s="26"/>
      <c r="O146" s="26"/>
      <c r="T146" s="26"/>
    </row>
    <row>
      <c r="H147" s="26"/>
      <c r="M147" s="26"/>
      <c r="O147" s="26"/>
      <c r="T147" s="26"/>
    </row>
    <row>
      <c r="H148" s="26"/>
      <c r="M148" s="26"/>
      <c r="O148" s="26"/>
      <c r="T148" s="26"/>
    </row>
    <row>
      <c r="H149" s="26"/>
      <c r="M149" s="26"/>
      <c r="O149" s="26"/>
      <c r="T149" s="26"/>
    </row>
    <row>
      <c r="H150" s="26"/>
      <c r="M150" s="26"/>
      <c r="O150" s="26"/>
      <c r="T150" s="26"/>
    </row>
    <row>
      <c r="H151" s="26"/>
      <c r="M151" s="26"/>
      <c r="O151" s="26"/>
      <c r="T151" s="26"/>
    </row>
    <row>
      <c r="H152" s="26"/>
      <c r="M152" s="26"/>
      <c r="O152" s="26"/>
      <c r="T152" s="26"/>
    </row>
    <row>
      <c r="H153" s="26"/>
      <c r="M153" s="26"/>
      <c r="O153" s="26"/>
      <c r="T153" s="26"/>
    </row>
    <row>
      <c r="H154" s="26"/>
      <c r="M154" s="26"/>
      <c r="O154" s="26"/>
      <c r="T154" s="26"/>
    </row>
    <row>
      <c r="H155" s="26"/>
      <c r="M155" s="26"/>
      <c r="O155" s="26"/>
      <c r="T155" s="26"/>
    </row>
    <row>
      <c r="H156" s="26"/>
      <c r="M156" s="26"/>
      <c r="O156" s="26"/>
      <c r="T156" s="26"/>
    </row>
    <row>
      <c r="H157" s="26"/>
      <c r="M157" s="26"/>
      <c r="O157" s="26"/>
      <c r="T157" s="26"/>
    </row>
    <row>
      <c r="H158" s="26"/>
      <c r="M158" s="26"/>
      <c r="O158" s="26"/>
      <c r="T158" s="26"/>
    </row>
    <row>
      <c r="H159" s="26"/>
      <c r="M159" s="26"/>
      <c r="O159" s="26"/>
      <c r="T159" s="26"/>
    </row>
    <row>
      <c r="H160" s="26"/>
      <c r="M160" s="26"/>
      <c r="O160" s="26"/>
      <c r="T160" s="26"/>
    </row>
    <row>
      <c r="H161" s="26"/>
      <c r="M161" s="26"/>
      <c r="O161" s="26"/>
      <c r="T161" s="26"/>
    </row>
    <row>
      <c r="H162" s="26"/>
      <c r="M162" s="26"/>
      <c r="O162" s="26"/>
      <c r="T162" s="26"/>
    </row>
    <row>
      <c r="H163" s="26"/>
      <c r="M163" s="26"/>
      <c r="O163" s="26"/>
      <c r="T163" s="26"/>
    </row>
    <row>
      <c r="H164" s="26"/>
      <c r="M164" s="26"/>
      <c r="O164" s="26"/>
      <c r="T164" s="26"/>
    </row>
    <row>
      <c r="H165" s="26"/>
      <c r="M165" s="26"/>
      <c r="O165" s="26"/>
      <c r="T165" s="26"/>
    </row>
    <row>
      <c r="H166" s="26"/>
      <c r="M166" s="26"/>
      <c r="O166" s="26"/>
      <c r="T166" s="26"/>
    </row>
    <row>
      <c r="H167" s="26"/>
      <c r="M167" s="26"/>
      <c r="O167" s="26"/>
      <c r="T167" s="26"/>
    </row>
    <row>
      <c r="H168" s="26"/>
      <c r="M168" s="26"/>
      <c r="O168" s="26"/>
      <c r="T168" s="26"/>
    </row>
    <row>
      <c r="H169" s="26"/>
      <c r="M169" s="26"/>
      <c r="O169" s="26"/>
      <c r="T169" s="26"/>
    </row>
    <row>
      <c r="H170" s="26"/>
      <c r="M170" s="26"/>
      <c r="O170" s="26"/>
      <c r="T170" s="26"/>
    </row>
    <row>
      <c r="H171" s="26"/>
      <c r="M171" s="26"/>
      <c r="O171" s="26"/>
      <c r="T171" s="26"/>
    </row>
    <row>
      <c r="H172" s="26"/>
      <c r="M172" s="26"/>
      <c r="O172" s="26"/>
      <c r="T172" s="26"/>
    </row>
    <row>
      <c r="H173" s="26"/>
      <c r="M173" s="26"/>
      <c r="O173" s="26"/>
      <c r="T173" s="26"/>
    </row>
    <row>
      <c r="H174" s="26"/>
      <c r="M174" s="26"/>
      <c r="O174" s="26"/>
      <c r="T174" s="26"/>
    </row>
    <row>
      <c r="H175" s="26"/>
      <c r="M175" s="26"/>
      <c r="O175" s="26"/>
      <c r="T175" s="26"/>
    </row>
    <row>
      <c r="H176" s="26"/>
      <c r="M176" s="26"/>
      <c r="O176" s="26"/>
      <c r="T176" s="26"/>
    </row>
    <row>
      <c r="H177" s="26"/>
      <c r="M177" s="26"/>
      <c r="O177" s="26"/>
      <c r="T177" s="26"/>
    </row>
    <row>
      <c r="H178" s="26"/>
      <c r="M178" s="26"/>
      <c r="O178" s="26"/>
      <c r="T178" s="26"/>
    </row>
    <row>
      <c r="H179" s="26"/>
      <c r="M179" s="26"/>
      <c r="O179" s="26"/>
      <c r="T179" s="26"/>
    </row>
    <row>
      <c r="H180" s="26"/>
      <c r="M180" s="26"/>
      <c r="O180" s="26"/>
      <c r="T180" s="26"/>
    </row>
    <row>
      <c r="H181" s="26"/>
      <c r="M181" s="26"/>
      <c r="O181" s="26"/>
      <c r="T181" s="26"/>
    </row>
    <row>
      <c r="H182" s="26"/>
      <c r="M182" s="26"/>
      <c r="O182" s="26"/>
      <c r="T182" s="26"/>
    </row>
    <row>
      <c r="H183" s="26"/>
      <c r="M183" s="26"/>
      <c r="O183" s="26"/>
      <c r="T183" s="26"/>
    </row>
    <row>
      <c r="H184" s="26"/>
      <c r="M184" s="26"/>
      <c r="O184" s="26"/>
      <c r="T184" s="26"/>
    </row>
    <row>
      <c r="H185" s="26"/>
      <c r="M185" s="26"/>
      <c r="O185" s="26"/>
      <c r="T185" s="26"/>
    </row>
    <row>
      <c r="H186" s="26"/>
      <c r="M186" s="26"/>
      <c r="O186" s="26"/>
      <c r="T186" s="26"/>
    </row>
    <row>
      <c r="H187" s="26"/>
      <c r="M187" s="26"/>
      <c r="O187" s="26"/>
      <c r="T187" s="26"/>
    </row>
    <row>
      <c r="H188" s="26"/>
      <c r="M188" s="26"/>
      <c r="O188" s="26"/>
      <c r="T188" s="26"/>
    </row>
    <row>
      <c r="H189" s="26"/>
      <c r="M189" s="26"/>
      <c r="O189" s="26"/>
      <c r="T189" s="26"/>
    </row>
    <row>
      <c r="H190" s="26"/>
      <c r="M190" s="26"/>
      <c r="O190" s="26"/>
      <c r="T190" s="26"/>
    </row>
    <row>
      <c r="H191" s="26"/>
      <c r="M191" s="26"/>
      <c r="O191" s="26"/>
      <c r="T191" s="26"/>
    </row>
    <row>
      <c r="H192" s="26"/>
      <c r="M192" s="26"/>
      <c r="O192" s="26"/>
      <c r="T192" s="26"/>
    </row>
    <row>
      <c r="H193" s="26"/>
      <c r="M193" s="26"/>
      <c r="O193" s="26"/>
      <c r="T193" s="26"/>
    </row>
    <row>
      <c r="H194" s="26"/>
      <c r="M194" s="26"/>
      <c r="O194" s="26"/>
      <c r="T194" s="26"/>
    </row>
    <row>
      <c r="H195" s="26"/>
      <c r="M195" s="26"/>
      <c r="O195" s="26"/>
      <c r="T195" s="26"/>
    </row>
    <row>
      <c r="H196" s="26"/>
      <c r="M196" s="26"/>
      <c r="O196" s="26"/>
      <c r="T196" s="26"/>
    </row>
    <row>
      <c r="H197" s="26"/>
      <c r="M197" s="26"/>
      <c r="O197" s="26"/>
      <c r="T197" s="26"/>
    </row>
    <row>
      <c r="H198" s="26"/>
      <c r="M198" s="26"/>
      <c r="O198" s="26"/>
      <c r="T198" s="26"/>
    </row>
    <row>
      <c r="H199" s="26"/>
      <c r="M199" s="26"/>
      <c r="O199" s="26"/>
      <c r="T199" s="26"/>
    </row>
    <row>
      <c r="H200" s="26"/>
      <c r="M200" s="26"/>
      <c r="O200" s="26"/>
      <c r="T200" s="26"/>
    </row>
    <row>
      <c r="H201" s="26"/>
      <c r="M201" s="26"/>
      <c r="O201" s="26"/>
      <c r="T201" s="26"/>
    </row>
    <row>
      <c r="H202" s="26"/>
      <c r="M202" s="26"/>
      <c r="O202" s="26"/>
      <c r="T202" s="26"/>
    </row>
    <row>
      <c r="H203" s="26"/>
      <c r="M203" s="26"/>
      <c r="O203" s="26"/>
      <c r="T203" s="26"/>
    </row>
    <row>
      <c r="H204" s="26"/>
      <c r="M204" s="26"/>
      <c r="O204" s="26"/>
      <c r="T204" s="26"/>
    </row>
    <row>
      <c r="H205" s="26"/>
      <c r="M205" s="26"/>
      <c r="O205" s="26"/>
      <c r="T205" s="26"/>
    </row>
    <row>
      <c r="H206" s="26"/>
      <c r="M206" s="26"/>
      <c r="O206" s="26"/>
      <c r="T206" s="26"/>
    </row>
    <row>
      <c r="H207" s="26"/>
      <c r="M207" s="26"/>
      <c r="O207" s="26"/>
      <c r="T207" s="26"/>
    </row>
    <row>
      <c r="H208" s="26"/>
      <c r="M208" s="26"/>
      <c r="O208" s="26"/>
      <c r="T208" s="26"/>
    </row>
    <row>
      <c r="H209" s="26"/>
      <c r="M209" s="26"/>
      <c r="O209" s="26"/>
      <c r="T209" s="26"/>
    </row>
    <row>
      <c r="H210" s="26"/>
      <c r="M210" s="26"/>
      <c r="O210" s="26"/>
      <c r="T210" s="26"/>
    </row>
    <row>
      <c r="H211" s="26"/>
      <c r="M211" s="26"/>
      <c r="O211" s="26"/>
      <c r="T211" s="26"/>
    </row>
    <row>
      <c r="H212" s="26"/>
      <c r="M212" s="26"/>
      <c r="O212" s="26"/>
      <c r="T212" s="26"/>
    </row>
    <row>
      <c r="H213" s="26"/>
      <c r="M213" s="26"/>
      <c r="O213" s="26"/>
      <c r="T213" s="26"/>
    </row>
    <row>
      <c r="H214" s="26"/>
      <c r="M214" s="26"/>
      <c r="O214" s="26"/>
      <c r="T214" s="26"/>
    </row>
    <row>
      <c r="H215" s="26"/>
      <c r="M215" s="26"/>
      <c r="O215" s="26"/>
      <c r="T215" s="26"/>
    </row>
    <row>
      <c r="H216" s="26"/>
      <c r="M216" s="26"/>
      <c r="O216" s="26"/>
      <c r="T216" s="26"/>
    </row>
    <row>
      <c r="H217" s="26"/>
      <c r="M217" s="26"/>
      <c r="O217" s="26"/>
      <c r="T217" s="26"/>
    </row>
    <row>
      <c r="H218" s="26"/>
      <c r="M218" s="26"/>
      <c r="O218" s="26"/>
      <c r="T218" s="26"/>
    </row>
    <row>
      <c r="H219" s="26"/>
      <c r="M219" s="26"/>
      <c r="O219" s="26"/>
      <c r="T219" s="26"/>
    </row>
    <row>
      <c r="H220" s="26"/>
      <c r="M220" s="26"/>
      <c r="O220" s="26"/>
      <c r="T220" s="26"/>
    </row>
    <row>
      <c r="H221" s="26"/>
      <c r="M221" s="26"/>
      <c r="O221" s="26"/>
      <c r="T221" s="26"/>
    </row>
    <row>
      <c r="H222" s="26"/>
      <c r="M222" s="26"/>
      <c r="O222" s="26"/>
      <c r="T222" s="26"/>
    </row>
    <row>
      <c r="H223" s="26"/>
      <c r="M223" s="26"/>
      <c r="O223" s="26"/>
      <c r="T223" s="26"/>
    </row>
    <row>
      <c r="H224" s="26"/>
      <c r="M224" s="26"/>
      <c r="O224" s="26"/>
      <c r="T224" s="26"/>
    </row>
    <row>
      <c r="H225" s="26"/>
      <c r="M225" s="26"/>
      <c r="O225" s="26"/>
      <c r="T225" s="26"/>
    </row>
    <row>
      <c r="H226" s="26"/>
      <c r="M226" s="26"/>
      <c r="O226" s="26"/>
      <c r="T226" s="26"/>
    </row>
    <row>
      <c r="H227" s="26"/>
      <c r="M227" s="26"/>
      <c r="O227" s="26"/>
      <c r="T227" s="26"/>
    </row>
    <row>
      <c r="H228" s="26"/>
      <c r="M228" s="26"/>
      <c r="O228" s="26"/>
      <c r="T228" s="26"/>
    </row>
    <row>
      <c r="H229" s="26"/>
      <c r="M229" s="26"/>
      <c r="O229" s="26"/>
      <c r="T229" s="26"/>
    </row>
    <row>
      <c r="H230" s="26"/>
      <c r="M230" s="26"/>
      <c r="O230" s="26"/>
      <c r="T230" s="26"/>
    </row>
    <row>
      <c r="H231" s="26"/>
      <c r="M231" s="26"/>
      <c r="O231" s="26"/>
      <c r="T231" s="26"/>
    </row>
    <row>
      <c r="H232" s="26"/>
      <c r="M232" s="26"/>
      <c r="O232" s="26"/>
      <c r="T232" s="26"/>
    </row>
    <row>
      <c r="H233" s="26"/>
      <c r="M233" s="26"/>
      <c r="O233" s="26"/>
      <c r="T233" s="26"/>
    </row>
    <row>
      <c r="H234" s="26"/>
      <c r="M234" s="26"/>
      <c r="O234" s="26"/>
      <c r="T234" s="26"/>
    </row>
    <row>
      <c r="H235" s="26"/>
      <c r="M235" s="26"/>
      <c r="O235" s="26"/>
      <c r="T235" s="26"/>
    </row>
    <row>
      <c r="H236" s="26"/>
      <c r="M236" s="26"/>
      <c r="O236" s="26"/>
      <c r="T236" s="26"/>
    </row>
    <row>
      <c r="H237" s="26"/>
      <c r="M237" s="26"/>
      <c r="O237" s="26"/>
      <c r="T237" s="26"/>
    </row>
    <row>
      <c r="H238" s="26"/>
      <c r="M238" s="26"/>
      <c r="O238" s="26"/>
      <c r="T238" s="26"/>
    </row>
    <row>
      <c r="H239" s="26"/>
      <c r="M239" s="26"/>
      <c r="O239" s="26"/>
      <c r="T239" s="26"/>
    </row>
    <row>
      <c r="H240" s="26"/>
      <c r="M240" s="26"/>
      <c r="O240" s="26"/>
      <c r="T240" s="26"/>
    </row>
    <row>
      <c r="H241" s="26"/>
      <c r="M241" s="26"/>
      <c r="O241" s="26"/>
      <c r="T241" s="26"/>
    </row>
    <row>
      <c r="H242" s="26"/>
      <c r="M242" s="26"/>
      <c r="O242" s="26"/>
      <c r="T242" s="26"/>
    </row>
    <row>
      <c r="H243" s="26"/>
      <c r="M243" s="26"/>
      <c r="O243" s="26"/>
      <c r="T243" s="26"/>
    </row>
    <row>
      <c r="H244" s="26"/>
      <c r="M244" s="26"/>
      <c r="O244" s="26"/>
      <c r="T244" s="26"/>
    </row>
    <row>
      <c r="H245" s="26"/>
      <c r="M245" s="26"/>
      <c r="O245" s="26"/>
      <c r="T245" s="26"/>
    </row>
    <row>
      <c r="H246" s="26"/>
      <c r="M246" s="26"/>
      <c r="O246" s="26"/>
      <c r="T246" s="26"/>
    </row>
    <row>
      <c r="H247" s="26"/>
      <c r="M247" s="26"/>
      <c r="O247" s="26"/>
      <c r="T247" s="26"/>
    </row>
    <row>
      <c r="H248" s="26"/>
      <c r="M248" s="26"/>
      <c r="O248" s="26"/>
      <c r="T248" s="26"/>
    </row>
    <row>
      <c r="H249" s="26"/>
      <c r="M249" s="26"/>
      <c r="O249" s="26"/>
      <c r="T249" s="26"/>
    </row>
    <row>
      <c r="H250" s="26"/>
      <c r="M250" s="26"/>
      <c r="O250" s="26"/>
      <c r="T250" s="26"/>
    </row>
    <row>
      <c r="H251" s="26"/>
      <c r="M251" s="26"/>
      <c r="O251" s="26"/>
      <c r="T251" s="26"/>
    </row>
    <row>
      <c r="H252" s="26"/>
      <c r="M252" s="26"/>
      <c r="O252" s="26"/>
      <c r="T252" s="26"/>
    </row>
    <row>
      <c r="H253" s="26"/>
      <c r="M253" s="26"/>
      <c r="O253" s="26"/>
      <c r="T253" s="26"/>
    </row>
    <row>
      <c r="H254" s="26"/>
      <c r="M254" s="26"/>
      <c r="O254" s="26"/>
      <c r="T254" s="26"/>
    </row>
    <row>
      <c r="H255" s="26"/>
      <c r="M255" s="26"/>
      <c r="O255" s="26"/>
      <c r="T255" s="26"/>
    </row>
    <row>
      <c r="H256" s="26"/>
      <c r="M256" s="26"/>
      <c r="O256" s="26"/>
      <c r="T256" s="26"/>
    </row>
    <row>
      <c r="H257" s="26"/>
      <c r="M257" s="26"/>
      <c r="O257" s="26"/>
      <c r="T257" s="26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83FB32D30F54282F53E9F340B8A84" ma:contentTypeVersion="19" ma:contentTypeDescription="Create a new document." ma:contentTypeScope="" ma:versionID="ec32568746a6fa3464f0744fc2a1ab72">
  <xsd:schema xmlns:xsd="http://www.w3.org/2001/XMLSchema" xmlns:xs="http://www.w3.org/2001/XMLSchema" xmlns:p="http://schemas.microsoft.com/office/2006/metadata/properties" xmlns:ns2="a413b839-e4ad-47c3-8c1b-401179c59e65" xmlns:ns3="0b1b00fa-d123-46c4-9f21-72b5da4cfab8" targetNamespace="http://schemas.microsoft.com/office/2006/metadata/properties" ma:root="true" ma:fieldsID="2b95555e3fea91b30d173d0a4f8830f9" ns2:_="" ns3:_="">
    <xsd:import namespace="a413b839-e4ad-47c3-8c1b-401179c59e65"/>
    <xsd:import namespace="0b1b00fa-d123-46c4-9f21-72b5da4cf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ime" minOccurs="0"/>
                <xsd:element ref="ns2:L4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3b839-e4ad-47c3-8c1b-401179c59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74191f8-41f6-4416-89b6-a38029911b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ime" ma:index="25" nillable="true" ma:displayName="Time" ma:default="[today]" ma:format="DateTime" ma:internalName="Time">
      <xsd:simpleType>
        <xsd:restriction base="dms:DateTime"/>
      </xsd:simpleType>
    </xsd:element>
    <xsd:element name="L4S" ma:index="26" nillable="true" ma:displayName="L4S" ma:format="DateTime" ma:internalName="L4S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00fa-d123-46c4-9f21-72b5da4cf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f7a3a-22a4-480a-bb40-00f2bdcd2afd}" ma:internalName="TaxCatchAll" ma:showField="CatchAllData" ma:web="0b1b00fa-d123-46c4-9f21-72b5da4cfa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EADEB-517D-470B-9F90-0622B8F155AD}"/>
</file>

<file path=customXml/itemProps2.xml><?xml version="1.0" encoding="utf-8"?>
<ds:datastoreItem xmlns:ds="http://schemas.openxmlformats.org/officeDocument/2006/customXml" ds:itemID="{FEA5E284-23DE-4706-A152-54077CB4A3E8}"/>
</file>