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CF" sheetId="1" r:id="rId4"/>
    <sheet state="visible" name="Assumptions" sheetId="2" r:id="rId5"/>
  </sheets>
  <definedNames/>
  <calcPr/>
</workbook>
</file>

<file path=xl/sharedStrings.xml><?xml version="1.0" encoding="utf-8"?>
<sst xmlns="http://schemas.openxmlformats.org/spreadsheetml/2006/main" count="35" uniqueCount="34">
  <si>
    <t>Year</t>
  </si>
  <si>
    <t>i</t>
  </si>
  <si>
    <t>Cost</t>
  </si>
  <si>
    <t>Description</t>
  </si>
  <si>
    <t>Value ($USD)</t>
  </si>
  <si>
    <t>Capex</t>
  </si>
  <si>
    <t>Capital Expenses</t>
  </si>
  <si>
    <t>Construction and Equiptment</t>
  </si>
  <si>
    <t>Opex</t>
  </si>
  <si>
    <t>Reinvestment</t>
  </si>
  <si>
    <t>Operating Expenses</t>
  </si>
  <si>
    <t>Total Cost</t>
  </si>
  <si>
    <t>NPV</t>
  </si>
  <si>
    <t>Fund Size EOY</t>
  </si>
  <si>
    <t>EOY Value</t>
  </si>
  <si>
    <t>Capital Requirment:</t>
  </si>
  <si>
    <t xml:space="preserve">Annual Opex: </t>
  </si>
  <si>
    <t>End</t>
  </si>
  <si>
    <t>Annual Reinvestment:</t>
  </si>
  <si>
    <t>Lower bound ROR</t>
  </si>
  <si>
    <t>X</t>
  </si>
  <si>
    <t>Category</t>
  </si>
  <si>
    <t>Annual Cost</t>
  </si>
  <si>
    <t>Doctor Salary</t>
  </si>
  <si>
    <t>https://worldsalaries.com/average-doctor-salary-in-uganda/</t>
  </si>
  <si>
    <t>PA Salary</t>
  </si>
  <si>
    <t>https://worldsalaries.com/average-physician-assistant-salary-in-kampala/uganda/</t>
  </si>
  <si>
    <t>Supply/ Utilities</t>
  </si>
  <si>
    <t>Facilities</t>
  </si>
  <si>
    <t>Discount rate</t>
  </si>
  <si>
    <t>Dr/ Facility</t>
  </si>
  <si>
    <t>PA/ facility</t>
  </si>
  <si>
    <t>Total Salary Per Facility</t>
  </si>
  <si>
    <t>Reinvestment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</si>
</sst>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u/>
      <color theme="1"/>
      <name val="Arial"/>
      <scheme val="minor"/>
    </font>
    <font>
      <color rgb="FF000000"/>
      <name val="Arial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10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2" fontId="4" numFmtId="0" xfId="0" applyFont="1"/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orldsalaries.com/average-doctor-salary-in-uganda/" TargetMode="External"/><Relationship Id="rId2" Type="http://schemas.openxmlformats.org/officeDocument/2006/relationships/hyperlink" Target="https://worldsalaries.com/average-physician-assistant-salary-in-kampala/uganda/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16" max="16" width="14.0"/>
    <col customWidth="1" min="17" max="17" width="22.5"/>
  </cols>
  <sheetData>
    <row r="1">
      <c r="A1" s="1" t="s">
        <v>0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P1" s="2"/>
      <c r="Q1" s="2"/>
      <c r="R1" s="2"/>
    </row>
    <row r="2">
      <c r="A2" s="1" t="s">
        <v>1</v>
      </c>
      <c r="B2" s="3">
        <f t="shared" ref="B2:L2" si="1">1/EXP(0.05*B1)</f>
        <v>1</v>
      </c>
      <c r="C2" s="3">
        <f t="shared" si="1"/>
        <v>0.9512294245</v>
      </c>
      <c r="D2" s="3">
        <f t="shared" si="1"/>
        <v>0.904837418</v>
      </c>
      <c r="E2" s="3">
        <f t="shared" si="1"/>
        <v>0.8607079764</v>
      </c>
      <c r="F2" s="3">
        <f t="shared" si="1"/>
        <v>0.8187307531</v>
      </c>
      <c r="G2" s="3">
        <f t="shared" si="1"/>
        <v>0.7788007831</v>
      </c>
      <c r="H2" s="3">
        <f t="shared" si="1"/>
        <v>0.7408182207</v>
      </c>
      <c r="I2" s="3">
        <f t="shared" si="1"/>
        <v>0.7046880897</v>
      </c>
      <c r="J2" s="3">
        <f t="shared" si="1"/>
        <v>0.670320046</v>
      </c>
      <c r="K2" s="3">
        <f t="shared" si="1"/>
        <v>0.6376281516</v>
      </c>
      <c r="L2" s="3">
        <f t="shared" si="1"/>
        <v>0.6065306597</v>
      </c>
      <c r="P2" s="4" t="s">
        <v>2</v>
      </c>
      <c r="Q2" s="4" t="s">
        <v>3</v>
      </c>
      <c r="R2" s="4" t="s">
        <v>4</v>
      </c>
    </row>
    <row r="3">
      <c r="A3" s="1" t="s">
        <v>5</v>
      </c>
      <c r="B3" s="5">
        <f>B13</f>
        <v>5000000</v>
      </c>
      <c r="P3" s="1" t="s">
        <v>6</v>
      </c>
      <c r="Q3" s="1" t="s">
        <v>7</v>
      </c>
    </row>
    <row r="4">
      <c r="A4" s="1" t="s">
        <v>8</v>
      </c>
      <c r="C4" s="6">
        <f>(Assumptions!$B$9+Assumptions!$B$4)*Assumptions!$B$5</f>
        <v>3414935.68</v>
      </c>
      <c r="D4" s="6">
        <f>(Assumptions!$B$9+Assumptions!$B$4)*Assumptions!$B$5</f>
        <v>3414935.68</v>
      </c>
      <c r="E4" s="6">
        <f>(Assumptions!$B$9+Assumptions!$B$4)*Assumptions!$B$5</f>
        <v>3414935.68</v>
      </c>
      <c r="F4" s="6">
        <f>(Assumptions!$B$9+Assumptions!$B$4)*Assumptions!$B$5</f>
        <v>3414935.68</v>
      </c>
      <c r="G4" s="6">
        <f>(Assumptions!$B$9+Assumptions!$B$4)*Assumptions!$B$5</f>
        <v>3414935.68</v>
      </c>
      <c r="H4" s="6">
        <f>(Assumptions!$B$9+Assumptions!$B$4)*Assumptions!$B$5</f>
        <v>3414935.68</v>
      </c>
      <c r="I4" s="6">
        <f>(Assumptions!$B$9+Assumptions!$B$4)*Assumptions!$B$5</f>
        <v>3414935.68</v>
      </c>
      <c r="J4" s="6">
        <f>(Assumptions!$B$9+Assumptions!$B$4)*Assumptions!$B$5</f>
        <v>3414935.68</v>
      </c>
      <c r="K4" s="6">
        <f>(Assumptions!$B$9+Assumptions!$B$4)*Assumptions!$B$5</f>
        <v>3414935.68</v>
      </c>
      <c r="L4" s="6">
        <f>(Assumptions!$B$9+Assumptions!$B$4)*Assumptions!$B$5</f>
        <v>3414935.68</v>
      </c>
    </row>
    <row r="5">
      <c r="A5" s="1" t="s">
        <v>9</v>
      </c>
      <c r="C5" s="7">
        <f t="shared" ref="C5:L5" si="2">0.2*sum(C3:C4)</f>
        <v>682987.136</v>
      </c>
      <c r="D5" s="7">
        <f t="shared" si="2"/>
        <v>682987.136</v>
      </c>
      <c r="E5" s="7">
        <f t="shared" si="2"/>
        <v>682987.136</v>
      </c>
      <c r="F5" s="7">
        <f t="shared" si="2"/>
        <v>682987.136</v>
      </c>
      <c r="G5" s="7">
        <f t="shared" si="2"/>
        <v>682987.136</v>
      </c>
      <c r="H5" s="7">
        <f t="shared" si="2"/>
        <v>682987.136</v>
      </c>
      <c r="I5" s="7">
        <f t="shared" si="2"/>
        <v>682987.136</v>
      </c>
      <c r="J5" s="7">
        <f t="shared" si="2"/>
        <v>682987.136</v>
      </c>
      <c r="K5" s="7">
        <f t="shared" si="2"/>
        <v>682987.136</v>
      </c>
      <c r="L5" s="7">
        <f t="shared" si="2"/>
        <v>682987.136</v>
      </c>
      <c r="P5" s="1" t="s">
        <v>10</v>
      </c>
    </row>
    <row r="6">
      <c r="A6" s="1" t="s">
        <v>11</v>
      </c>
      <c r="B6" s="6">
        <f t="shared" ref="B6:L6" si="3">sum(B3:B5)</f>
        <v>5000000</v>
      </c>
      <c r="C6" s="6">
        <f t="shared" si="3"/>
        <v>4097922.816</v>
      </c>
      <c r="D6" s="6">
        <f t="shared" si="3"/>
        <v>4097922.816</v>
      </c>
      <c r="E6" s="6">
        <f t="shared" si="3"/>
        <v>4097922.816</v>
      </c>
      <c r="F6" s="6">
        <f t="shared" si="3"/>
        <v>4097922.816</v>
      </c>
      <c r="G6" s="6">
        <f t="shared" si="3"/>
        <v>4097922.816</v>
      </c>
      <c r="H6" s="6">
        <f t="shared" si="3"/>
        <v>4097922.816</v>
      </c>
      <c r="I6" s="6">
        <f t="shared" si="3"/>
        <v>4097922.816</v>
      </c>
      <c r="J6" s="6">
        <f t="shared" si="3"/>
        <v>4097922.816</v>
      </c>
      <c r="K6" s="6">
        <f t="shared" si="3"/>
        <v>4097922.816</v>
      </c>
      <c r="L6" s="6">
        <f t="shared" si="3"/>
        <v>4097922.816</v>
      </c>
    </row>
    <row r="7">
      <c r="A7" s="1" t="s">
        <v>11</v>
      </c>
      <c r="B7" s="6">
        <f>sum(C6:L6)</f>
        <v>40979228.16</v>
      </c>
    </row>
    <row r="8">
      <c r="A8" s="1" t="s">
        <v>12</v>
      </c>
      <c r="B8" s="6">
        <f>sumproduct(B2:L2,B6:L6)</f>
        <v>36448654.33</v>
      </c>
    </row>
    <row r="9">
      <c r="A9" s="1" t="s">
        <v>13</v>
      </c>
      <c r="B9" s="5">
        <v>8.6568394E7</v>
      </c>
      <c r="C9" s="6">
        <f t="shared" ref="C9:L9" si="4">B10*(1.055)</f>
        <v>86054655.67</v>
      </c>
      <c r="D9" s="6">
        <f t="shared" si="4"/>
        <v>86464353.16</v>
      </c>
      <c r="E9" s="6">
        <f t="shared" si="4"/>
        <v>86896584.01</v>
      </c>
      <c r="F9" s="6">
        <f t="shared" si="4"/>
        <v>87352587.56</v>
      </c>
      <c r="G9" s="6">
        <f t="shared" si="4"/>
        <v>87833671.31</v>
      </c>
      <c r="H9" s="6">
        <f t="shared" si="4"/>
        <v>88341214.66</v>
      </c>
      <c r="I9" s="6">
        <f t="shared" si="4"/>
        <v>88876672.9</v>
      </c>
      <c r="J9" s="6">
        <f t="shared" si="4"/>
        <v>89441581.33</v>
      </c>
      <c r="K9" s="6">
        <f t="shared" si="4"/>
        <v>90037559.74</v>
      </c>
      <c r="L9" s="6">
        <f t="shared" si="4"/>
        <v>90666316.95</v>
      </c>
    </row>
    <row r="10">
      <c r="A10" s="1" t="s">
        <v>14</v>
      </c>
      <c r="B10" s="6">
        <f>B9-B13</f>
        <v>81568394</v>
      </c>
      <c r="C10" s="6">
        <f t="shared" ref="C10:L10" si="5">C9-C6</f>
        <v>81956732.85</v>
      </c>
      <c r="D10" s="6">
        <f t="shared" si="5"/>
        <v>82366430.34</v>
      </c>
      <c r="E10" s="6">
        <f t="shared" si="5"/>
        <v>82798661.2</v>
      </c>
      <c r="F10" s="6">
        <f t="shared" si="5"/>
        <v>83254664.75</v>
      </c>
      <c r="G10" s="6">
        <f t="shared" si="5"/>
        <v>83735748.49</v>
      </c>
      <c r="H10" s="6">
        <f t="shared" si="5"/>
        <v>84243291.84</v>
      </c>
      <c r="I10" s="6">
        <f t="shared" si="5"/>
        <v>84778750.08</v>
      </c>
      <c r="J10" s="6">
        <f t="shared" si="5"/>
        <v>85343658.52</v>
      </c>
      <c r="K10" s="6">
        <f t="shared" si="5"/>
        <v>85939636.92</v>
      </c>
      <c r="L10" s="6">
        <f t="shared" si="5"/>
        <v>86568394.13</v>
      </c>
    </row>
    <row r="13">
      <c r="A13" s="1" t="s">
        <v>15</v>
      </c>
      <c r="B13" s="5">
        <v>5000000.0</v>
      </c>
    </row>
    <row r="14">
      <c r="A14" s="1" t="s">
        <v>16</v>
      </c>
      <c r="B14" s="6">
        <f t="shared" ref="B14:B15" si="6">C4</f>
        <v>3414935.68</v>
      </c>
      <c r="L14" s="1" t="s">
        <v>17</v>
      </c>
    </row>
    <row r="15">
      <c r="A15" s="1" t="s">
        <v>18</v>
      </c>
      <c r="B15" s="6">
        <f t="shared" si="6"/>
        <v>682987.136</v>
      </c>
    </row>
    <row r="16">
      <c r="C16" s="5"/>
    </row>
    <row r="18">
      <c r="A18" s="1" t="s">
        <v>19</v>
      </c>
      <c r="B18" s="8">
        <v>0.055</v>
      </c>
      <c r="C18" s="9"/>
    </row>
    <row r="19">
      <c r="A19" s="1" t="s">
        <v>20</v>
      </c>
      <c r="B19" s="5">
        <v>3.5E7</v>
      </c>
    </row>
    <row r="25">
      <c r="C25" s="10"/>
    </row>
    <row r="26">
      <c r="C26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12" t="s">
        <v>21</v>
      </c>
      <c r="B1" s="12" t="s">
        <v>22</v>
      </c>
    </row>
    <row r="2">
      <c r="A2" s="1" t="s">
        <v>23</v>
      </c>
      <c r="B2" s="5">
        <v>23669.51</v>
      </c>
      <c r="C2" s="13" t="s">
        <v>24</v>
      </c>
    </row>
    <row r="3">
      <c r="A3" s="1" t="s">
        <v>25</v>
      </c>
      <c r="B3" s="5">
        <v>15364.82</v>
      </c>
      <c r="C3" s="14" t="s">
        <v>26</v>
      </c>
    </row>
    <row r="4">
      <c r="A4" s="1" t="s">
        <v>27</v>
      </c>
      <c r="B4" s="5">
        <v>120000.0</v>
      </c>
    </row>
    <row r="5">
      <c r="A5" s="1" t="s">
        <v>28</v>
      </c>
      <c r="B5" s="1">
        <v>16.0</v>
      </c>
    </row>
    <row r="6">
      <c r="A6" s="1" t="s">
        <v>29</v>
      </c>
      <c r="B6" s="15">
        <v>0.05</v>
      </c>
    </row>
    <row r="7">
      <c r="A7" s="1" t="s">
        <v>30</v>
      </c>
      <c r="B7" s="1">
        <v>2.0</v>
      </c>
    </row>
    <row r="8">
      <c r="A8" s="1" t="s">
        <v>31</v>
      </c>
      <c r="B8" s="1">
        <v>3.0</v>
      </c>
    </row>
    <row r="9">
      <c r="A9" s="1" t="s">
        <v>32</v>
      </c>
      <c r="B9" s="6">
        <f>B7*B2+B8*B3</f>
        <v>93433.48</v>
      </c>
    </row>
    <row r="11">
      <c r="A11" s="1" t="s">
        <v>33</v>
      </c>
      <c r="B11" s="15">
        <v>0.2</v>
      </c>
    </row>
  </sheetData>
  <hyperlinks>
    <hyperlink r:id="rId1" ref="C2"/>
    <hyperlink r:id="rId2" ref="C3"/>
  </hyperlinks>
  <drawing r:id="rId3"/>
</worksheet>
</file>