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showInkAnnotation="0"/>
  <bookViews>
    <workbookView xWindow="0" yWindow="465" windowWidth="28800" windowHeight="16305" tabRatio="500" activeTab="2"/>
  </bookViews>
  <sheets>
    <sheet name="Sheet1" sheetId="1" r:id="rId1"/>
    <sheet name="Pusher Device" sheetId="2" r:id="rId2"/>
    <sheet name="Sheet2"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c r="G4"/>
  <c r="G5"/>
  <c r="G6"/>
  <c r="G7"/>
  <c r="G8"/>
  <c r="G15"/>
  <c r="G17"/>
  <c r="G21"/>
  <c r="G23"/>
  <c r="G24"/>
  <c r="G25"/>
  <c r="G33"/>
  <c r="E29"/>
  <c r="J23"/>
  <c r="J24"/>
  <c r="J17"/>
  <c r="J4"/>
  <c r="J21"/>
  <c r="J3"/>
  <c r="J15"/>
  <c r="J25"/>
  <c r="K25"/>
</calcChain>
</file>

<file path=xl/sharedStrings.xml><?xml version="1.0" encoding="utf-8"?>
<sst xmlns="http://schemas.openxmlformats.org/spreadsheetml/2006/main" count="221" uniqueCount="181">
  <si>
    <t>Description</t>
  </si>
  <si>
    <t>Unit</t>
  </si>
  <si>
    <t>Price/Unit</t>
  </si>
  <si>
    <t>Source</t>
  </si>
  <si>
    <t>Item</t>
  </si>
  <si>
    <t>Inner diameter &gt; 0.039"</t>
  </si>
  <si>
    <t xml:space="preserve">https://shop.nitinol.com/shop/?slug=index.php&amp;cPath=27 </t>
  </si>
  <si>
    <t>Nitinol Tubing - NDC</t>
  </si>
  <si>
    <t>piece</t>
  </si>
  <si>
    <t>to be safe, 1800 budget</t>
  </si>
  <si>
    <t>Instruments</t>
  </si>
  <si>
    <t>Prototyping Materials:</t>
  </si>
  <si>
    <t>Sub-Total</t>
  </si>
  <si>
    <t>Qty</t>
  </si>
  <si>
    <t>Personnel</t>
  </si>
  <si>
    <t>Student Stipend</t>
  </si>
  <si>
    <t>year</t>
  </si>
  <si>
    <t>Grand Total</t>
  </si>
  <si>
    <t>Sub-Total + tax</t>
  </si>
  <si>
    <t>tax (HST)</t>
  </si>
  <si>
    <t>Component</t>
  </si>
  <si>
    <t>Technical Spec</t>
  </si>
  <si>
    <t>Device: Pusher</t>
  </si>
  <si>
    <t>ID = 1mm = 0.039"</t>
  </si>
  <si>
    <t>Thumb Piece</t>
  </si>
  <si>
    <t>ID = 5mm</t>
  </si>
  <si>
    <t>Nitinol tube (metal sheath)</t>
  </si>
  <si>
    <t xml:space="preserve">Thumb Piece Pusher extrusion </t>
  </si>
  <si>
    <t>slot &gt;= 1mm</t>
  </si>
  <si>
    <t>extrusion length = 44.5mm = 1.75"</t>
  </si>
  <si>
    <t>Thumb Piece Length</t>
  </si>
  <si>
    <t>TBD based on ergonomics testing</t>
  </si>
  <si>
    <t>Thumb Piece OD</t>
  </si>
  <si>
    <t>V-2</t>
  </si>
  <si>
    <t xml:space="preserve">Intital - tested on ear cadaver and generally works </t>
  </si>
  <si>
    <t xml:space="preserve">Revision Notes: </t>
  </si>
  <si>
    <t xml:space="preserve">Design Iterations: </t>
  </si>
  <si>
    <t>Version:</t>
  </si>
  <si>
    <t>Desription:</t>
  </si>
  <si>
    <t>V-3</t>
  </si>
  <si>
    <t xml:space="preserve">Link: </t>
  </si>
  <si>
    <t>https://drive.google.com/open?id=0B1QbcJa_MetzNHRONUEwN2RLQkk</t>
  </si>
  <si>
    <t>- ergonomics - thumb piece too long (1"), OD too thick (0.19" - distance from hole to OD)
- size - thumb piece pusher extrusion - sticking out too wide from body of Rosen Needle (0.07")</t>
  </si>
  <si>
    <t>https://drive.google.com/open?id=0B1QbcJa_MetzbzhoUXVwSGRuSlU</t>
  </si>
  <si>
    <t>V-4</t>
  </si>
  <si>
    <t xml:space="preserve">- thumb piece - length = 0.75", distance from hole to OD = 0.07"
- - thumb piece pusher extrusion = 0.07" wide, slot = 0.03" wide </t>
  </si>
  <si>
    <t>- thumb piece - length = 0.75", distance from hole to OD = 0.07"
- thumb piece pusher extrusion = 0.05" wide, slot = 0.025" wide so the walls are not too thin</t>
  </si>
  <si>
    <t>https://drive.google.com/open?id=0B1QbcJa_MetzZ21FMjZ6OTJYM2M</t>
  </si>
  <si>
    <t xml:space="preserve">Budget for REB: </t>
  </si>
  <si>
    <t>Master's Student</t>
  </si>
  <si>
    <t xml:space="preserve">Stipend </t>
  </si>
  <si>
    <t>Total Cost</t>
  </si>
  <si>
    <t>Cost (CAD)</t>
  </si>
  <si>
    <t>as of 21-Feb-2017 the exchange rate is 0.6883 CAD = 1 USD</t>
  </si>
  <si>
    <t>Cost (USD)</t>
  </si>
  <si>
    <t>ft (min. 4 ft)</t>
  </si>
  <si>
    <t>Nitinol Tube</t>
  </si>
  <si>
    <t>Supplier</t>
  </si>
  <si>
    <t>Cost</t>
  </si>
  <si>
    <t>Material</t>
  </si>
  <si>
    <t xml:space="preserve">Tubing Assembly: </t>
  </si>
  <si>
    <t>Wristed Tip</t>
  </si>
  <si>
    <t>laser cutting</t>
  </si>
  <si>
    <t>stainless steel tube</t>
  </si>
  <si>
    <t>McMaster Carr</t>
  </si>
  <si>
    <t>collet 1.75 mm ID</t>
  </si>
  <si>
    <t>Lab</t>
  </si>
  <si>
    <t xml:space="preserve">Collet thread cap </t>
  </si>
  <si>
    <t>Ultra Low Profile SS screw 90318A102</t>
  </si>
  <si>
    <t>Supplier P/N</t>
  </si>
  <si>
    <t>5560K43</t>
  </si>
  <si>
    <t>Stainless steel tube 5560K43, soldered to wrist</t>
  </si>
  <si>
    <t xml:space="preserve">McMaster Carr </t>
  </si>
  <si>
    <t>90318A102</t>
  </si>
  <si>
    <t>Luer-tube coupler</t>
  </si>
  <si>
    <t xml:space="preserve">Aluminum </t>
  </si>
  <si>
    <t>Mill machined at Lab</t>
  </si>
  <si>
    <t>Cable</t>
  </si>
  <si>
    <t>ss</t>
  </si>
  <si>
    <t>8988K35</t>
  </si>
  <si>
    <t>0.3mm</t>
  </si>
  <si>
    <t>Dimensions</t>
  </si>
  <si>
    <t>3/32in, 2-56</t>
  </si>
  <si>
    <t>1.27mmID X 1.47mmOD</t>
  </si>
  <si>
    <t>1.6mm ID X 2.11mmID</t>
  </si>
  <si>
    <t>Rosen Needle</t>
  </si>
  <si>
    <t>N1705-2D</t>
  </si>
  <si>
    <t>Suction dissector for sinus tympani, double curved, 6 mm, left</t>
  </si>
  <si>
    <t>Suction dissector for atticus, double curved, 6 mm, left</t>
  </si>
  <si>
    <t>Suction dissector for ear drum, single curved, very fine, right</t>
  </si>
  <si>
    <t>Suction dissector for ear drum, single curved, very fine, left</t>
  </si>
  <si>
    <t>C:\Users\arushri swarup\Documents\GitHub\Grad-School\Ear Surgery Instruments\Quotes\Panetti instrument quote 11-Jul-2017</t>
  </si>
  <si>
    <t>C:\Users\arushri swarup\Documents\GitHub\Grad-School\Ear Surgery Instruments\Quotes\Panetti instrument quote 11-Jul-2018</t>
  </si>
  <si>
    <t>C:\Users\arushri swarup\Documents\GitHub\Grad-School\Ear Surgery Instruments\Quotes\Panetti instrument quote 11-Jul-2019</t>
  </si>
  <si>
    <t>C:\Users\arushri swarup\Documents\GitHub\Grad-School\Ear Surgery Instruments\Quotes\Panetti instrument quote 11-Jul-2020</t>
  </si>
  <si>
    <t>Total</t>
  </si>
  <si>
    <t>C:\Users\arushri swarup\Documents\GitHub\Grad-School\Ear Surgery Instruments\Quotes\Rosen needle quote 11-Jul-2017</t>
  </si>
  <si>
    <t>10-804-12</t>
  </si>
  <si>
    <t>10-813-12</t>
  </si>
  <si>
    <t>10-814-12</t>
  </si>
  <si>
    <t>10-802-02</t>
  </si>
  <si>
    <t>to order</t>
  </si>
  <si>
    <t>Amazon</t>
  </si>
  <si>
    <t>to print/make</t>
  </si>
  <si>
    <t>3 ft</t>
  </si>
  <si>
    <t>21.57 USD</t>
  </si>
  <si>
    <t>CAD 32.25</t>
  </si>
  <si>
    <t>3 pairs</t>
  </si>
  <si>
    <t xml:space="preserve">Assembly Instruction: </t>
  </si>
  <si>
    <t>Manufacturing Sterility Cert</t>
  </si>
  <si>
    <t xml:space="preserve">Assembly Sterility Cert: </t>
  </si>
  <si>
    <t xml:space="preserve">obtainable: Confluent medical makes medical- grade NiTi </t>
  </si>
  <si>
    <t>ask McMaster Carr</t>
  </si>
  <si>
    <t>CHANGE ASSEMBLY PROCESS - currently wrist is soldered to the shaft</t>
  </si>
  <si>
    <t>tube without cable, coupled with suction tubing and luer lock</t>
  </si>
  <si>
    <t>unknown manufacturer</t>
  </si>
  <si>
    <t xml:space="preserve">amazon: "Bestgle 14pcs 0.5-3mm Small Electric Drill Bit Collet Micro Twist Drill Chuck Set with Allen wrench" </t>
  </si>
  <si>
    <t>ask manufacturer</t>
  </si>
  <si>
    <t>SS</t>
  </si>
  <si>
    <t xml:space="preserve">laser welded to the shaft (laser welding sterility cert?)
slides into the silicone tubing
set screw clamps it into the luer-tube coupler
</t>
  </si>
  <si>
    <t>set screw for luer-tube coupler</t>
  </si>
  <si>
    <t>5-40</t>
  </si>
  <si>
    <t>clamped by the collet thread cap</t>
  </si>
  <si>
    <t>Handle Body</t>
  </si>
  <si>
    <t>screws onto the handle body</t>
  </si>
  <si>
    <t>holds the wheel in place</t>
  </si>
  <si>
    <t>holes with threads for the collet thread cap, ultra low profile screw</t>
  </si>
  <si>
    <t>laser welded to the cable end and set screw clamped into the wheel</t>
  </si>
  <si>
    <t>holes for the luer end and set screw for luer-tube coupler</t>
  </si>
  <si>
    <t>CHANGE ASSEMBLY PROCESS - currently solder ball at the tip
laser weld the other end into a stainless steel tube</t>
  </si>
  <si>
    <t>3D printed</t>
  </si>
  <si>
    <t>3D printed or machined</t>
  </si>
  <si>
    <t>set screw clamps the SS tube without cable into place on the luer-tube coupler</t>
  </si>
  <si>
    <t>set screw clamps the cable + tube into place in the wheel</t>
  </si>
  <si>
    <t>Confluent Medical (NDC) https://shop.confluentmedical.com/collections/tube</t>
  </si>
  <si>
    <t>long shaft, attached to handle via collet 
stainless steel wire is looped through 2 holes at the top</t>
  </si>
  <si>
    <t>Protolabs</t>
  </si>
  <si>
    <t>Protolabs quote</t>
  </si>
  <si>
    <t>Ebay</t>
  </si>
  <si>
    <t>see quote: C:\Users\arushri swarup\Documents\Wrist Tool Assembly\Clinical Tool\Components info and quotes</t>
  </si>
  <si>
    <t>M2 screw</t>
  </si>
  <si>
    <t>12mm length</t>
  </si>
  <si>
    <t>attaches wedge to handle</t>
  </si>
  <si>
    <t>M2 nut</t>
  </si>
  <si>
    <t>secures M2 screw</t>
  </si>
  <si>
    <t>Wedge</t>
  </si>
  <si>
    <t>Ultem1010</t>
  </si>
  <si>
    <t>3D printed U of T medstores</t>
  </si>
  <si>
    <t>TSE0490X0405GS (quote)</t>
  </si>
  <si>
    <t>tube that is clamped in the wedge</t>
  </si>
  <si>
    <t>SS wire to actuate wrist</t>
  </si>
  <si>
    <t>stainless steel</t>
  </si>
  <si>
    <t>set screw for wedge</t>
  </si>
  <si>
    <t>Niti tubing to reinforce shaft and prevent the tube from slipping in the collet</t>
  </si>
  <si>
    <t>Confluent Medical (NDC)</t>
  </si>
  <si>
    <t xml:space="preserve">Laser welded to the niti wrist </t>
  </si>
  <si>
    <t>spoke with members of the lab - Thomas, Peter, Kyle, Vito about manufacturing clinical tool - suggested components not be toxic/have coatings and sterilize twice - once before assembly, once after assembly
Greg from medical engineering - can probably use set screws, screws from McMaster Carr as they are currently used for surgical instruments that they make/fix
Andrew from Baylis - current instruments are made from stainless steel which is compatible for surgical instruments and baylis suture passer uses stainless steel shaft, screw, etc. that are biocompatible (ss is biocompatible) and ensures they are cleaned before being used - i.e. no oils on the surface. 
Louis Konstant from sterilization said that any stainless steel can be sterilized - send him the sample and then they will test to make sure it is sterilizable</t>
  </si>
  <si>
    <t>holes for cable/tube assembly, 4-40 set screw</t>
  </si>
  <si>
    <t>Metal 3D printed</t>
  </si>
  <si>
    <t>stainless steel 316</t>
  </si>
  <si>
    <t>ordered?</t>
  </si>
  <si>
    <t>acquired</t>
  </si>
  <si>
    <t xml:space="preserve">luer plus suction tubing </t>
  </si>
  <si>
    <t>4-40</t>
  </si>
  <si>
    <t>Niti tubing where the laser fibre will enter the tool/where suction tubing will be fed onto it</t>
  </si>
  <si>
    <t>OD = ID of suction tubing</t>
  </si>
  <si>
    <t>ID = OD of wrist</t>
  </si>
  <si>
    <t>1.24mm OD
1.0287 ID
long enough to go into handle</t>
  </si>
  <si>
    <t>in lab - Sava</t>
  </si>
  <si>
    <t>0.19mm OD = 0.0075" OD</t>
  </si>
  <si>
    <t xml:space="preserve"> 50415K38 </t>
  </si>
  <si>
    <t>OD = 1mm
ID = 0.5mm</t>
  </si>
  <si>
    <t>sterilized suction tubing</t>
  </si>
  <si>
    <t>Pulse</t>
  </si>
  <si>
    <t>sent request for quote to Pulse (Bob Lamson)</t>
  </si>
  <si>
    <t>ordered through myfinance - waiting for approval and the order</t>
  </si>
  <si>
    <t>ordered through mcmaster carr</t>
  </si>
  <si>
    <t>order from Protolabs</t>
  </si>
  <si>
    <t>In the OR</t>
  </si>
  <si>
    <t>SickKids OR - MED-RX, Standard bore tubing with slide clamp, M/F L.L., REF 10-1044 (see picture below)</t>
  </si>
  <si>
    <t>ordered through Pulse</t>
  </si>
</sst>
</file>

<file path=xl/styles.xml><?xml version="1.0" encoding="utf-8"?>
<styleSheet xmlns="http://schemas.openxmlformats.org/spreadsheetml/2006/main">
  <fonts count="9">
    <font>
      <sz val="12"/>
      <color theme="1"/>
      <name val="Calibri"/>
      <family val="2"/>
      <scheme val="minor"/>
    </font>
    <font>
      <u/>
      <sz val="12"/>
      <color theme="10"/>
      <name val="Calibri"/>
      <family val="2"/>
      <scheme val="minor"/>
    </font>
    <font>
      <sz val="14"/>
      <color theme="0"/>
      <name val="Calibri"/>
      <family val="2"/>
      <scheme val="minor"/>
    </font>
    <font>
      <b/>
      <sz val="14"/>
      <color theme="0"/>
      <name val="Calibri"/>
      <family val="2"/>
      <scheme val="minor"/>
    </font>
    <font>
      <b/>
      <sz val="12"/>
      <color theme="0"/>
      <name val="Calibri"/>
      <family val="2"/>
      <scheme val="minor"/>
    </font>
    <font>
      <u/>
      <sz val="12"/>
      <color theme="11"/>
      <name val="Calibri"/>
      <family val="2"/>
      <scheme val="minor"/>
    </font>
    <font>
      <b/>
      <sz val="10"/>
      <color theme="0"/>
      <name val="Calibri"/>
      <scheme val="minor"/>
    </font>
    <font>
      <sz val="11"/>
      <color rgb="FF585858"/>
      <name val="Arial"/>
      <family val="2"/>
    </font>
    <font>
      <strike/>
      <sz val="12"/>
      <color theme="1"/>
      <name val="Calibri"/>
      <family val="2"/>
      <scheme val="minor"/>
    </font>
  </fonts>
  <fills count="14">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B050"/>
        <bgColor indexed="64"/>
      </patternFill>
    </fill>
    <fill>
      <patternFill patternType="solid">
        <fgColor rgb="FF00B0F0"/>
        <bgColor indexed="64"/>
      </patternFill>
    </fill>
    <fill>
      <patternFill patternType="solid">
        <fgColor rgb="FFFF2D53"/>
        <bgColor indexed="64"/>
      </patternFill>
    </fill>
    <fill>
      <patternFill patternType="solid">
        <fgColor rgb="FFFF5ACA"/>
        <bgColor indexed="64"/>
      </patternFill>
    </fill>
    <fill>
      <patternFill patternType="solid">
        <fgColor rgb="FFFFC00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1" applyAlignment="1">
      <alignment wrapText="1"/>
    </xf>
    <xf numFmtId="0" fontId="3" fillId="3" borderId="0" xfId="0" applyFont="1" applyFill="1" applyAlignment="1"/>
    <xf numFmtId="0" fontId="0" fillId="4" borderId="0" xfId="0" applyFill="1" applyAlignment="1">
      <alignment wrapText="1"/>
    </xf>
    <xf numFmtId="0" fontId="0" fillId="0" borderId="0" xfId="0" applyAlignment="1"/>
    <xf numFmtId="0" fontId="0" fillId="5" borderId="0" xfId="0" applyFill="1" applyAlignment="1">
      <alignment wrapText="1"/>
    </xf>
    <xf numFmtId="0" fontId="0" fillId="0" borderId="0" xfId="0" quotePrefix="1" applyAlignment="1">
      <alignment wrapText="1"/>
    </xf>
    <xf numFmtId="0" fontId="4" fillId="6" borderId="0" xfId="0" applyFont="1" applyFill="1"/>
    <xf numFmtId="0" fontId="4" fillId="6" borderId="0" xfId="0" applyFont="1" applyFill="1" applyAlignment="1">
      <alignment wrapText="1"/>
    </xf>
    <xf numFmtId="0" fontId="3" fillId="7" borderId="0" xfId="0" applyFont="1" applyFill="1"/>
    <xf numFmtId="0" fontId="3" fillId="7" borderId="0" xfId="0" applyFont="1" applyFill="1" applyAlignment="1">
      <alignment wrapText="1"/>
    </xf>
    <xf numFmtId="0" fontId="0" fillId="8" borderId="0" xfId="0" applyFill="1" applyAlignment="1">
      <alignment wrapText="1"/>
    </xf>
    <xf numFmtId="0" fontId="2" fillId="9" borderId="0" xfId="0" applyFont="1" applyFill="1" applyBorder="1" applyAlignment="1"/>
    <xf numFmtId="0" fontId="3" fillId="2" borderId="1" xfId="0" applyFont="1" applyFill="1" applyBorder="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6" fillId="13" borderId="0" xfId="0" applyFont="1" applyFill="1" applyAlignment="1">
      <alignment wrapText="1"/>
    </xf>
    <xf numFmtId="0" fontId="0" fillId="0" borderId="0" xfId="0" applyFill="1" applyAlignment="1">
      <alignment wrapText="1"/>
    </xf>
    <xf numFmtId="0" fontId="0" fillId="0" borderId="0" xfId="0" applyFont="1" applyFill="1" applyAlignment="1">
      <alignment wrapText="1"/>
    </xf>
    <xf numFmtId="0" fontId="0" fillId="12" borderId="0" xfId="0" applyFont="1" applyFill="1" applyAlignment="1">
      <alignment wrapText="1"/>
    </xf>
    <xf numFmtId="0" fontId="7" fillId="0" borderId="0" xfId="0" applyFont="1"/>
    <xf numFmtId="0" fontId="8" fillId="0" borderId="0" xfId="0" applyFont="1" applyFill="1" applyAlignment="1">
      <alignment wrapText="1"/>
    </xf>
    <xf numFmtId="0" fontId="8" fillId="12" borderId="0" xfId="0" applyFont="1" applyFill="1" applyAlignment="1">
      <alignment wrapText="1"/>
    </xf>
    <xf numFmtId="0" fontId="8" fillId="0" borderId="0" xfId="0" applyFont="1" applyAlignment="1">
      <alignment wrapText="1"/>
    </xf>
    <xf numFmtId="0" fontId="0" fillId="10" borderId="0" xfId="0" applyFont="1" applyFill="1" applyAlignment="1">
      <alignment wrapText="1"/>
    </xf>
    <xf numFmtId="0" fontId="0" fillId="0" borderId="0" xfId="0" applyAlignment="1">
      <alignment horizontal="center" wrapText="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Medium7"/>
  <colors>
    <mruColors>
      <color rgb="FFFF5ACA"/>
      <color rgb="FFFF2D53"/>
      <color rgb="FFF5731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928918</xdr:colOff>
      <xdr:row>35</xdr:row>
      <xdr:rowOff>35001</xdr:rowOff>
    </xdr:from>
    <xdr:to>
      <xdr:col>4</xdr:col>
      <xdr:colOff>411168</xdr:colOff>
      <xdr:row>47</xdr:row>
      <xdr:rowOff>22001</xdr:rowOff>
    </xdr:to>
    <xdr:pic>
      <xdr:nvPicPr>
        <xdr:cNvPr id="2" name="Picture 1" descr="IMG_8405.jpg"/>
        <xdr:cNvPicPr>
          <a:picLocks noChangeAspect="1"/>
        </xdr:cNvPicPr>
      </xdr:nvPicPr>
      <xdr:blipFill>
        <a:blip xmlns:r="http://schemas.openxmlformats.org/officeDocument/2006/relationships" r:embed="rId1" cstate="print"/>
        <a:stretch>
          <a:fillRect/>
        </a:stretch>
      </xdr:blipFill>
      <xdr:spPr>
        <a:xfrm rot="5400000">
          <a:off x="3147751" y="13109084"/>
          <a:ext cx="2400000" cy="18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hop.nitinol.com/shop/?slug=index.php&amp;cPath=27"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33"/>
  <sheetViews>
    <sheetView zoomScale="106" zoomScaleNormal="90" zoomScalePageLayoutView="90" workbookViewId="0">
      <pane ySplit="1" topLeftCell="A2" activePane="bottomLeft" state="frozen"/>
      <selection pane="bottomLeft" activeCell="B8" sqref="B8"/>
    </sheetView>
  </sheetViews>
  <sheetFormatPr defaultColWidth="10.875" defaultRowHeight="15.75"/>
  <cols>
    <col min="1" max="1" width="10.875" style="1"/>
    <col min="2" max="2" width="23.625" style="1" bestFit="1" customWidth="1"/>
    <col min="3" max="3" width="20.5" style="1" customWidth="1"/>
    <col min="4" max="4" width="12.125" style="1" customWidth="1"/>
    <col min="5" max="5" width="10.875" style="1" customWidth="1"/>
    <col min="6" max="6" width="6.125" style="1" customWidth="1"/>
    <col min="7" max="7" width="10.875" style="1" customWidth="1"/>
    <col min="8" max="8" width="56" style="1" customWidth="1"/>
    <col min="9" max="9" width="10.875" style="1" customWidth="1"/>
    <col min="10" max="11" width="11.625" style="1" bestFit="1" customWidth="1"/>
    <col min="12" max="16384" width="10.875" style="1"/>
  </cols>
  <sheetData>
    <row r="1" spans="1:12" s="14" customFormat="1" ht="37.5">
      <c r="B1" s="14" t="s">
        <v>4</v>
      </c>
      <c r="C1" s="14" t="s">
        <v>0</v>
      </c>
      <c r="D1" s="14" t="s">
        <v>2</v>
      </c>
      <c r="E1" s="14" t="s">
        <v>1</v>
      </c>
      <c r="F1" s="14" t="s">
        <v>13</v>
      </c>
      <c r="G1" s="14" t="s">
        <v>52</v>
      </c>
      <c r="H1" s="14" t="s">
        <v>3</v>
      </c>
      <c r="J1" s="14" t="s">
        <v>54</v>
      </c>
    </row>
    <row r="2" spans="1:12" s="13" customFormat="1" ht="18.75">
      <c r="A2" s="13" t="s">
        <v>10</v>
      </c>
    </row>
    <row r="3" spans="1:12" ht="31.5">
      <c r="B3" s="1" t="s">
        <v>86</v>
      </c>
      <c r="C3" s="1" t="s">
        <v>85</v>
      </c>
      <c r="D3" s="1">
        <v>64.83</v>
      </c>
      <c r="E3" s="1" t="s">
        <v>8</v>
      </c>
      <c r="F3" s="1">
        <v>2</v>
      </c>
      <c r="G3" s="1">
        <f>F3*D3</f>
        <v>129.66</v>
      </c>
      <c r="H3" s="1" t="s">
        <v>96</v>
      </c>
      <c r="J3" s="1">
        <f t="shared" ref="J3:J4" si="0">G3*$K$3</f>
        <v>98.541600000000003</v>
      </c>
      <c r="K3" s="1">
        <v>0.76</v>
      </c>
      <c r="L3" s="5" t="s">
        <v>53</v>
      </c>
    </row>
    <row r="4" spans="1:12" ht="47.25">
      <c r="B4" s="1" t="s">
        <v>100</v>
      </c>
      <c r="C4" s="1" t="s">
        <v>87</v>
      </c>
      <c r="D4" s="1">
        <v>708</v>
      </c>
      <c r="F4" s="1">
        <v>1</v>
      </c>
      <c r="G4" s="1">
        <f t="shared" ref="G4:G7" si="1">F4*D4</f>
        <v>708</v>
      </c>
      <c r="H4" s="1" t="s">
        <v>91</v>
      </c>
      <c r="J4" s="1">
        <f t="shared" si="0"/>
        <v>538.08000000000004</v>
      </c>
      <c r="K4" s="1">
        <v>1.1299999999999999</v>
      </c>
      <c r="L4" s="1" t="s">
        <v>19</v>
      </c>
    </row>
    <row r="5" spans="1:12" ht="47.25">
      <c r="B5" s="1" t="s">
        <v>97</v>
      </c>
      <c r="C5" s="1" t="s">
        <v>88</v>
      </c>
      <c r="D5" s="1">
        <v>708</v>
      </c>
      <c r="F5" s="1">
        <v>1</v>
      </c>
      <c r="G5" s="1">
        <f t="shared" si="1"/>
        <v>708</v>
      </c>
      <c r="H5" s="1" t="s">
        <v>92</v>
      </c>
    </row>
    <row r="6" spans="1:12" ht="47.25">
      <c r="B6" s="1" t="s">
        <v>98</v>
      </c>
      <c r="C6" s="1" t="s">
        <v>90</v>
      </c>
      <c r="D6" s="1">
        <v>738</v>
      </c>
      <c r="F6" s="1">
        <v>1</v>
      </c>
      <c r="G6" s="1">
        <f t="shared" si="1"/>
        <v>738</v>
      </c>
      <c r="H6" s="1" t="s">
        <v>93</v>
      </c>
    </row>
    <row r="7" spans="1:12" ht="47.25">
      <c r="B7" s="1" t="s">
        <v>99</v>
      </c>
      <c r="C7" s="1" t="s">
        <v>89</v>
      </c>
      <c r="D7" s="1">
        <v>738</v>
      </c>
      <c r="F7" s="1">
        <v>1</v>
      </c>
      <c r="G7" s="1">
        <f t="shared" si="1"/>
        <v>738</v>
      </c>
      <c r="H7" s="1" t="s">
        <v>94</v>
      </c>
    </row>
    <row r="8" spans="1:12">
      <c r="E8" s="12" t="s">
        <v>95</v>
      </c>
      <c r="F8" s="12">
        <v>6</v>
      </c>
      <c r="G8" s="12">
        <f>SUM(G3:G7)</f>
        <v>3021.66</v>
      </c>
    </row>
    <row r="15" spans="1:12" s="4" customFormat="1" ht="31.5">
      <c r="A15" s="4" t="s">
        <v>18</v>
      </c>
      <c r="G15" s="4">
        <f>SUM(G3:G13)*$K$4</f>
        <v>6828.9515999999994</v>
      </c>
      <c r="J15" s="4">
        <f>SUM(J3:J13)*1.13</f>
        <v>719.38240799999994</v>
      </c>
    </row>
    <row r="16" spans="1:12" s="3" customFormat="1" ht="18.75">
      <c r="A16" s="3" t="s">
        <v>11</v>
      </c>
    </row>
    <row r="17" spans="1:11">
      <c r="B17" s="1" t="s">
        <v>7</v>
      </c>
      <c r="C17" s="1" t="s">
        <v>5</v>
      </c>
      <c r="D17" s="1">
        <v>80</v>
      </c>
      <c r="E17" s="1" t="s">
        <v>55</v>
      </c>
      <c r="F17" s="1">
        <v>4</v>
      </c>
      <c r="G17" s="1">
        <f>D17*F17</f>
        <v>320</v>
      </c>
      <c r="H17" s="2" t="s">
        <v>6</v>
      </c>
      <c r="I17" s="5" t="s">
        <v>9</v>
      </c>
      <c r="J17" s="1">
        <f>G17*$K$3</f>
        <v>243.2</v>
      </c>
    </row>
    <row r="21" spans="1:11" s="4" customFormat="1" ht="31.5">
      <c r="A21" s="4" t="s">
        <v>18</v>
      </c>
      <c r="G21" s="4">
        <f>SUM(G17:G20)*$K$4</f>
        <v>361.59999999999997</v>
      </c>
      <c r="J21" s="4">
        <f>SUM(J17:J20)*1.13</f>
        <v>274.81599999999997</v>
      </c>
    </row>
    <row r="22" spans="1:11" s="3" customFormat="1" ht="18.75">
      <c r="A22" s="3" t="s">
        <v>14</v>
      </c>
    </row>
    <row r="23" spans="1:11">
      <c r="B23" s="1" t="s">
        <v>15</v>
      </c>
      <c r="D23" s="1">
        <v>23465</v>
      </c>
      <c r="E23" s="1" t="s">
        <v>16</v>
      </c>
      <c r="F23" s="1">
        <v>1</v>
      </c>
      <c r="G23" s="1">
        <f>D23*F23</f>
        <v>23465</v>
      </c>
      <c r="H23" s="2"/>
      <c r="J23" s="1">
        <f>G23*$K$3</f>
        <v>17833.400000000001</v>
      </c>
    </row>
    <row r="24" spans="1:11" s="4" customFormat="1">
      <c r="A24" s="4" t="s">
        <v>12</v>
      </c>
      <c r="G24" s="4">
        <f>G23</f>
        <v>23465</v>
      </c>
      <c r="J24" s="4" t="e">
        <f>J23+#REF!*1.13</f>
        <v>#REF!</v>
      </c>
    </row>
    <row r="25" spans="1:11" s="6" customFormat="1">
      <c r="A25" s="6" t="s">
        <v>17</v>
      </c>
      <c r="G25" s="6">
        <f>SUM(G15, G21, G24)</f>
        <v>30655.551599999999</v>
      </c>
      <c r="J25" s="6" t="e">
        <f>SUM(J15, J21, J24)</f>
        <v>#REF!</v>
      </c>
      <c r="K25" s="6" t="e">
        <f>J25+#REF!</f>
        <v>#REF!</v>
      </c>
    </row>
    <row r="29" spans="1:11">
      <c r="E29" s="1">
        <f>3000*0.69*1.13</f>
        <v>2339.1</v>
      </c>
    </row>
    <row r="32" spans="1:11" ht="31.5">
      <c r="A32" s="1" t="s">
        <v>48</v>
      </c>
      <c r="B32" s="1" t="s">
        <v>4</v>
      </c>
      <c r="C32" s="1" t="s">
        <v>0</v>
      </c>
      <c r="D32" s="1" t="s">
        <v>2</v>
      </c>
      <c r="E32" s="1" t="s">
        <v>1</v>
      </c>
      <c r="F32" s="1" t="s">
        <v>13</v>
      </c>
      <c r="G32" s="1" t="s">
        <v>51</v>
      </c>
    </row>
    <row r="33" spans="2:7">
      <c r="B33" s="1" t="s">
        <v>49</v>
      </c>
      <c r="C33" s="1" t="s">
        <v>50</v>
      </c>
      <c r="D33" s="1">
        <v>23465</v>
      </c>
      <c r="E33" s="1" t="s">
        <v>16</v>
      </c>
      <c r="F33" s="1">
        <v>0.5</v>
      </c>
      <c r="G33" s="1">
        <f>D33*F33</f>
        <v>11732.5</v>
      </c>
    </row>
  </sheetData>
  <hyperlinks>
    <hyperlink ref="H17" r:id="rId1"/>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dimension ref="A1:E14"/>
  <sheetViews>
    <sheetView workbookViewId="0">
      <selection activeCell="D17" sqref="D17"/>
    </sheetView>
  </sheetViews>
  <sheetFormatPr defaultColWidth="11" defaultRowHeight="15.75"/>
  <cols>
    <col min="2" max="2" width="26.125" bestFit="1" customWidth="1"/>
    <col min="3" max="3" width="39.5" style="1" customWidth="1"/>
    <col min="4" max="4" width="49.125" customWidth="1"/>
  </cols>
  <sheetData>
    <row r="1" spans="1:5" s="10" customFormat="1" ht="18.75">
      <c r="A1" s="10" t="s">
        <v>22</v>
      </c>
      <c r="C1" s="11"/>
    </row>
    <row r="2" spans="1:5" s="8" customFormat="1">
      <c r="B2" s="8" t="s">
        <v>20</v>
      </c>
      <c r="C2" s="9" t="s">
        <v>21</v>
      </c>
    </row>
    <row r="3" spans="1:5">
      <c r="B3" t="s">
        <v>26</v>
      </c>
      <c r="C3" s="1" t="s">
        <v>23</v>
      </c>
    </row>
    <row r="4" spans="1:5">
      <c r="B4" t="s">
        <v>24</v>
      </c>
      <c r="C4" s="1" t="s">
        <v>25</v>
      </c>
    </row>
    <row r="5" spans="1:5">
      <c r="B5" t="s">
        <v>27</v>
      </c>
      <c r="C5" s="1" t="s">
        <v>28</v>
      </c>
      <c r="D5" t="s">
        <v>29</v>
      </c>
    </row>
    <row r="6" spans="1:5">
      <c r="B6" t="s">
        <v>30</v>
      </c>
      <c r="C6" s="1" t="s">
        <v>31</v>
      </c>
    </row>
    <row r="7" spans="1:5">
      <c r="B7" t="s">
        <v>32</v>
      </c>
      <c r="C7" s="1" t="s">
        <v>31</v>
      </c>
    </row>
    <row r="10" spans="1:5" s="8" customFormat="1">
      <c r="A10" s="8" t="s">
        <v>36</v>
      </c>
      <c r="C10" s="9"/>
    </row>
    <row r="11" spans="1:5" s="8" customFormat="1">
      <c r="B11" s="8" t="s">
        <v>37</v>
      </c>
      <c r="C11" s="9" t="s">
        <v>38</v>
      </c>
      <c r="D11" s="8" t="s">
        <v>35</v>
      </c>
      <c r="E11" s="8" t="s">
        <v>40</v>
      </c>
    </row>
    <row r="12" spans="1:5" ht="63">
      <c r="B12" t="s">
        <v>33</v>
      </c>
      <c r="C12" s="1" t="s">
        <v>34</v>
      </c>
      <c r="D12" s="7" t="s">
        <v>42</v>
      </c>
      <c r="E12" t="s">
        <v>41</v>
      </c>
    </row>
    <row r="13" spans="1:5" ht="63">
      <c r="B13" t="s">
        <v>39</v>
      </c>
      <c r="C13" s="7" t="s">
        <v>45</v>
      </c>
      <c r="E13" t="s">
        <v>43</v>
      </c>
    </row>
    <row r="14" spans="1:5" ht="78.75">
      <c r="B14" t="s">
        <v>44</v>
      </c>
      <c r="C14" s="7" t="s">
        <v>46</v>
      </c>
      <c r="E14"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2"/>
  <sheetViews>
    <sheetView tabSelected="1" zoomScale="90" zoomScaleNormal="90" zoomScalePageLayoutView="130" workbookViewId="0">
      <pane ySplit="1" topLeftCell="A2" activePane="bottomLeft" state="frozen"/>
      <selection pane="bottomLeft" activeCell="L7" sqref="L7"/>
    </sheetView>
  </sheetViews>
  <sheetFormatPr defaultColWidth="11" defaultRowHeight="15.75"/>
  <cols>
    <col min="1" max="1" width="11" style="1"/>
    <col min="2" max="2" width="22.125" style="1" customWidth="1"/>
    <col min="3" max="3" width="19.5" style="1" customWidth="1"/>
    <col min="4" max="4" width="11" style="1"/>
    <col min="5" max="5" width="21" style="1" customWidth="1"/>
    <col min="6" max="6" width="20.125" style="1" customWidth="1"/>
    <col min="7" max="8" width="11" style="1"/>
    <col min="9" max="9" width="16.5" style="1" customWidth="1"/>
    <col min="10" max="10" width="34.125" style="1" customWidth="1"/>
    <col min="11" max="11" width="11" style="1"/>
    <col min="12" max="12" width="22.625" style="1" customWidth="1"/>
    <col min="13" max="16384" width="11" style="1"/>
  </cols>
  <sheetData>
    <row r="1" spans="1:12" s="18" customFormat="1" ht="25.5">
      <c r="B1" s="18" t="s">
        <v>20</v>
      </c>
      <c r="C1" s="18" t="s">
        <v>59</v>
      </c>
      <c r="D1" s="18" t="s">
        <v>81</v>
      </c>
      <c r="E1" s="18" t="s">
        <v>57</v>
      </c>
      <c r="F1" s="18" t="s">
        <v>69</v>
      </c>
      <c r="G1" s="18" t="s">
        <v>13</v>
      </c>
      <c r="H1" s="18" t="s">
        <v>58</v>
      </c>
      <c r="I1" s="18" t="s">
        <v>109</v>
      </c>
      <c r="J1" s="18" t="s">
        <v>108</v>
      </c>
      <c r="K1" s="18" t="s">
        <v>110</v>
      </c>
      <c r="L1" s="18" t="s">
        <v>160</v>
      </c>
    </row>
    <row r="2" spans="1:12" ht="31.5">
      <c r="A2" s="1" t="s">
        <v>60</v>
      </c>
    </row>
    <row r="3" spans="1:12" ht="78.75">
      <c r="B3" s="1" t="s">
        <v>61</v>
      </c>
      <c r="C3" s="1" t="s">
        <v>56</v>
      </c>
      <c r="D3" s="1" t="s">
        <v>167</v>
      </c>
      <c r="E3" s="1" t="s">
        <v>134</v>
      </c>
      <c r="F3" s="22" t="s">
        <v>148</v>
      </c>
      <c r="I3" s="1" t="s">
        <v>111</v>
      </c>
      <c r="J3" s="17" t="s">
        <v>135</v>
      </c>
      <c r="L3" s="1" t="s">
        <v>175</v>
      </c>
    </row>
    <row r="4" spans="1:12" ht="31.5">
      <c r="C4" s="1" t="s">
        <v>62</v>
      </c>
      <c r="E4" s="1" t="s">
        <v>173</v>
      </c>
      <c r="J4" s="1" t="s">
        <v>174</v>
      </c>
      <c r="L4" s="1" t="s">
        <v>180</v>
      </c>
    </row>
    <row r="5" spans="1:12" s="23" customFormat="1" ht="47.25" hidden="1">
      <c r="B5" s="23" t="s">
        <v>71</v>
      </c>
      <c r="C5" s="23" t="s">
        <v>63</v>
      </c>
      <c r="D5" s="23" t="s">
        <v>83</v>
      </c>
      <c r="E5" s="23" t="s">
        <v>64</v>
      </c>
      <c r="F5" s="23" t="s">
        <v>70</v>
      </c>
      <c r="G5" s="23" t="s">
        <v>104</v>
      </c>
      <c r="H5" s="23" t="s">
        <v>105</v>
      </c>
      <c r="I5" s="23" t="s">
        <v>112</v>
      </c>
      <c r="J5" s="24" t="s">
        <v>113</v>
      </c>
    </row>
    <row r="6" spans="1:12" s="25" customFormat="1" ht="94.5" hidden="1" customHeight="1">
      <c r="B6" s="25" t="s">
        <v>114</v>
      </c>
      <c r="C6" s="25" t="s">
        <v>63</v>
      </c>
      <c r="D6" s="25" t="s">
        <v>84</v>
      </c>
      <c r="E6" s="25" t="s">
        <v>64</v>
      </c>
      <c r="F6" s="25" t="s">
        <v>79</v>
      </c>
      <c r="I6" s="23" t="s">
        <v>112</v>
      </c>
      <c r="J6" s="25" t="s">
        <v>119</v>
      </c>
    </row>
    <row r="7" spans="1:12" s="15" customFormat="1" ht="47.25">
      <c r="B7" s="15" t="s">
        <v>150</v>
      </c>
      <c r="C7" s="15" t="s">
        <v>151</v>
      </c>
      <c r="D7" s="15" t="s">
        <v>169</v>
      </c>
      <c r="E7" s="15" t="s">
        <v>168</v>
      </c>
    </row>
    <row r="8" spans="1:12" ht="63">
      <c r="B8" s="1" t="s">
        <v>153</v>
      </c>
      <c r="C8" s="1" t="s">
        <v>56</v>
      </c>
      <c r="D8" s="1" t="s">
        <v>166</v>
      </c>
      <c r="E8" s="1" t="s">
        <v>154</v>
      </c>
      <c r="J8" s="1" t="s">
        <v>155</v>
      </c>
    </row>
    <row r="9" spans="1:12" s="20" customFormat="1" ht="110.25">
      <c r="B9" s="20" t="s">
        <v>65</v>
      </c>
      <c r="E9" s="19" t="s">
        <v>138</v>
      </c>
      <c r="F9" s="19" t="s">
        <v>139</v>
      </c>
      <c r="G9" s="20" t="s">
        <v>107</v>
      </c>
      <c r="H9" s="20" t="s">
        <v>106</v>
      </c>
      <c r="I9" s="21" t="s">
        <v>115</v>
      </c>
      <c r="J9" s="20" t="s">
        <v>122</v>
      </c>
      <c r="L9" s="19" t="s">
        <v>161</v>
      </c>
    </row>
    <row r="10" spans="1:12" s="23" customFormat="1" ht="78.75" hidden="1">
      <c r="B10" s="23" t="s">
        <v>67</v>
      </c>
      <c r="E10" s="23" t="s">
        <v>102</v>
      </c>
      <c r="F10" s="23" t="s">
        <v>116</v>
      </c>
      <c r="I10" s="24" t="s">
        <v>115</v>
      </c>
      <c r="J10" s="23" t="s">
        <v>124</v>
      </c>
    </row>
    <row r="11" spans="1:12" s="20" customFormat="1">
      <c r="B11" s="20" t="s">
        <v>67</v>
      </c>
      <c r="C11" s="19" t="s">
        <v>159</v>
      </c>
      <c r="E11" s="19" t="s">
        <v>158</v>
      </c>
      <c r="F11" s="19" t="s">
        <v>137</v>
      </c>
      <c r="I11" s="17" t="s">
        <v>136</v>
      </c>
      <c r="J11" s="20" t="s">
        <v>124</v>
      </c>
      <c r="L11" s="19" t="s">
        <v>177</v>
      </c>
    </row>
    <row r="12" spans="1:12" s="20" customFormat="1" ht="31.5">
      <c r="B12" s="20" t="s">
        <v>123</v>
      </c>
      <c r="C12" s="19" t="s">
        <v>159</v>
      </c>
      <c r="E12" s="19" t="s">
        <v>158</v>
      </c>
      <c r="F12" s="19" t="s">
        <v>137</v>
      </c>
      <c r="I12" s="17" t="s">
        <v>136</v>
      </c>
      <c r="J12" s="20" t="s">
        <v>126</v>
      </c>
      <c r="L12" s="19" t="s">
        <v>177</v>
      </c>
    </row>
    <row r="13" spans="1:12" s="19" customFormat="1" ht="110.25">
      <c r="B13" s="19" t="s">
        <v>145</v>
      </c>
      <c r="C13" s="19" t="s">
        <v>146</v>
      </c>
      <c r="E13" s="19" t="s">
        <v>147</v>
      </c>
      <c r="F13" s="19" t="s">
        <v>139</v>
      </c>
      <c r="I13" s="19" t="s">
        <v>130</v>
      </c>
      <c r="J13" s="19" t="s">
        <v>157</v>
      </c>
      <c r="L13" s="19" t="s">
        <v>177</v>
      </c>
    </row>
    <row r="14" spans="1:12" s="26" customFormat="1" ht="31.5">
      <c r="B14" s="15" t="s">
        <v>140</v>
      </c>
      <c r="C14" s="15" t="s">
        <v>118</v>
      </c>
      <c r="D14" s="15" t="s">
        <v>141</v>
      </c>
      <c r="E14" s="15"/>
      <c r="F14" s="15"/>
      <c r="I14" s="15"/>
      <c r="J14" s="15" t="s">
        <v>142</v>
      </c>
      <c r="L14" s="15" t="s">
        <v>176</v>
      </c>
    </row>
    <row r="15" spans="1:12" s="26" customFormat="1" ht="31.5">
      <c r="B15" s="15" t="s">
        <v>143</v>
      </c>
      <c r="C15" s="15" t="s">
        <v>118</v>
      </c>
      <c r="D15" s="15"/>
      <c r="E15" s="15"/>
      <c r="F15" s="15"/>
      <c r="I15" s="15"/>
      <c r="J15" s="15" t="s">
        <v>144</v>
      </c>
      <c r="L15" s="15" t="s">
        <v>176</v>
      </c>
    </row>
    <row r="16" spans="1:12" s="25" customFormat="1" ht="31.5" hidden="1">
      <c r="B16" s="25" t="s">
        <v>68</v>
      </c>
      <c r="D16" s="25" t="s">
        <v>82</v>
      </c>
      <c r="E16" s="25" t="s">
        <v>64</v>
      </c>
      <c r="F16" s="25" t="s">
        <v>73</v>
      </c>
      <c r="I16" s="25" t="s">
        <v>112</v>
      </c>
      <c r="J16" s="25" t="s">
        <v>125</v>
      </c>
      <c r="L16" s="15" t="s">
        <v>176</v>
      </c>
    </row>
    <row r="17" spans="1:12" s="15" customFormat="1" ht="31.5">
      <c r="B17" s="15" t="s">
        <v>149</v>
      </c>
      <c r="C17" s="15" t="s">
        <v>118</v>
      </c>
      <c r="D17" s="15" t="s">
        <v>171</v>
      </c>
      <c r="E17" s="15" t="s">
        <v>64</v>
      </c>
      <c r="F17" s="15" t="s">
        <v>170</v>
      </c>
      <c r="I17" s="15" t="s">
        <v>112</v>
      </c>
      <c r="J17" s="15" t="s">
        <v>127</v>
      </c>
      <c r="L17" s="15" t="s">
        <v>176</v>
      </c>
    </row>
    <row r="18" spans="1:12" ht="31.5">
      <c r="B18" s="1" t="s">
        <v>152</v>
      </c>
      <c r="C18" s="1" t="s">
        <v>118</v>
      </c>
      <c r="D18" s="1" t="s">
        <v>163</v>
      </c>
      <c r="E18" s="1" t="s">
        <v>64</v>
      </c>
      <c r="I18" s="1" t="s">
        <v>112</v>
      </c>
      <c r="J18" s="1" t="s">
        <v>133</v>
      </c>
    </row>
    <row r="19" spans="1:12" s="19" customFormat="1" ht="78.75">
      <c r="B19" s="19" t="s">
        <v>162</v>
      </c>
      <c r="C19" s="19" t="s">
        <v>172</v>
      </c>
      <c r="E19" s="19" t="s">
        <v>179</v>
      </c>
      <c r="L19" s="19" t="s">
        <v>178</v>
      </c>
    </row>
    <row r="20" spans="1:12" s="15" customFormat="1" ht="31.5" hidden="1">
      <c r="B20" s="15" t="s">
        <v>74</v>
      </c>
      <c r="C20" s="15" t="s">
        <v>75</v>
      </c>
      <c r="E20" s="15" t="s">
        <v>76</v>
      </c>
      <c r="I20" s="15" t="s">
        <v>131</v>
      </c>
      <c r="J20" s="15" t="s">
        <v>128</v>
      </c>
    </row>
    <row r="21" spans="1:12" s="25" customFormat="1" ht="63" hidden="1">
      <c r="B21" s="25" t="s">
        <v>77</v>
      </c>
      <c r="C21" s="25" t="s">
        <v>78</v>
      </c>
      <c r="D21" s="25" t="s">
        <v>80</v>
      </c>
      <c r="E21" s="25" t="s">
        <v>66</v>
      </c>
      <c r="I21" s="25" t="s">
        <v>117</v>
      </c>
      <c r="J21" s="24" t="s">
        <v>129</v>
      </c>
    </row>
    <row r="22" spans="1:12" ht="47.25" hidden="1">
      <c r="B22" s="1" t="s">
        <v>120</v>
      </c>
      <c r="D22" s="1" t="s">
        <v>121</v>
      </c>
      <c r="E22" s="1" t="s">
        <v>72</v>
      </c>
      <c r="I22" s="1" t="s">
        <v>112</v>
      </c>
      <c r="J22" s="1" t="s">
        <v>132</v>
      </c>
    </row>
    <row r="23" spans="1:12" ht="63">
      <c r="B23" s="1" t="s">
        <v>164</v>
      </c>
      <c r="C23" s="1" t="s">
        <v>56</v>
      </c>
      <c r="D23" s="1" t="s">
        <v>165</v>
      </c>
      <c r="E23" s="1" t="s">
        <v>154</v>
      </c>
      <c r="J23" s="1" t="s">
        <v>155</v>
      </c>
    </row>
    <row r="25" spans="1:12">
      <c r="A25" s="15" t="s">
        <v>101</v>
      </c>
    </row>
    <row r="26" spans="1:12" ht="31.5">
      <c r="A26" s="16" t="s">
        <v>103</v>
      </c>
      <c r="C26" s="27" t="s">
        <v>156</v>
      </c>
      <c r="D26" s="27"/>
      <c r="E26" s="27"/>
      <c r="F26" s="27"/>
      <c r="G26" s="27"/>
    </row>
    <row r="27" spans="1:12">
      <c r="C27" s="27"/>
      <c r="D27" s="27"/>
      <c r="E27" s="27"/>
      <c r="F27" s="27"/>
      <c r="G27" s="27"/>
    </row>
    <row r="28" spans="1:12">
      <c r="C28" s="27"/>
      <c r="D28" s="27"/>
      <c r="E28" s="27"/>
      <c r="F28" s="27"/>
      <c r="G28" s="27"/>
    </row>
    <row r="29" spans="1:12">
      <c r="C29" s="27"/>
      <c r="D29" s="27"/>
      <c r="E29" s="27"/>
      <c r="F29" s="27"/>
      <c r="G29" s="27"/>
    </row>
    <row r="30" spans="1:12">
      <c r="C30" s="27"/>
      <c r="D30" s="27"/>
      <c r="E30" s="27"/>
      <c r="F30" s="27"/>
      <c r="G30" s="27"/>
    </row>
    <row r="31" spans="1:12">
      <c r="C31" s="27"/>
      <c r="D31" s="27"/>
      <c r="E31" s="27"/>
      <c r="F31" s="27"/>
      <c r="G31" s="27"/>
    </row>
    <row r="32" spans="1:12">
      <c r="C32" s="27"/>
      <c r="D32" s="27"/>
      <c r="E32" s="27"/>
      <c r="F32" s="27"/>
      <c r="G32" s="27"/>
    </row>
  </sheetData>
  <mergeCells count="1">
    <mergeCell ref="C26:G32"/>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Pusher Device</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Arushri Swarup</cp:lastModifiedBy>
  <dcterms:created xsi:type="dcterms:W3CDTF">2015-12-25T02:19:25Z</dcterms:created>
  <dcterms:modified xsi:type="dcterms:W3CDTF">2018-02-15T21:01:18Z</dcterms:modified>
</cp:coreProperties>
</file>