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0" yWindow="0" windowWidth="20730" windowHeight="11760" tabRatio="801" activeTab="3"/>
  </bookViews>
  <sheets>
    <sheet name="Weather_Data" sheetId="1" r:id="rId1"/>
    <sheet name="Summary" sheetId="14" r:id="rId2"/>
    <sheet name="Correlations" sheetId="4" r:id="rId3"/>
    <sheet name="Correlation Graphs" sheetId="5" r:id="rId4"/>
    <sheet name="Rain" sheetId="7" r:id="rId5"/>
    <sheet name="Graph1_Rain&amp;Temperatures" sheetId="8" r:id="rId6"/>
    <sheet name="Graph2_Rain&amp;SLP" sheetId="9" r:id="rId7"/>
    <sheet name="Graph3_Rain&amp;WindSpeed" sheetId="10" r:id="rId8"/>
    <sheet name="Graph4_Rain&amp;Humidity&amp;DewPoint" sheetId="11" r:id="rId9"/>
  </sheets>
  <definedNames>
    <definedName name="April_avg_dewPoint">Weather_Data!$F$6:$F$35</definedName>
    <definedName name="April_avg_humid">Weather_Data!$I$6:$I$35</definedName>
    <definedName name="April_avg_SLP">Weather_Data!$L$6:$L$35</definedName>
    <definedName name="April_avg_temp">Weather_Data!$C$6:$C$35</definedName>
    <definedName name="April_avg_visibility">Weather_Data!$O$6:$O$35</definedName>
    <definedName name="April_avg_wind">Weather_Data!$R$6:$R$35</definedName>
    <definedName name="April_events">Rain!$A$3:$A$32</definedName>
    <definedName name="April_high_temp">Weather_Data!$B$6:$B$35</definedName>
    <definedName name="April_low_temp">Weather_Data!$D$6:$D$35</definedName>
    <definedName name="Aug_avg_dewPoint">Weather_Data!$F$128:$F$158</definedName>
    <definedName name="Aug_avg_humid">Weather_Data!$I$128:$I$158</definedName>
    <definedName name="Aug_avg_SLP">Weather_Data!$L$128:$L$158</definedName>
    <definedName name="Aug_avg_temp">Weather_Data!$C$128:$C$158</definedName>
    <definedName name="Aug_avg_visibility">Weather_Data!$O$128:$O$158</definedName>
    <definedName name="Aug_avg_wind">Weather_Data!$R$128:$R$158</definedName>
    <definedName name="Aug_events">Rain!$A$125:$A$155</definedName>
    <definedName name="Aug_high_temp">Weather_Data!$B$128:$B$158</definedName>
    <definedName name="Aug_low_temp">Weather_Data!$D$128:$D$158</definedName>
    <definedName name="Avg_DewPoint">Weather_Data!$F$5:$F$369</definedName>
    <definedName name="Avg_humid">Weather_Data!$I$5:$I$369</definedName>
    <definedName name="Avg_Monthly_DewPoint">'Graph1_Rain&amp;Temperatures'!$F$29:$F$40</definedName>
    <definedName name="Avg_Monthly_Humidity">'Graph1_Rain&amp;Temperatures'!$G$29:$G$40</definedName>
    <definedName name="Avg_Monthly_SLP">'Graph2_Rain&amp;SLP'!$B$2:$B$13</definedName>
    <definedName name="Avg_Monthly_Temperature">'Graph1_Rain&amp;Temperatures'!$B$2:$B$13</definedName>
    <definedName name="Avg_Monthly_Visibility">'Graph1_Rain&amp;Temperatures'!$I$29:$I$40</definedName>
    <definedName name="Avg_Monthly_Wind">'Graph1_Rain&amp;Temperatures'!$J$29:$J$40</definedName>
    <definedName name="Avg_SLP">Weather_Data!$L$5:$L$369</definedName>
    <definedName name="Avg_Temp">Weather_Data!$C$5:$C$369</definedName>
    <definedName name="Avg_Visibility">Weather_Data!$O$5:$O$369</definedName>
    <definedName name="Avg_Wind">Weather_Data!$R$5:$R$369</definedName>
    <definedName name="Dec_avg_dewPoint">Weather_Data!$F$250:$F$280</definedName>
    <definedName name="Dec_avg_humid">Weather_Data!$I$250:$I$280</definedName>
    <definedName name="Dec_avg_SLP">Weather_Data!$L$250:$L$280</definedName>
    <definedName name="Dec_avg_temp">Weather_Data!$C$250:$C$280</definedName>
    <definedName name="Dec_avg_visibility">Weather_Data!$O$250:$O$280</definedName>
    <definedName name="Dec_avg_wind">Weather_Data!$R$250:$R$279,Weather_Data!$R$280</definedName>
    <definedName name="Dec_events">Rain!$A$247:$A$277</definedName>
    <definedName name="Dec_high_temp">Weather_Data!$B$250:$B$280</definedName>
    <definedName name="Dec_low_temp">Weather_Data!$D$250:$D$280</definedName>
    <definedName name="DewPoint_Monthly">#REF!</definedName>
    <definedName name="Events">Rain!$A$2:$A$366</definedName>
    <definedName name="Feb_avg_dewPoint">Weather_Data!$F$312:$F$339</definedName>
    <definedName name="Feb_avg_humid">Weather_Data!$I$312:$I$339</definedName>
    <definedName name="Feb_avg_SLP">Weather_Data!$L$312:$L$339</definedName>
    <definedName name="Feb_avg_temp">Weather_Data!$C$312:$C$339</definedName>
    <definedName name="Feb_avg_visibility">Weather_Data!$O$312:$O$339</definedName>
    <definedName name="Feb_avg_wind">Weather_Data!$R$312:$R$339</definedName>
    <definedName name="Feb_events">Rain!$A$309:$A$336</definedName>
    <definedName name="Feb_high_temp">Weather_Data!$B$312:$B$339</definedName>
    <definedName name="Feb_low_temp">Weather_Data!$D$312:$D$339</definedName>
    <definedName name="High_dewPoint">Weather_Data!$E$5:$E$369</definedName>
    <definedName name="High_humid">Weather_Data!$H$5:$H$369</definedName>
    <definedName name="High_SLP">Weather_Data!$K$5:$K$369</definedName>
    <definedName name="High_visibility">Weather_Data!$N$5:$N$369</definedName>
    <definedName name="High_wind">Weather_Data!$Q$5:$Q$369</definedName>
    <definedName name="Humidity_Monthly">#REF!</definedName>
    <definedName name="Jen_avg_temp">Weather_Data!$C$281:$C$311</definedName>
    <definedName name="Jen_events">Rain!$A$278:$A$308</definedName>
    <definedName name="Jenuary_avg_dewPoint">Weather_Data!$F$281:$F$311</definedName>
    <definedName name="Jenuary_avg_humid">Weather_Data!$I$281:$I$311</definedName>
    <definedName name="Jenuary_avg_SLP">Weather_Data!$L$281:$L$311</definedName>
    <definedName name="Jenuary_avg_visibility">Weather_Data!$O$281:$O$311</definedName>
    <definedName name="Jenuary_avg_wind">Weather_Data!$R$281:$R$311</definedName>
    <definedName name="Jenuary_high_temp">Weather_Data!$B$281:$B$311</definedName>
    <definedName name="Jenuary_low_temp">Weather_Data!$D$281:$D$311</definedName>
    <definedName name="July_avg_dewPoint">Weather_Data!$F$97:$F$127</definedName>
    <definedName name="July_avg_humid">Weather_Data!$I$97:$I$127</definedName>
    <definedName name="July_avg_SLP">Weather_Data!$L$97:$L$127</definedName>
    <definedName name="July_avg_temp">Weather_Data!$C$97:$C$127</definedName>
    <definedName name="July_avg_visibility">Weather_Data!$O$97:$O$127</definedName>
    <definedName name="July_avg_wind">Weather_Data!$R$97:$R$127</definedName>
    <definedName name="July_events">Rain!$A$94:$A$124</definedName>
    <definedName name="July_high_temp">Weather_Data!$B$97:$B$127</definedName>
    <definedName name="July_low_temp">Weather_Data!$D$97:$D$127</definedName>
    <definedName name="June_avg_dewPoint">Weather_Data!$F$67:$F$96</definedName>
    <definedName name="June_avg_humid">Weather_Data!$I$67:$I$96</definedName>
    <definedName name="June_avg_SLP">Weather_Data!$L$67:$L$96</definedName>
    <definedName name="June_avg_temp">Weather_Data!$C$67:$C$96</definedName>
    <definedName name="June_avg_visibility">Weather_Data!$O$67:$O$96</definedName>
    <definedName name="June_avg_wind">Weather_Data!$R$67:$R$96</definedName>
    <definedName name="June_events">Rain!$A$64:$A$93</definedName>
    <definedName name="June_high_temp">Weather_Data!$B$67:$B$96</definedName>
    <definedName name="June_low_temp">Weather_Data!$D$67:$D$96</definedName>
    <definedName name="Low_dewPoint">Weather_Data!$G$5:$G$369</definedName>
    <definedName name="Low_humid">Weather_Data!$J$5:$J$369</definedName>
    <definedName name="Low_SLP">Weather_Data!$M$5:$M$369</definedName>
    <definedName name="Low_Visibility">Weather_Data!$P$5:$P$369</definedName>
    <definedName name="Mar_events">Rain!$A$337:$A$366,Rain!$A$2</definedName>
    <definedName name="March_avg_dewPoint">Weather_Data!$F$340:$F$369,Weather_Data!$F$5</definedName>
    <definedName name="March_avg_humid">Weather_Data!$I$340:$I$368,Weather_Data!$I$369,Weather_Data!$I$5</definedName>
    <definedName name="March_avg_SLP">Weather_Data!$L$340:$L$369,Weather_Data!$L$4:$L$5</definedName>
    <definedName name="March_avg_temp">Weather_Data!$C$340:$C$369,Weather_Data!$C$5</definedName>
    <definedName name="March_avg_visibility">Weather_Data!$O$340:$O$369,Weather_Data!$O$5</definedName>
    <definedName name="March_avg_wind">Weather_Data!$R$340:$R$369,Weather_Data!$R$5</definedName>
    <definedName name="March_high_temp">Weather_Data!$B$340:$B$369,Weather_Data!$B$5</definedName>
    <definedName name="March_low_temp">Weather_Data!$D$340:$D$369,Weather_Data!$D$5</definedName>
    <definedName name="Max_Monthly_Temp">'Graph1_Rain&amp;Temperatures'!$C$2:$C$13</definedName>
    <definedName name="May_avg_dewPoint">Weather_Data!$F$36:$F$66</definedName>
    <definedName name="May_avg_humid">Weather_Data!$I$36:$I$66</definedName>
    <definedName name="May_avg_SLP">Weather_Data!$L$36:$L$66</definedName>
    <definedName name="May_avg_temp">Weather_Data!$C$36:$C$66</definedName>
    <definedName name="May_avg_visibility">Weather_Data!$O$36:$O$66</definedName>
    <definedName name="May_avg_wind">Weather_Data!$R$36:$R$66</definedName>
    <definedName name="May_events">Rain!$A$33:$A$63</definedName>
    <definedName name="May_high_temp">Weather_Data!$B$36:$B$66</definedName>
    <definedName name="May_low_temp">Weather_Data!$D$36:$D$66</definedName>
    <definedName name="Min_Monthlu_Temp">'Graph1_Rain&amp;Temperatures'!$D$2:$D$13</definedName>
    <definedName name="Nov_avg_dewPoint">Weather_Data!$F$220:$F$249</definedName>
    <definedName name="Nov_avg_humid">Weather_Data!$I$220:$I$249</definedName>
    <definedName name="Nov_avg_SLP">Weather_Data!$L$220:$L$249</definedName>
    <definedName name="Nov_avg_temp">Weather_Data!$C$220:$C$249</definedName>
    <definedName name="Nov_avg_visibility">Weather_Data!$O$220:$O$249</definedName>
    <definedName name="Nov_avg_wind">Weather_Data!$R$220:$R$249</definedName>
    <definedName name="Nov_events">Rain!$A$217:$A$246</definedName>
    <definedName name="Nov_high_temp">Weather_Data!$B$220:$B$249</definedName>
    <definedName name="Nov_low_temp">Weather_Data!$D$220:$D$249</definedName>
    <definedName name="Num_RainedDays_Monthly">Summary!$R$5:$R$16</definedName>
    <definedName name="Number_of_Rained_Days__Portion">#REF!</definedName>
    <definedName name="Oct_avg_dewPoint">Weather_Data!$F$189:$F$219</definedName>
    <definedName name="Oct_avg_humid">Weather_Data!$I$189:$I$219</definedName>
    <definedName name="Oct_avg_SLP">Weather_Data!$L$189:$L$219</definedName>
    <definedName name="Oct_avg_temp">Weather_Data!$C$189:$C$219</definedName>
    <definedName name="Oct_avg_visibility">Weather_Data!$O$189:$O$219</definedName>
    <definedName name="Oct_avg_wind">Weather_Data!$R$189:$R$219</definedName>
    <definedName name="Oct_events">Rain!$A$186:$A$216</definedName>
    <definedName name="Oct_high_temp">Weather_Data!$B$189:$B$219</definedName>
    <definedName name="Oct_low_temp">Weather_Data!$D$189:$D$219</definedName>
    <definedName name="rain">#REF!</definedName>
    <definedName name="Rain_NoRain">Rain!$B$2:$B$366</definedName>
    <definedName name="Sep_avg_dewPoint">Weather_Data!$F$159:$F$188</definedName>
    <definedName name="Sep_avg_humid">Weather_Data!$I$159:$I$188</definedName>
    <definedName name="Sep_avg_SLP">Weather_Data!$L$159:$L$188</definedName>
    <definedName name="Sep_avg_temp">Weather_Data!$C$159:$C$188</definedName>
    <definedName name="Sep_avg_visibility">Weather_Data!$O$159:$O$188</definedName>
    <definedName name="Sep_avg_wind">Weather_Data!$R$159:$R$187,Weather_Data!$R$188</definedName>
    <definedName name="Sep_events">Rain!$A$156:$A$185</definedName>
    <definedName name="Sep_high_temp">Weather_Data!$B$159:$B$188</definedName>
    <definedName name="Sep_low_temp">Weather_Data!$D$159:$D$188</definedName>
  </definedNames>
  <calcPr calcId="144525"/>
  <pivotCaches>
    <pivotCache cacheId="0" r:id="rId10"/>
    <pivotCache cacheId="1" r:id="rId11"/>
  </pivotCaches>
</workbook>
</file>

<file path=xl/calcChain.xml><?xml version="1.0" encoding="utf-8"?>
<calcChain xmlns="http://schemas.openxmlformats.org/spreadsheetml/2006/main">
  <c r="S16" i="14" l="1"/>
  <c r="S15" i="14"/>
  <c r="S14" i="14"/>
  <c r="S13" i="14"/>
  <c r="S12" i="14"/>
  <c r="S11" i="14"/>
  <c r="S10" i="14"/>
  <c r="S9" i="14"/>
  <c r="S8" i="14"/>
  <c r="S7" i="14"/>
  <c r="S6" i="14"/>
  <c r="S5" i="14"/>
  <c r="B2" i="9"/>
  <c r="B3" i="9"/>
  <c r="B4" i="9"/>
  <c r="B5" i="9"/>
  <c r="B6" i="9"/>
  <c r="B7" i="9"/>
  <c r="B8" i="9"/>
  <c r="B9" i="9"/>
  <c r="B10" i="9"/>
  <c r="B11" i="9"/>
  <c r="B12" i="9"/>
  <c r="B13" i="9"/>
  <c r="F29" i="8"/>
  <c r="G29" i="8"/>
  <c r="I29" i="8"/>
  <c r="J29" i="8"/>
  <c r="F30" i="8"/>
  <c r="G30" i="8"/>
  <c r="I30" i="8"/>
  <c r="J30" i="8"/>
  <c r="F31" i="8"/>
  <c r="G31" i="8"/>
  <c r="I31" i="8"/>
  <c r="J31" i="8"/>
  <c r="F32" i="8"/>
  <c r="G32" i="8"/>
  <c r="I32" i="8"/>
  <c r="J32" i="8"/>
  <c r="F33" i="8"/>
  <c r="G33" i="8"/>
  <c r="I33" i="8"/>
  <c r="J33" i="8"/>
  <c r="F34" i="8"/>
  <c r="G34" i="8"/>
  <c r="I34" i="8"/>
  <c r="J34" i="8"/>
  <c r="F35" i="8"/>
  <c r="G35" i="8"/>
  <c r="I35" i="8"/>
  <c r="J35" i="8"/>
  <c r="F36" i="8"/>
  <c r="G36" i="8"/>
  <c r="I36" i="8"/>
  <c r="J36" i="8"/>
  <c r="F37" i="8"/>
  <c r="G37" i="8"/>
  <c r="I37" i="8"/>
  <c r="J37" i="8"/>
  <c r="F38" i="8"/>
  <c r="G38" i="8"/>
  <c r="I38" i="8"/>
  <c r="J38" i="8"/>
  <c r="F39" i="8"/>
  <c r="G39" i="8"/>
  <c r="I39" i="8"/>
  <c r="J39" i="8"/>
  <c r="F40" i="8"/>
  <c r="G40" i="8"/>
  <c r="I40" i="8"/>
  <c r="J40" i="8"/>
  <c r="E13" i="8"/>
  <c r="E12" i="8"/>
  <c r="E11" i="8"/>
  <c r="E10" i="8"/>
  <c r="E9" i="8"/>
  <c r="E8" i="8"/>
  <c r="E7" i="8"/>
  <c r="E6" i="8"/>
  <c r="E5" i="8"/>
  <c r="E4" i="8"/>
  <c r="E3" i="8"/>
  <c r="E2" i="8"/>
  <c r="R16" i="14" l="1"/>
  <c r="R15" i="14"/>
  <c r="R14" i="14"/>
  <c r="R13" i="14"/>
  <c r="R12" i="14"/>
  <c r="R11" i="14"/>
  <c r="R10" i="14"/>
  <c r="R9" i="14"/>
  <c r="R8" i="14"/>
  <c r="R7" i="14"/>
  <c r="R6" i="14"/>
  <c r="R5" i="14"/>
  <c r="E1" i="7"/>
  <c r="B2" i="8" l="1"/>
  <c r="C2" i="8"/>
  <c r="D2" i="8"/>
  <c r="B3" i="8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E2" i="7"/>
  <c r="B2" i="7"/>
  <c r="B3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5" i="7"/>
  <c r="B6" i="7"/>
  <c r="B7" i="7"/>
  <c r="B8" i="7"/>
  <c r="B9" i="7"/>
  <c r="B10" i="7"/>
  <c r="B4" i="7"/>
  <c r="F19" i="4" l="1"/>
  <c r="G16" i="4"/>
  <c r="C19" i="4"/>
  <c r="E22" i="4"/>
  <c r="C16" i="4"/>
  <c r="B19" i="4"/>
  <c r="B16" i="4"/>
  <c r="D22" i="4"/>
  <c r="G19" i="4"/>
  <c r="F16" i="4"/>
  <c r="D19" i="4"/>
  <c r="E19" i="4"/>
  <c r="E16" i="4"/>
  <c r="D16" i="4"/>
</calcChain>
</file>

<file path=xl/sharedStrings.xml><?xml version="1.0" encoding="utf-8"?>
<sst xmlns="http://schemas.openxmlformats.org/spreadsheetml/2006/main" count="690" uniqueCount="83">
  <si>
    <t>Date</t>
  </si>
  <si>
    <t>High</t>
  </si>
  <si>
    <t>Avg</t>
  </si>
  <si>
    <t>Low</t>
  </si>
  <si>
    <t>Events</t>
  </si>
  <si>
    <t>Rain</t>
  </si>
  <si>
    <t>Rain , Thunderstorm</t>
  </si>
  <si>
    <t>Thunderstorm</t>
  </si>
  <si>
    <t>Snow</t>
  </si>
  <si>
    <t>Fog</t>
  </si>
  <si>
    <t>-</t>
  </si>
  <si>
    <t>Fog , Rain</t>
  </si>
  <si>
    <t>Rain , Snow</t>
  </si>
  <si>
    <t>Fog , Rain , Snow</t>
  </si>
  <si>
    <t>Weather History for Yerevan, Armenia</t>
  </si>
  <si>
    <t>Weather data from 31.03.17 - 30.03.18: Yerevan, Armenia, Zvartnots International Airport</t>
  </si>
  <si>
    <t>Mean</t>
  </si>
  <si>
    <t>Mean High</t>
  </si>
  <si>
    <t>Mean Low</t>
  </si>
  <si>
    <t>Max</t>
  </si>
  <si>
    <t>Min</t>
  </si>
  <si>
    <t>Jenuary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</si>
  <si>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</si>
  <si>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</si>
  <si>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</si>
  <si>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</si>
  <si>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</si>
  <si>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</si>
  <si>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</si>
  <si>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</si>
  <si>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</si>
  <si>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</si>
  <si>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</si>
  <si>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Humidity (%)</t>
  </si>
  <si>
    <t>Dew Point (˚C)</t>
  </si>
  <si>
    <t>Temp (˚C)</t>
  </si>
  <si>
    <t>Visibility (km)</t>
  </si>
  <si>
    <t>Wind (km/h)</t>
  </si>
  <si>
    <t>Month Total Data Summary</t>
  </si>
  <si>
    <t>Temperature (˚C)</t>
  </si>
  <si>
    <t>DewPoint (˚C)</t>
  </si>
  <si>
    <t>Humidity(%)</t>
  </si>
  <si>
    <t>Wind(km/h)</t>
  </si>
  <si>
    <t>Year Total Data Summary</t>
  </si>
  <si>
    <t>DewPoint  (˚C)</t>
  </si>
  <si>
    <t>Humidity  (%)</t>
  </si>
  <si>
    <t xml:space="preserve">Sea Level Pressure (hPa) </t>
  </si>
  <si>
    <t>Wind  (km/h)</t>
  </si>
  <si>
    <t xml:space="preserve">Sea Level Press. (hPa) </t>
  </si>
  <si>
    <t>Number of Rained Days/ Portion</t>
  </si>
  <si>
    <t>No Rain</t>
  </si>
  <si>
    <t>Grand Total</t>
  </si>
  <si>
    <t>2017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</si>
  <si>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</si>
  <si>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</si>
  <si>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</si>
  <si>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</si>
  <si>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</si>
  <si>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</si>
  <si>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</si>
  <si>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</si>
  <si>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</si>
  <si>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</si>
  <si>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</si>
  <si>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</si>
  <si>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 xml:space="preserve">Average </t>
  </si>
  <si>
    <t>Month</t>
  </si>
  <si>
    <t>Mean Temp.(˚C)</t>
  </si>
  <si>
    <t>Mean DewPoint (˚C)</t>
  </si>
  <si>
    <t xml:space="preserve">Mean Humidity (%) </t>
  </si>
  <si>
    <t>Mean Visibility(km)</t>
  </si>
  <si>
    <t>Mean Wind (km/h)</t>
  </si>
  <si>
    <t>Mean SLP</t>
  </si>
  <si>
    <t>Temperature  (˚C)</t>
  </si>
  <si>
    <t>Rain/No Rain</t>
  </si>
  <si>
    <t>Portion of Rained days</t>
  </si>
  <si>
    <t xml:space="preserve">SLP(hPa)  </t>
  </si>
  <si>
    <t>Correlation of  Variables</t>
  </si>
  <si>
    <t>Correlation of Rain &amp;Variables</t>
  </si>
  <si>
    <t xml:space="preserve">SLP (hPa) </t>
  </si>
  <si>
    <t>Temperature</t>
  </si>
  <si>
    <t>Dew Point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</si>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</sst>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.mm\.yy;@"/>
    <numFmt numFmtId="165" formatCode="0.0"/>
    <numFmt numFmtId="166" formatCode="dd\.mm\.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5"/>
      <color theme="3"/>
      <name val="Calibri"/>
      <family val="2"/>
      <charset val="204"/>
      <scheme val="minor"/>
    </font>
    <font>
      <b/>
      <sz val="13"/>
      <color theme="4" tint="-0.499984740745262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8" tint="-0.499984740745262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b/>
      <sz val="13"/>
      <color theme="0"/>
      <name val="Times New Roman"/>
      <family val="1"/>
      <charset val="204"/>
    </font>
    <font>
      <b/>
      <sz val="13"/>
      <color theme="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b/>
      <sz val="12.5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theme="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thin">
        <color indexed="64"/>
      </bottom>
      <diagonal/>
    </border>
    <border>
      <left style="hair">
        <color theme="3" tint="0.59999389629810485"/>
      </left>
      <right style="hair">
        <color theme="3" tint="0.59999389629810485"/>
      </right>
      <top style="thin">
        <color indexed="64"/>
      </top>
      <bottom style="thin">
        <color indexed="64"/>
      </bottom>
      <diagonal/>
    </border>
    <border>
      <left style="hair">
        <color theme="3" tint="0.59999389629810485"/>
      </left>
      <right style="hair">
        <color theme="3" tint="0.59999389629810485"/>
      </right>
      <top style="thin">
        <color indexed="64"/>
      </top>
      <bottom style="hair">
        <color theme="3" tint="0.5999938962981048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/>
      <top style="hair">
        <color theme="3" tint="0.59999389629810485"/>
      </top>
      <bottom/>
      <diagonal/>
    </border>
    <border>
      <left style="thin">
        <color theme="3" tint="0.59999389629810485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3" tint="0.59999389629810485"/>
      </right>
      <top style="hair">
        <color theme="3" tint="0.59999389629810485"/>
      </top>
      <bottom/>
      <diagonal/>
    </border>
    <border>
      <left style="thin">
        <color indexed="64"/>
      </left>
      <right style="thin">
        <color theme="3" tint="0.59999389629810485"/>
      </right>
      <top/>
      <bottom style="thin">
        <color indexed="64"/>
      </bottom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  <border>
      <left/>
      <right style="hair">
        <color theme="4" tint="-0.249977111117893"/>
      </right>
      <top/>
      <bottom/>
      <diagonal/>
    </border>
    <border>
      <left style="thin">
        <color theme="3" tint="0.59999389629810485"/>
      </left>
      <right style="hair">
        <color theme="4" tint="-0.249977111117893"/>
      </right>
      <top/>
      <bottom style="thin">
        <color indexed="64"/>
      </bottom>
      <diagonal/>
    </border>
    <border>
      <left style="thin">
        <color indexed="64"/>
      </left>
      <right style="hair">
        <color theme="4" tint="-0.249977111117893"/>
      </right>
      <top style="thin">
        <color indexed="64"/>
      </top>
      <bottom style="thin">
        <color indexed="64"/>
      </bottom>
      <diagonal/>
    </border>
    <border>
      <left/>
      <right style="hair">
        <color theme="4" tint="-0.249977111117893"/>
      </right>
      <top style="thin">
        <color indexed="64"/>
      </top>
      <bottom/>
      <diagonal/>
    </border>
    <border>
      <left/>
      <right style="hair">
        <color theme="4" tint="-0.249977111117893"/>
      </right>
      <top/>
      <bottom style="medium">
        <color indexed="64"/>
      </bottom>
      <diagonal/>
    </border>
    <border>
      <left style="hair">
        <color theme="4" tint="-0.249977111117893"/>
      </left>
      <right/>
      <top style="thick">
        <color theme="4"/>
      </top>
      <bottom/>
      <diagonal/>
    </border>
    <border>
      <left/>
      <right style="hair">
        <color theme="4" tint="-0.249977111117893"/>
      </right>
      <top style="thick">
        <color theme="4"/>
      </top>
      <bottom/>
      <diagonal/>
    </border>
    <border>
      <left/>
      <right style="hair">
        <color theme="4" tint="-0.249977111117893"/>
      </right>
      <top/>
      <bottom style="hair">
        <color theme="4" tint="-0.249977111117893"/>
      </bottom>
      <diagonal/>
    </border>
    <border>
      <left style="hair">
        <color theme="4" tint="-0.249977111117893"/>
      </left>
      <right/>
      <top/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/>
      <right/>
      <top style="hair">
        <color theme="4" tint="-0.249977111117893"/>
      </top>
      <bottom/>
      <diagonal/>
    </border>
    <border>
      <left/>
      <right/>
      <top/>
      <bottom style="hair">
        <color theme="4" tint="-0.249977111117893"/>
      </bottom>
      <diagonal/>
    </border>
    <border>
      <left style="medium">
        <color theme="4" tint="-0.249977111117893"/>
      </left>
      <right/>
      <top style="hair">
        <color theme="3" tint="0.59999389629810485"/>
      </top>
      <bottom/>
      <diagonal/>
    </border>
    <border>
      <left style="hair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 style="medium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thin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 style="hair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thin">
        <color theme="4" tint="-0.249977111117893"/>
      </bottom>
      <diagonal/>
    </border>
    <border>
      <left style="hair">
        <color theme="3" tint="0.59999389629810485"/>
      </left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 style="thin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thin">
        <color theme="4" tint="-0.249977111117893"/>
      </right>
      <top style="thin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hair">
        <color theme="3" tint="0.59999389629810485"/>
      </bottom>
      <diagonal/>
    </border>
    <border>
      <left/>
      <right/>
      <top style="thin">
        <color theme="4" tint="-0.249977111117893"/>
      </top>
      <bottom style="hair">
        <color theme="3" tint="0.59999389629810485"/>
      </bottom>
      <diagonal/>
    </border>
    <border>
      <left/>
      <right/>
      <top style="thin">
        <color theme="4" tint="-0.249977111117893"/>
      </top>
      <bottom/>
      <diagonal/>
    </border>
    <border>
      <left style="hair">
        <color theme="4" tint="-0.249977111117893"/>
      </left>
      <right/>
      <top style="thin">
        <color theme="4" tint="-0.249977111117893"/>
      </top>
      <bottom style="hair">
        <color theme="4" tint="-0.249977111117893"/>
      </bottom>
      <diagonal/>
    </border>
    <border>
      <left style="thin">
        <color theme="4" tint="-0.249977111117893"/>
      </left>
      <right/>
      <top style="hair">
        <color theme="3" tint="0.59999389629810485"/>
      </top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hair">
        <color theme="4" tint="-0.249977111117893"/>
      </left>
      <right style="thin">
        <color theme="4" tint="-0.249977111117893"/>
      </right>
      <top style="hair">
        <color theme="4" tint="-0.249977111117893"/>
      </top>
      <bottom/>
      <diagonal/>
    </border>
    <border>
      <left style="thin">
        <color theme="4" tint="-0.249977111117893"/>
      </left>
      <right style="thin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 style="thin">
        <color theme="3" tint="0.59999389629810485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3" tint="0.59999389629810485"/>
      </left>
      <right style="thin">
        <color theme="4" tint="-0.249977111117893"/>
      </right>
      <top style="hair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/>
      <diagonal/>
    </border>
    <border>
      <left style="hair">
        <color theme="4" tint="-0.249977111117893"/>
      </left>
      <right style="thin">
        <color theme="4" tint="-0.249977111117893"/>
      </right>
      <top/>
      <bottom/>
      <diagonal/>
    </border>
    <border>
      <left/>
      <right style="thin">
        <color theme="4" tint="-0.249977111117893"/>
      </right>
      <top/>
      <bottom/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</borders>
  <cellStyleXfs count="2">
    <xf numFmtId="0" fontId="0" fillId="0" borderId="0"/>
    <xf numFmtId="0" fontId="3" fillId="0" borderId="10" applyNumberFormat="0" applyFill="0" applyAlignment="0" applyProtection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11" xfId="0" applyBorder="1"/>
    <xf numFmtId="2" fontId="0" fillId="0" borderId="11" xfId="0" applyNumberFormat="1" applyBorder="1"/>
    <xf numFmtId="0" fontId="0" fillId="0" borderId="0" xfId="0" applyBorder="1"/>
    <xf numFmtId="0" fontId="6" fillId="0" borderId="0" xfId="0" applyFont="1" applyBorder="1"/>
    <xf numFmtId="0" fontId="7" fillId="5" borderId="11" xfId="0" applyFont="1" applyFill="1" applyBorder="1"/>
    <xf numFmtId="165" fontId="9" fillId="3" borderId="11" xfId="0" applyNumberFormat="1" applyFont="1" applyFill="1" applyBorder="1" applyAlignment="1">
      <alignment horizontal="right"/>
    </xf>
    <xf numFmtId="165" fontId="10" fillId="3" borderId="11" xfId="0" applyNumberFormat="1" applyFont="1" applyFill="1" applyBorder="1" applyAlignment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0" fontId="0" fillId="0" borderId="0" xfId="0" applyFill="1" applyBorder="1" applyAlignment="1"/>
    <xf numFmtId="0" fontId="0" fillId="3" borderId="11" xfId="0" applyFill="1" applyBorder="1"/>
    <xf numFmtId="0" fontId="0" fillId="3" borderId="0" xfId="0" applyFill="1"/>
    <xf numFmtId="0" fontId="18" fillId="3" borderId="0" xfId="0" applyFont="1" applyFill="1" applyBorder="1"/>
    <xf numFmtId="0" fontId="18" fillId="3" borderId="0" xfId="0" applyFont="1" applyFill="1"/>
    <xf numFmtId="0" fontId="19" fillId="3" borderId="0" xfId="0" applyFont="1" applyFill="1"/>
    <xf numFmtId="166" fontId="16" fillId="6" borderId="7" xfId="0" applyNumberFormat="1" applyFont="1" applyFill="1" applyBorder="1" applyAlignment="1">
      <alignment vertical="center"/>
    </xf>
    <xf numFmtId="166" fontId="4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13" fillId="0" borderId="0" xfId="0" applyFont="1"/>
    <xf numFmtId="0" fontId="8" fillId="6" borderId="11" xfId="0" applyFont="1" applyFill="1" applyBorder="1"/>
    <xf numFmtId="0" fontId="20" fillId="6" borderId="11" xfId="0" applyFont="1" applyFill="1" applyBorder="1"/>
    <xf numFmtId="0" fontId="8" fillId="6" borderId="0" xfId="0" applyFont="1" applyFill="1"/>
    <xf numFmtId="0" fontId="21" fillId="6" borderId="11" xfId="0" applyFont="1" applyFill="1" applyBorder="1"/>
    <xf numFmtId="49" fontId="2" fillId="8" borderId="7" xfId="0" applyNumberFormat="1" applyFont="1" applyFill="1" applyBorder="1" applyAlignment="1">
      <alignment horizontal="left" vertical="center"/>
    </xf>
    <xf numFmtId="49" fontId="2" fillId="7" borderId="7" xfId="0" applyNumberFormat="1" applyFont="1" applyFill="1" applyBorder="1" applyAlignment="1">
      <alignment horizontal="left" vertical="center"/>
    </xf>
    <xf numFmtId="49" fontId="2" fillId="4" borderId="16" xfId="0" applyNumberFormat="1" applyFont="1" applyFill="1" applyBorder="1" applyAlignment="1">
      <alignment horizontal="left" vertical="center"/>
    </xf>
    <xf numFmtId="49" fontId="2" fillId="4" borderId="7" xfId="0" applyNumberFormat="1" applyFont="1" applyFill="1" applyBorder="1" applyAlignment="1">
      <alignment horizontal="left" vertical="center"/>
    </xf>
    <xf numFmtId="166" fontId="0" fillId="0" borderId="15" xfId="0" applyNumberFormat="1" applyBorder="1"/>
    <xf numFmtId="0" fontId="0" fillId="0" borderId="15" xfId="0" applyBorder="1"/>
    <xf numFmtId="49" fontId="18" fillId="3" borderId="15" xfId="0" applyNumberFormat="1" applyFont="1" applyFill="1" applyBorder="1" applyAlignment="1">
      <alignment horizontal="left" vertical="center"/>
    </xf>
    <xf numFmtId="0" fontId="23" fillId="0" borderId="0" xfId="0" applyFont="1"/>
    <xf numFmtId="0" fontId="23" fillId="0" borderId="0" xfId="0" pivotButton="1" applyFont="1"/>
    <xf numFmtId="0" fontId="5" fillId="7" borderId="0" xfId="0" applyFont="1" applyFill="1"/>
    <xf numFmtId="2" fontId="5" fillId="0" borderId="17" xfId="0" applyNumberFormat="1" applyFont="1" applyBorder="1"/>
    <xf numFmtId="164" fontId="5" fillId="2" borderId="17" xfId="0" applyNumberFormat="1" applyFont="1" applyFill="1" applyBorder="1" applyAlignment="1">
      <alignment horizontal="left" indent="1"/>
    </xf>
    <xf numFmtId="0" fontId="5" fillId="0" borderId="17" xfId="0" applyNumberFormat="1" applyFont="1" applyBorder="1"/>
    <xf numFmtId="2" fontId="5" fillId="0" borderId="18" xfId="0" applyNumberFormat="1" applyFont="1" applyBorder="1"/>
    <xf numFmtId="164" fontId="0" fillId="2" borderId="17" xfId="0" applyNumberFormat="1" applyFill="1" applyBorder="1" applyAlignment="1">
      <alignment horizontal="left" indent="1"/>
    </xf>
    <xf numFmtId="2" fontId="0" fillId="0" borderId="17" xfId="0" applyNumberFormat="1" applyBorder="1"/>
    <xf numFmtId="0" fontId="0" fillId="0" borderId="17" xfId="0" applyBorder="1" applyAlignment="1">
      <alignment horizontal="left"/>
    </xf>
    <xf numFmtId="0" fontId="5" fillId="0" borderId="17" xfId="0" applyFont="1" applyBorder="1" applyAlignment="1">
      <alignment horizontal="left"/>
    </xf>
    <xf numFmtId="0" fontId="0" fillId="3" borderId="17" xfId="0" applyFill="1" applyBorder="1"/>
    <xf numFmtId="165" fontId="9" fillId="3" borderId="17" xfId="0" applyNumberFormat="1" applyFont="1" applyFill="1" applyBorder="1" applyAlignment="1">
      <alignment horizontal="right"/>
    </xf>
    <xf numFmtId="165" fontId="10" fillId="3" borderId="17" xfId="0" applyNumberFormat="1" applyFont="1" applyFill="1" applyBorder="1" applyAlignment="1">
      <alignment horizontal="right"/>
    </xf>
    <xf numFmtId="0" fontId="21" fillId="6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5" fillId="2" borderId="17" xfId="0" applyFont="1" applyFill="1" applyBorder="1" applyAlignment="1">
      <alignment horizontal="left"/>
    </xf>
    <xf numFmtId="0" fontId="20" fillId="6" borderId="22" xfId="0" applyFont="1" applyFill="1" applyBorder="1"/>
    <xf numFmtId="166" fontId="1" fillId="0" borderId="0" xfId="0" applyNumberFormat="1" applyFont="1" applyBorder="1"/>
    <xf numFmtId="0" fontId="13" fillId="0" borderId="23" xfId="0" applyFont="1" applyBorder="1"/>
    <xf numFmtId="0" fontId="12" fillId="0" borderId="24" xfId="0" applyFont="1" applyFill="1" applyBorder="1" applyAlignment="1">
      <alignment horizontal="center"/>
    </xf>
    <xf numFmtId="0" fontId="13" fillId="0" borderId="25" xfId="0" applyFont="1" applyBorder="1"/>
    <xf numFmtId="0" fontId="20" fillId="6" borderId="26" xfId="0" applyFont="1" applyFill="1" applyBorder="1"/>
    <xf numFmtId="0" fontId="0" fillId="0" borderId="13" xfId="0" applyFill="1" applyBorder="1" applyAlignment="1"/>
    <xf numFmtId="0" fontId="0" fillId="0" borderId="29" xfId="0" applyBorder="1"/>
    <xf numFmtId="0" fontId="20" fillId="6" borderId="30" xfId="0" applyFont="1" applyFill="1" applyBorder="1"/>
    <xf numFmtId="0" fontId="0" fillId="0" borderId="31" xfId="0" applyFill="1" applyBorder="1" applyAlignment="1"/>
    <xf numFmtId="0" fontId="0" fillId="0" borderId="28" xfId="0" applyFill="1" applyBorder="1" applyAlignment="1"/>
    <xf numFmtId="0" fontId="0" fillId="0" borderId="32" xfId="0" applyFill="1" applyBorder="1" applyAlignment="1"/>
    <xf numFmtId="0" fontId="0" fillId="0" borderId="28" xfId="0" applyBorder="1"/>
    <xf numFmtId="0" fontId="0" fillId="0" borderId="33" xfId="0" applyBorder="1"/>
    <xf numFmtId="0" fontId="0" fillId="0" borderId="14" xfId="0" applyBorder="1"/>
    <xf numFmtId="0" fontId="0" fillId="0" borderId="34" xfId="0" applyBorder="1"/>
    <xf numFmtId="0" fontId="0" fillId="3" borderId="35" xfId="0" applyFill="1" applyBorder="1"/>
    <xf numFmtId="0" fontId="0" fillId="0" borderId="36" xfId="0" applyBorder="1"/>
    <xf numFmtId="0" fontId="0" fillId="3" borderId="28" xfId="0" applyFill="1" applyBorder="1"/>
    <xf numFmtId="0" fontId="0" fillId="0" borderId="39" xfId="0" applyBorder="1"/>
    <xf numFmtId="0" fontId="11" fillId="3" borderId="40" xfId="0" applyFont="1" applyFill="1" applyBorder="1"/>
    <xf numFmtId="0" fontId="11" fillId="3" borderId="37" xfId="0" applyFont="1" applyFill="1" applyBorder="1"/>
    <xf numFmtId="0" fontId="11" fillId="3" borderId="44" xfId="0" applyFont="1" applyFill="1" applyBorder="1"/>
    <xf numFmtId="0" fontId="11" fillId="3" borderId="45" xfId="0" applyFont="1" applyFill="1" applyBorder="1"/>
    <xf numFmtId="2" fontId="5" fillId="0" borderId="46" xfId="0" applyNumberFormat="1" applyFont="1" applyBorder="1"/>
    <xf numFmtId="2" fontId="5" fillId="0" borderId="47" xfId="0" applyNumberFormat="1" applyFont="1" applyBorder="1"/>
    <xf numFmtId="2" fontId="0" fillId="0" borderId="48" xfId="0" applyNumberFormat="1" applyBorder="1"/>
    <xf numFmtId="0" fontId="11" fillId="3" borderId="50" xfId="0" applyFont="1" applyFill="1" applyBorder="1"/>
    <xf numFmtId="0" fontId="11" fillId="3" borderId="51" xfId="0" applyFont="1" applyFill="1" applyBorder="1"/>
    <xf numFmtId="0" fontId="11" fillId="3" borderId="52" xfId="0" applyFont="1" applyFill="1" applyBorder="1"/>
    <xf numFmtId="2" fontId="5" fillId="0" borderId="48" xfId="0" applyNumberFormat="1" applyFont="1" applyBorder="1"/>
    <xf numFmtId="0" fontId="11" fillId="3" borderId="57" xfId="0" applyFont="1" applyFill="1" applyBorder="1"/>
    <xf numFmtId="0" fontId="11" fillId="3" borderId="61" xfId="0" applyFont="1" applyFill="1" applyBorder="1"/>
    <xf numFmtId="2" fontId="5" fillId="0" borderId="62" xfId="0" applyNumberFormat="1" applyFont="1" applyBorder="1"/>
    <xf numFmtId="2" fontId="5" fillId="0" borderId="63" xfId="0" applyNumberFormat="1" applyFont="1" applyBorder="1"/>
    <xf numFmtId="2" fontId="5" fillId="0" borderId="64" xfId="0" applyNumberFormat="1" applyFont="1" applyBorder="1"/>
    <xf numFmtId="0" fontId="11" fillId="3" borderId="56" xfId="0" applyFont="1" applyFill="1" applyBorder="1"/>
    <xf numFmtId="0" fontId="11" fillId="3" borderId="67" xfId="0" applyFont="1" applyFill="1" applyBorder="1"/>
    <xf numFmtId="0" fontId="11" fillId="3" borderId="68" xfId="0" applyFont="1" applyFill="1" applyBorder="1"/>
    <xf numFmtId="2" fontId="0" fillId="0" borderId="58" xfId="0" applyNumberFormat="1" applyBorder="1"/>
    <xf numFmtId="2" fontId="0" fillId="0" borderId="59" xfId="0" applyNumberFormat="1" applyBorder="1"/>
    <xf numFmtId="0" fontId="0" fillId="0" borderId="67" xfId="0" applyBorder="1"/>
    <xf numFmtId="0" fontId="0" fillId="0" borderId="41" xfId="0" applyBorder="1"/>
    <xf numFmtId="0" fontId="0" fillId="0" borderId="69" xfId="0" applyBorder="1"/>
    <xf numFmtId="0" fontId="0" fillId="3" borderId="69" xfId="0" applyFill="1" applyBorder="1"/>
    <xf numFmtId="0" fontId="8" fillId="6" borderId="0" xfId="0" applyNumberFormat="1" applyFont="1" applyFill="1"/>
    <xf numFmtId="164" fontId="0" fillId="2" borderId="0" xfId="0" applyNumberFormat="1" applyFill="1" applyAlignment="1">
      <alignment horizontal="left" indent="1"/>
    </xf>
    <xf numFmtId="2" fontId="5" fillId="0" borderId="70" xfId="0" applyNumberFormat="1" applyFont="1" applyBorder="1"/>
    <xf numFmtId="0" fontId="5" fillId="2" borderId="70" xfId="0" applyFont="1" applyFill="1" applyBorder="1" applyAlignment="1">
      <alignment horizontal="left"/>
    </xf>
    <xf numFmtId="49" fontId="16" fillId="6" borderId="1" xfId="0" applyNumberFormat="1" applyFont="1" applyFill="1" applyBorder="1" applyAlignment="1">
      <alignment horizontal="left" vertical="center"/>
    </xf>
    <xf numFmtId="49" fontId="16" fillId="6" borderId="2" xfId="0" applyNumberFormat="1" applyFont="1" applyFill="1" applyBorder="1" applyAlignment="1">
      <alignment horizontal="left" vertical="center"/>
    </xf>
    <xf numFmtId="49" fontId="16" fillId="6" borderId="3" xfId="0" applyNumberFormat="1" applyFont="1" applyFill="1" applyBorder="1" applyAlignment="1">
      <alignment horizontal="left" vertical="center"/>
    </xf>
    <xf numFmtId="49" fontId="14" fillId="6" borderId="8" xfId="0" applyNumberFormat="1" applyFont="1" applyFill="1" applyBorder="1" applyAlignment="1">
      <alignment horizontal="left" vertical="center"/>
    </xf>
    <xf numFmtId="49" fontId="14" fillId="6" borderId="4" xfId="0" applyNumberFormat="1" applyFont="1" applyFill="1" applyBorder="1" applyAlignment="1">
      <alignment horizontal="left" vertical="center"/>
    </xf>
    <xf numFmtId="49" fontId="14" fillId="6" borderId="6" xfId="0" applyNumberFormat="1" applyFont="1" applyFill="1" applyBorder="1" applyAlignment="1">
      <alignment horizontal="left" vertical="center"/>
    </xf>
    <xf numFmtId="49" fontId="15" fillId="6" borderId="5" xfId="0" applyNumberFormat="1" applyFont="1" applyFill="1" applyBorder="1" applyAlignment="1">
      <alignment horizontal="left" vertical="center"/>
    </xf>
    <xf numFmtId="49" fontId="15" fillId="6" borderId="4" xfId="0" applyNumberFormat="1" applyFont="1" applyFill="1" applyBorder="1" applyAlignment="1">
      <alignment horizontal="left" vertical="center"/>
    </xf>
    <xf numFmtId="49" fontId="15" fillId="6" borderId="6" xfId="0" applyNumberFormat="1" applyFont="1" applyFill="1" applyBorder="1" applyAlignment="1">
      <alignment horizontal="left" vertical="center"/>
    </xf>
    <xf numFmtId="49" fontId="16" fillId="6" borderId="5" xfId="0" applyNumberFormat="1" applyFont="1" applyFill="1" applyBorder="1" applyAlignment="1">
      <alignment horizontal="left" vertical="center"/>
    </xf>
    <xf numFmtId="49" fontId="16" fillId="6" borderId="4" xfId="0" applyNumberFormat="1" applyFont="1" applyFill="1" applyBorder="1" applyAlignment="1">
      <alignment horizontal="left" vertical="center"/>
    </xf>
    <xf numFmtId="49" fontId="16" fillId="6" borderId="6" xfId="0" applyNumberFormat="1" applyFont="1" applyFill="1" applyBorder="1" applyAlignment="1">
      <alignment horizontal="left" vertical="center"/>
    </xf>
    <xf numFmtId="49" fontId="17" fillId="6" borderId="7" xfId="0" applyNumberFormat="1" applyFont="1" applyFill="1" applyBorder="1" applyAlignment="1">
      <alignment horizontal="left" vertical="center"/>
    </xf>
    <xf numFmtId="49" fontId="17" fillId="6" borderId="9" xfId="0" applyNumberFormat="1" applyFont="1" applyFill="1" applyBorder="1" applyAlignment="1">
      <alignment horizontal="left" vertical="center"/>
    </xf>
    <xf numFmtId="0" fontId="22" fillId="9" borderId="0" xfId="1" applyFont="1" applyFill="1" applyBorder="1" applyAlignment="1">
      <alignment horizontal="center"/>
    </xf>
    <xf numFmtId="0" fontId="22" fillId="6" borderId="10" xfId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12" xfId="0" applyFont="1" applyFill="1" applyBorder="1" applyAlignment="1">
      <alignment horizontal="center"/>
    </xf>
    <xf numFmtId="0" fontId="24" fillId="7" borderId="14" xfId="0" applyFont="1" applyFill="1" applyBorder="1" applyAlignment="1">
      <alignment horizontal="center"/>
    </xf>
    <xf numFmtId="0" fontId="22" fillId="6" borderId="0" xfId="1" applyFont="1" applyFill="1" applyBorder="1" applyAlignment="1">
      <alignment horizontal="center"/>
    </xf>
    <xf numFmtId="0" fontId="22" fillId="6" borderId="28" xfId="1" applyFont="1" applyFill="1" applyBorder="1" applyAlignment="1">
      <alignment horizontal="center"/>
    </xf>
    <xf numFmtId="0" fontId="8" fillId="6" borderId="65" xfId="0" applyFont="1" applyFill="1" applyBorder="1" applyAlignment="1">
      <alignment horizontal="center"/>
    </xf>
    <xf numFmtId="0" fontId="8" fillId="6" borderId="66" xfId="0" applyFont="1" applyFill="1" applyBorder="1" applyAlignment="1">
      <alignment horizontal="center"/>
    </xf>
    <xf numFmtId="0" fontId="22" fillId="6" borderId="10" xfId="1" applyFont="1" applyFill="1" applyAlignment="1">
      <alignment horizontal="center"/>
    </xf>
    <xf numFmtId="0" fontId="20" fillId="6" borderId="42" xfId="0" applyFont="1" applyFill="1" applyBorder="1" applyAlignment="1">
      <alignment horizontal="center"/>
    </xf>
    <xf numFmtId="0" fontId="20" fillId="6" borderId="27" xfId="0" applyFont="1" applyFill="1" applyBorder="1" applyAlignment="1">
      <alignment horizontal="center"/>
    </xf>
    <xf numFmtId="0" fontId="20" fillId="6" borderId="43" xfId="0" applyFont="1" applyFill="1" applyBorder="1" applyAlignment="1">
      <alignment horizontal="center"/>
    </xf>
    <xf numFmtId="0" fontId="20" fillId="6" borderId="38" xfId="0" applyFont="1" applyFill="1" applyBorder="1" applyAlignment="1">
      <alignment horizontal="center"/>
    </xf>
    <xf numFmtId="0" fontId="20" fillId="6" borderId="49" xfId="0" applyFont="1" applyFill="1" applyBorder="1" applyAlignment="1">
      <alignment horizontal="center"/>
    </xf>
    <xf numFmtId="0" fontId="20" fillId="6" borderId="53" xfId="0" applyFont="1" applyFill="1" applyBorder="1" applyAlignment="1">
      <alignment horizontal="center"/>
    </xf>
    <xf numFmtId="0" fontId="20" fillId="6" borderId="54" xfId="0" applyFont="1" applyFill="1" applyBorder="1" applyAlignment="1">
      <alignment horizontal="center"/>
    </xf>
    <xf numFmtId="0" fontId="20" fillId="6" borderId="60" xfId="0" applyFont="1" applyFill="1" applyBorder="1" applyAlignment="1">
      <alignment horizontal="center"/>
    </xf>
    <xf numFmtId="0" fontId="20" fillId="6" borderId="50" xfId="0" applyFont="1" applyFill="1" applyBorder="1" applyAlignment="1">
      <alignment horizontal="center"/>
    </xf>
    <xf numFmtId="0" fontId="20" fillId="6" borderId="55" xfId="0" applyFont="1" applyFill="1" applyBorder="1" applyAlignment="1">
      <alignment horizontal="center"/>
    </xf>
  </cellXfs>
  <cellStyles count="2">
    <cellStyle name="Заголовок 1" xfId="1" builtinId="16"/>
    <cellStyle name="Обычный" xfId="0" builtinId="0"/>
  </cellStyles>
  <dxfs count="96">
    <dxf>
      <font>
        <color auto="1"/>
      </font>
    </dxf>
    <dxf>
      <fill>
        <patternFill>
          <bgColor theme="4" tint="0.79998168889431442"/>
        </patternFill>
      </fill>
    </dxf>
    <dxf>
      <font>
        <color theme="0"/>
      </font>
    </dxf>
    <dxf>
      <fill>
        <patternFill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bottom style="hair">
          <color theme="3" tint="0.59999389629810485"/>
        </bottom>
        <horizontal style="hair">
          <color theme="3" tint="0.59999389629810485"/>
        </horizontal>
      </border>
    </dxf>
    <dxf>
      <border>
        <bottom style="hair">
          <color theme="3" tint="0.59999389629810485"/>
        </bottom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</border>
    </dxf>
    <dxf>
      <border>
        <left style="hair">
          <color theme="3" tint="0.59999389629810485"/>
        </left>
        <bottom style="hair">
          <color theme="3" tint="0.59999389629810485"/>
        </bottom>
      </border>
    </dxf>
    <dxf>
      <border>
        <right style="hair">
          <color theme="3" tint="0.59999389629810485"/>
        </right>
      </border>
    </dxf>
    <dxf>
      <border>
        <right style="hair">
          <color theme="3" tint="0.59999389629810485"/>
        </right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top style="hair">
          <color theme="3" tint="0.59999389629810485"/>
        </top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numFmt numFmtId="2" formatCode="0.00"/>
    </dxf>
    <dxf>
      <numFmt numFmtId="2" formatCode="0.00"/>
    </dxf>
    <dxf>
      <numFmt numFmtId="2" formatCode="0.00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ont>
        <sz val="12"/>
      </font>
    </dxf>
    <dxf>
      <font>
        <sz val="12"/>
      </font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bottom style="hair">
          <color theme="3" tint="0.59999389629810485"/>
        </bottom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border>
        <left style="hair">
          <color theme="3" tint="0.59999389629810485"/>
        </left>
        <right style="hair">
          <color theme="3" tint="0.59999389629810485"/>
        </right>
        <top style="hair">
          <color theme="3" tint="0.59999389629810485"/>
        </top>
        <bottom style="hair">
          <color theme="3" tint="0.59999389629810485"/>
        </bottom>
        <vertical style="hair">
          <color theme="3" tint="0.59999389629810485"/>
        </vertical>
        <horizontal style="hair">
          <color theme="3" tint="0.59999389629810485"/>
        </horizontal>
      </border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ont>
        <sz val="13"/>
      </font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sz val="12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B356F"/>
      <color rgb="FF643655"/>
      <color rgb="FF58304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Temperature (˚C)/Dew</a:t>
            </a: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 Point (˚C)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27713450676846663"/>
          <c:y val="5.7845277092541513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5897372975779056E-2"/>
          <c:y val="0.14490970671078088"/>
          <c:w val="0.85222747896578421"/>
          <c:h val="0.77351387740080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Weather_Data!$F$4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trendline>
            <c:spPr>
              <a:ln w="25400" cmpd="sng"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Weather_Data!$F$5:$F$369</c:f>
              <c:numCache>
                <c:formatCode>General</c:formatCode>
                <c:ptCount val="365"/>
                <c:pt idx="0">
                  <c:v>-3</c:v>
                </c:pt>
                <c:pt idx="1">
                  <c:v>4</c:v>
                </c:pt>
                <c:pt idx="2">
                  <c:v>4</c:v>
                </c:pt>
                <c:pt idx="3">
                  <c:v>-1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-2</c:v>
                </c:pt>
                <c:pt idx="11">
                  <c:v>-3</c:v>
                </c:pt>
                <c:pt idx="12">
                  <c:v>-8</c:v>
                </c:pt>
                <c:pt idx="13">
                  <c:v>-1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-2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-1</c:v>
                </c:pt>
                <c:pt idx="25">
                  <c:v>-5</c:v>
                </c:pt>
                <c:pt idx="26">
                  <c:v>-5</c:v>
                </c:pt>
                <c:pt idx="27">
                  <c:v>-2</c:v>
                </c:pt>
                <c:pt idx="28">
                  <c:v>-2</c:v>
                </c:pt>
                <c:pt idx="29">
                  <c:v>4</c:v>
                </c:pt>
                <c:pt idx="30">
                  <c:v>4</c:v>
                </c:pt>
                <c:pt idx="31">
                  <c:v>2</c:v>
                </c:pt>
                <c:pt idx="32">
                  <c:v>6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7</c:v>
                </c:pt>
                <c:pt idx="37">
                  <c:v>9</c:v>
                </c:pt>
                <c:pt idx="38">
                  <c:v>7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5</c:v>
                </c:pt>
                <c:pt idx="43">
                  <c:v>4</c:v>
                </c:pt>
                <c:pt idx="44">
                  <c:v>8</c:v>
                </c:pt>
                <c:pt idx="45">
                  <c:v>12</c:v>
                </c:pt>
                <c:pt idx="46">
                  <c:v>7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5</c:v>
                </c:pt>
                <c:pt idx="53">
                  <c:v>7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2</c:v>
                </c:pt>
                <c:pt idx="62">
                  <c:v>4</c:v>
                </c:pt>
                <c:pt idx="63">
                  <c:v>6</c:v>
                </c:pt>
                <c:pt idx="64">
                  <c:v>4</c:v>
                </c:pt>
                <c:pt idx="65">
                  <c:v>6</c:v>
                </c:pt>
                <c:pt idx="66">
                  <c:v>8</c:v>
                </c:pt>
                <c:pt idx="67">
                  <c:v>7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8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9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7</c:v>
                </c:pt>
                <c:pt idx="83">
                  <c:v>9</c:v>
                </c:pt>
                <c:pt idx="84">
                  <c:v>8</c:v>
                </c:pt>
                <c:pt idx="85">
                  <c:v>7</c:v>
                </c:pt>
                <c:pt idx="86">
                  <c:v>7</c:v>
                </c:pt>
                <c:pt idx="87">
                  <c:v>9</c:v>
                </c:pt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9</c:v>
                </c:pt>
                <c:pt idx="92">
                  <c:v>9</c:v>
                </c:pt>
                <c:pt idx="93">
                  <c:v>6</c:v>
                </c:pt>
                <c:pt idx="94">
                  <c:v>9</c:v>
                </c:pt>
                <c:pt idx="95">
                  <c:v>9</c:v>
                </c:pt>
                <c:pt idx="96">
                  <c:v>13</c:v>
                </c:pt>
                <c:pt idx="97">
                  <c:v>13</c:v>
                </c:pt>
                <c:pt idx="98">
                  <c:v>12</c:v>
                </c:pt>
                <c:pt idx="99">
                  <c:v>11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9</c:v>
                </c:pt>
                <c:pt idx="104">
                  <c:v>9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9</c:v>
                </c:pt>
                <c:pt idx="115">
                  <c:v>11</c:v>
                </c:pt>
                <c:pt idx="116">
                  <c:v>10</c:v>
                </c:pt>
                <c:pt idx="117">
                  <c:v>10</c:v>
                </c:pt>
                <c:pt idx="118">
                  <c:v>11</c:v>
                </c:pt>
                <c:pt idx="119">
                  <c:v>11</c:v>
                </c:pt>
                <c:pt idx="120">
                  <c:v>7</c:v>
                </c:pt>
                <c:pt idx="121">
                  <c:v>12</c:v>
                </c:pt>
                <c:pt idx="122">
                  <c:v>13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10</c:v>
                </c:pt>
                <c:pt idx="127">
                  <c:v>8</c:v>
                </c:pt>
                <c:pt idx="128">
                  <c:v>8</c:v>
                </c:pt>
                <c:pt idx="129">
                  <c:v>7</c:v>
                </c:pt>
                <c:pt idx="130">
                  <c:v>6</c:v>
                </c:pt>
                <c:pt idx="131">
                  <c:v>7</c:v>
                </c:pt>
                <c:pt idx="132">
                  <c:v>8</c:v>
                </c:pt>
                <c:pt idx="133">
                  <c:v>9</c:v>
                </c:pt>
                <c:pt idx="134">
                  <c:v>10</c:v>
                </c:pt>
                <c:pt idx="135">
                  <c:v>9</c:v>
                </c:pt>
                <c:pt idx="136">
                  <c:v>11</c:v>
                </c:pt>
                <c:pt idx="137">
                  <c:v>10</c:v>
                </c:pt>
                <c:pt idx="138">
                  <c:v>12</c:v>
                </c:pt>
                <c:pt idx="139">
                  <c:v>15</c:v>
                </c:pt>
                <c:pt idx="140">
                  <c:v>15</c:v>
                </c:pt>
                <c:pt idx="141">
                  <c:v>13</c:v>
                </c:pt>
                <c:pt idx="142">
                  <c:v>10</c:v>
                </c:pt>
                <c:pt idx="143">
                  <c:v>11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7</c:v>
                </c:pt>
                <c:pt idx="149">
                  <c:v>9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7</c:v>
                </c:pt>
                <c:pt idx="154">
                  <c:v>5</c:v>
                </c:pt>
                <c:pt idx="155">
                  <c:v>8</c:v>
                </c:pt>
                <c:pt idx="156">
                  <c:v>9</c:v>
                </c:pt>
                <c:pt idx="157">
                  <c:v>9</c:v>
                </c:pt>
                <c:pt idx="158">
                  <c:v>6</c:v>
                </c:pt>
                <c:pt idx="159">
                  <c:v>4</c:v>
                </c:pt>
                <c:pt idx="160">
                  <c:v>0</c:v>
                </c:pt>
                <c:pt idx="161">
                  <c:v>3</c:v>
                </c:pt>
                <c:pt idx="162">
                  <c:v>3</c:v>
                </c:pt>
                <c:pt idx="163">
                  <c:v>5</c:v>
                </c:pt>
                <c:pt idx="164">
                  <c:v>7</c:v>
                </c:pt>
                <c:pt idx="165">
                  <c:v>9</c:v>
                </c:pt>
                <c:pt idx="166">
                  <c:v>8</c:v>
                </c:pt>
                <c:pt idx="167">
                  <c:v>5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9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4</c:v>
                </c:pt>
                <c:pt idx="183">
                  <c:v>7</c:v>
                </c:pt>
                <c:pt idx="184">
                  <c:v>8</c:v>
                </c:pt>
                <c:pt idx="185">
                  <c:v>11</c:v>
                </c:pt>
                <c:pt idx="186">
                  <c:v>8</c:v>
                </c:pt>
                <c:pt idx="187">
                  <c:v>6</c:v>
                </c:pt>
                <c:pt idx="188">
                  <c:v>3</c:v>
                </c:pt>
                <c:pt idx="189">
                  <c:v>2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7</c:v>
                </c:pt>
                <c:pt idx="197">
                  <c:v>4</c:v>
                </c:pt>
                <c:pt idx="198">
                  <c:v>2</c:v>
                </c:pt>
                <c:pt idx="199">
                  <c:v>0</c:v>
                </c:pt>
                <c:pt idx="200">
                  <c:v>-3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9</c:v>
                </c:pt>
                <c:pt idx="213">
                  <c:v>6</c:v>
                </c:pt>
                <c:pt idx="214">
                  <c:v>4</c:v>
                </c:pt>
                <c:pt idx="215">
                  <c:v>7</c:v>
                </c:pt>
                <c:pt idx="216">
                  <c:v>-2</c:v>
                </c:pt>
                <c:pt idx="217">
                  <c:v>-2</c:v>
                </c:pt>
                <c:pt idx="218">
                  <c:v>2</c:v>
                </c:pt>
                <c:pt idx="219">
                  <c:v>3</c:v>
                </c:pt>
                <c:pt idx="220">
                  <c:v>3</c:v>
                </c:pt>
                <c:pt idx="221">
                  <c:v>9</c:v>
                </c:pt>
                <c:pt idx="222">
                  <c:v>9</c:v>
                </c:pt>
                <c:pt idx="223">
                  <c:v>11</c:v>
                </c:pt>
                <c:pt idx="224">
                  <c:v>9</c:v>
                </c:pt>
                <c:pt idx="225">
                  <c:v>8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3</c:v>
                </c:pt>
                <c:pt idx="234">
                  <c:v>7</c:v>
                </c:pt>
                <c:pt idx="235">
                  <c:v>5</c:v>
                </c:pt>
                <c:pt idx="236">
                  <c:v>3</c:v>
                </c:pt>
                <c:pt idx="237">
                  <c:v>-3</c:v>
                </c:pt>
                <c:pt idx="238">
                  <c:v>-7</c:v>
                </c:pt>
                <c:pt idx="239">
                  <c:v>-7</c:v>
                </c:pt>
                <c:pt idx="240">
                  <c:v>-8</c:v>
                </c:pt>
                <c:pt idx="241">
                  <c:v>-6</c:v>
                </c:pt>
                <c:pt idx="242">
                  <c:v>-3</c:v>
                </c:pt>
                <c:pt idx="243">
                  <c:v>1</c:v>
                </c:pt>
                <c:pt idx="244">
                  <c:v>3</c:v>
                </c:pt>
                <c:pt idx="245">
                  <c:v>-1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-1</c:v>
                </c:pt>
                <c:pt idx="250">
                  <c:v>0</c:v>
                </c:pt>
                <c:pt idx="251">
                  <c:v>-3</c:v>
                </c:pt>
                <c:pt idx="252">
                  <c:v>-5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-4</c:v>
                </c:pt>
                <c:pt idx="258">
                  <c:v>-4</c:v>
                </c:pt>
                <c:pt idx="259">
                  <c:v>-5</c:v>
                </c:pt>
                <c:pt idx="260">
                  <c:v>-4</c:v>
                </c:pt>
                <c:pt idx="261">
                  <c:v>-4</c:v>
                </c:pt>
                <c:pt idx="262">
                  <c:v>-3</c:v>
                </c:pt>
                <c:pt idx="263">
                  <c:v>-3</c:v>
                </c:pt>
                <c:pt idx="264">
                  <c:v>-1</c:v>
                </c:pt>
                <c:pt idx="265">
                  <c:v>2</c:v>
                </c:pt>
                <c:pt idx="266">
                  <c:v>2</c:v>
                </c:pt>
                <c:pt idx="267">
                  <c:v>4</c:v>
                </c:pt>
                <c:pt idx="268">
                  <c:v>6</c:v>
                </c:pt>
                <c:pt idx="269">
                  <c:v>-3</c:v>
                </c:pt>
                <c:pt idx="270">
                  <c:v>-4</c:v>
                </c:pt>
                <c:pt idx="271">
                  <c:v>-3</c:v>
                </c:pt>
                <c:pt idx="272">
                  <c:v>-3</c:v>
                </c:pt>
                <c:pt idx="273">
                  <c:v>-2</c:v>
                </c:pt>
                <c:pt idx="274">
                  <c:v>-1</c:v>
                </c:pt>
                <c:pt idx="275">
                  <c:v>2</c:v>
                </c:pt>
                <c:pt idx="276">
                  <c:v>4</c:v>
                </c:pt>
                <c:pt idx="277">
                  <c:v>3</c:v>
                </c:pt>
                <c:pt idx="278">
                  <c:v>-2</c:v>
                </c:pt>
                <c:pt idx="279">
                  <c:v>-2</c:v>
                </c:pt>
                <c:pt idx="280">
                  <c:v>1</c:v>
                </c:pt>
                <c:pt idx="281">
                  <c:v>-1</c:v>
                </c:pt>
                <c:pt idx="282">
                  <c:v>-2</c:v>
                </c:pt>
                <c:pt idx="283">
                  <c:v>-4</c:v>
                </c:pt>
                <c:pt idx="284">
                  <c:v>-4</c:v>
                </c:pt>
                <c:pt idx="285">
                  <c:v>-5</c:v>
                </c:pt>
                <c:pt idx="286">
                  <c:v>-4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-1</c:v>
                </c:pt>
                <c:pt idx="291">
                  <c:v>-3</c:v>
                </c:pt>
                <c:pt idx="292">
                  <c:v>-3</c:v>
                </c:pt>
                <c:pt idx="293">
                  <c:v>-1</c:v>
                </c:pt>
                <c:pt idx="294">
                  <c:v>-1</c:v>
                </c:pt>
                <c:pt idx="295">
                  <c:v>1</c:v>
                </c:pt>
                <c:pt idx="296">
                  <c:v>-1</c:v>
                </c:pt>
                <c:pt idx="297">
                  <c:v>-2</c:v>
                </c:pt>
                <c:pt idx="298">
                  <c:v>-3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0</c:v>
                </c:pt>
                <c:pt idx="303">
                  <c:v>-4</c:v>
                </c:pt>
                <c:pt idx="304">
                  <c:v>-10</c:v>
                </c:pt>
                <c:pt idx="305">
                  <c:v>-7</c:v>
                </c:pt>
                <c:pt idx="306">
                  <c:v>-7</c:v>
                </c:pt>
                <c:pt idx="307">
                  <c:v>-8</c:v>
                </c:pt>
                <c:pt idx="308">
                  <c:v>-10</c:v>
                </c:pt>
                <c:pt idx="309">
                  <c:v>-8</c:v>
                </c:pt>
                <c:pt idx="310">
                  <c:v>-6</c:v>
                </c:pt>
                <c:pt idx="311">
                  <c:v>-4</c:v>
                </c:pt>
                <c:pt idx="312">
                  <c:v>-3</c:v>
                </c:pt>
                <c:pt idx="313">
                  <c:v>-4</c:v>
                </c:pt>
                <c:pt idx="314">
                  <c:v>-4</c:v>
                </c:pt>
                <c:pt idx="315">
                  <c:v>-3</c:v>
                </c:pt>
                <c:pt idx="316">
                  <c:v>-4</c:v>
                </c:pt>
                <c:pt idx="317">
                  <c:v>-4</c:v>
                </c:pt>
                <c:pt idx="318">
                  <c:v>2</c:v>
                </c:pt>
                <c:pt idx="319">
                  <c:v>1</c:v>
                </c:pt>
                <c:pt idx="320">
                  <c:v>-2</c:v>
                </c:pt>
                <c:pt idx="321">
                  <c:v>-3</c:v>
                </c:pt>
                <c:pt idx="322">
                  <c:v>-4</c:v>
                </c:pt>
                <c:pt idx="323">
                  <c:v>-1</c:v>
                </c:pt>
                <c:pt idx="324">
                  <c:v>5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3</c:v>
                </c:pt>
                <c:pt idx="329">
                  <c:v>-1</c:v>
                </c:pt>
                <c:pt idx="330">
                  <c:v>-1</c:v>
                </c:pt>
                <c:pt idx="331">
                  <c:v>-2</c:v>
                </c:pt>
                <c:pt idx="332">
                  <c:v>-1</c:v>
                </c:pt>
                <c:pt idx="333">
                  <c:v>1</c:v>
                </c:pt>
                <c:pt idx="334">
                  <c:v>2</c:v>
                </c:pt>
                <c:pt idx="335">
                  <c:v>0</c:v>
                </c:pt>
                <c:pt idx="336">
                  <c:v>-3</c:v>
                </c:pt>
                <c:pt idx="337">
                  <c:v>-1</c:v>
                </c:pt>
                <c:pt idx="338">
                  <c:v>6</c:v>
                </c:pt>
                <c:pt idx="339">
                  <c:v>2</c:v>
                </c:pt>
                <c:pt idx="340">
                  <c:v>2</c:v>
                </c:pt>
                <c:pt idx="341">
                  <c:v>7</c:v>
                </c:pt>
                <c:pt idx="342">
                  <c:v>6</c:v>
                </c:pt>
                <c:pt idx="343">
                  <c:v>6</c:v>
                </c:pt>
                <c:pt idx="344">
                  <c:v>-3</c:v>
                </c:pt>
                <c:pt idx="345">
                  <c:v>-2</c:v>
                </c:pt>
                <c:pt idx="346">
                  <c:v>-1</c:v>
                </c:pt>
                <c:pt idx="347">
                  <c:v>-2</c:v>
                </c:pt>
                <c:pt idx="348">
                  <c:v>2</c:v>
                </c:pt>
                <c:pt idx="349">
                  <c:v>5</c:v>
                </c:pt>
                <c:pt idx="350">
                  <c:v>4</c:v>
                </c:pt>
                <c:pt idx="351">
                  <c:v>3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2</c:v>
                </c:pt>
                <c:pt idx="358">
                  <c:v>2</c:v>
                </c:pt>
                <c:pt idx="359">
                  <c:v>1</c:v>
                </c:pt>
                <c:pt idx="360">
                  <c:v>-1</c:v>
                </c:pt>
                <c:pt idx="361">
                  <c:v>1</c:v>
                </c:pt>
                <c:pt idx="362">
                  <c:v>2</c:v>
                </c:pt>
                <c:pt idx="363">
                  <c:v>7</c:v>
                </c:pt>
                <c:pt idx="36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4592"/>
        <c:axId val="152055168"/>
      </c:scatterChart>
      <c:valAx>
        <c:axId val="1520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Temperature(˚C)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solidFill>
              <a:sysClr val="window" lastClr="FFFFFF"/>
            </a:solidFill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2">
                <a:lumMod val="50000"/>
              </a:schemeClr>
            </a:solidFill>
          </a:ln>
        </c:spPr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2055168"/>
        <c:crosses val="autoZero"/>
        <c:crossBetween val="midCat"/>
        <c:majorUnit val="3"/>
      </c:valAx>
      <c:valAx>
        <c:axId val="15205516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Dew Point(˚C)</a:t>
                </a:r>
              </a:p>
            </c:rich>
          </c:tx>
          <c:layout>
            <c:manualLayout>
              <c:xMode val="edge"/>
              <c:yMode val="edge"/>
              <c:x val="1.4349908699658714E-2"/>
              <c:y val="0.363127143008100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2054592"/>
        <c:crosses val="autoZero"/>
        <c:crossBetween val="midCat"/>
        <c:majorUnit val="3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002060"/>
                </a:solidFill>
              </a:defRPr>
            </a:pPr>
            <a:r>
              <a:rPr lang="en-US" sz="1600" b="1" i="0" baseline="0">
                <a:solidFill>
                  <a:srgbClr val="002060"/>
                </a:solidFill>
                <a:effectLst/>
              </a:rPr>
              <a:t>Humidity (%) / Rainy Days  3/31/2017 -3/30/2018, Yerevan</a:t>
            </a:r>
            <a:endParaRPr lang="ru-RU" sz="1600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13299498926270581"/>
          <c:y val="6.820119352088661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86564837290076"/>
          <c:y val="0.10265131360548931"/>
          <c:w val="0.69347551051636969"/>
          <c:h val="0.71936282900698789"/>
        </c:manualLayout>
      </c:layout>
      <c:barChart>
        <c:barDir val="col"/>
        <c:grouping val="clustered"/>
        <c:varyColors val="0"/>
        <c:ser>
          <c:idx val="0"/>
          <c:order val="0"/>
          <c:tx>
            <c:v>Rained Days</c:v>
          </c:tx>
          <c:invertIfNegative val="0"/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</c:formatCode>
                <c:ptCount val="12"/>
                <c:pt idx="0">
                  <c:v>0.29032258064516131</c:v>
                </c:pt>
                <c:pt idx="1">
                  <c:v>0.25</c:v>
                </c:pt>
                <c:pt idx="2">
                  <c:v>0.4838709677419355</c:v>
                </c:pt>
                <c:pt idx="3">
                  <c:v>0.3</c:v>
                </c:pt>
                <c:pt idx="4">
                  <c:v>0.4838709677419355</c:v>
                </c:pt>
                <c:pt idx="5">
                  <c:v>0.26666666666666666</c:v>
                </c:pt>
                <c:pt idx="6">
                  <c:v>0.19354838709677419</c:v>
                </c:pt>
                <c:pt idx="7">
                  <c:v>9.6774193548387094E-2</c:v>
                </c:pt>
                <c:pt idx="8">
                  <c:v>0.1</c:v>
                </c:pt>
                <c:pt idx="9">
                  <c:v>0.35483870967741937</c:v>
                </c:pt>
                <c:pt idx="10">
                  <c:v>0.36666666666666664</c:v>
                </c:pt>
                <c:pt idx="11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48-4713-BB40-73AA9A74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50624"/>
        <c:axId val="166255360"/>
      </c:barChart>
      <c:lineChart>
        <c:grouping val="standard"/>
        <c:varyColors val="0"/>
        <c:ser>
          <c:idx val="1"/>
          <c:order val="1"/>
          <c:tx>
            <c:v>Humidity</c:v>
          </c:tx>
          <c:marker>
            <c:symbol val="none"/>
          </c:marker>
          <c:val>
            <c:numRef>
              <c:f>'Graph1_Rain&amp;Temperatures'!$G$29:$G$40</c:f>
              <c:numCache>
                <c:formatCode>0.00</c:formatCode>
                <c:ptCount val="12"/>
                <c:pt idx="0">
                  <c:v>78.225806451612897</c:v>
                </c:pt>
                <c:pt idx="1">
                  <c:v>62.642857142857146</c:v>
                </c:pt>
                <c:pt idx="2">
                  <c:v>56.838709677419352</c:v>
                </c:pt>
                <c:pt idx="3">
                  <c:v>45.866666666666667</c:v>
                </c:pt>
                <c:pt idx="4">
                  <c:v>50.225806451612904</c:v>
                </c:pt>
                <c:pt idx="5">
                  <c:v>33.70967741935484</c:v>
                </c:pt>
                <c:pt idx="6">
                  <c:v>33.70967741935484</c:v>
                </c:pt>
                <c:pt idx="7">
                  <c:v>31.838709677419356</c:v>
                </c:pt>
                <c:pt idx="8">
                  <c:v>33.5</c:v>
                </c:pt>
                <c:pt idx="9">
                  <c:v>58.58064516129032</c:v>
                </c:pt>
                <c:pt idx="10">
                  <c:v>74.933333333333337</c:v>
                </c:pt>
                <c:pt idx="11">
                  <c:v>81.41935483870968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48-4713-BB40-73AA9A74A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5440"/>
        <c:axId val="166255936"/>
      </c:lineChart>
      <c:catAx>
        <c:axId val="165850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6255360"/>
        <c:crosses val="autoZero"/>
        <c:auto val="1"/>
        <c:lblAlgn val="ctr"/>
        <c:lblOffset val="100"/>
        <c:noMultiLvlLbl val="0"/>
      </c:catAx>
      <c:valAx>
        <c:axId val="1662553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2060"/>
                    </a:solidFill>
                  </a:defRPr>
                </a:pPr>
                <a:r>
                  <a:rPr lang="en-US" sz="1200">
                    <a:solidFill>
                      <a:srgbClr val="002060"/>
                    </a:solidFill>
                  </a:rPr>
                  <a:t>Portion of Rained Days</a:t>
                </a:r>
                <a:endParaRPr lang="ru-RU" sz="12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046480247913014E-3"/>
              <c:y val="0.3125714400789415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850624"/>
        <c:crosses val="autoZero"/>
        <c:crossBetween val="between"/>
      </c:valAx>
      <c:valAx>
        <c:axId val="1662559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2060"/>
                    </a:solidFill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Humidity (%)</a:t>
                </a:r>
                <a:endParaRPr lang="ru-RU" sz="14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0.84278712529354882"/>
              <c:y val="0.3746055905772037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5885440"/>
        <c:crosses val="max"/>
        <c:crossBetween val="between"/>
      </c:valAx>
      <c:catAx>
        <c:axId val="1658854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62559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18538619999715"/>
          <c:y val="0.71455088574286274"/>
          <c:w val="0.16087918555635092"/>
          <c:h val="0.1233276275248202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 sz="1600" b="1" i="0" baseline="0">
                <a:solidFill>
                  <a:schemeClr val="tx2">
                    <a:lumMod val="50000"/>
                  </a:schemeClr>
                </a:solidFill>
                <a:effectLst/>
              </a:rPr>
              <a:t>Dew Point (C) / Rainy Days  3/31/2017 -3/30/2018, Yerevan</a:t>
            </a:r>
            <a:endParaRPr lang="ru-RU" sz="1600">
              <a:solidFill>
                <a:schemeClr val="tx2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9.4558773373667276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364117620890609"/>
          <c:y val="9.4101948920798567E-2"/>
          <c:w val="0.70701124324594122"/>
          <c:h val="0.7525844712448917"/>
        </c:manualLayout>
      </c:layout>
      <c:barChart>
        <c:barDir val="col"/>
        <c:grouping val="clustered"/>
        <c:varyColors val="0"/>
        <c:ser>
          <c:idx val="0"/>
          <c:order val="0"/>
          <c:tx>
            <c:v>Rained Days</c:v>
          </c:tx>
          <c:invertIfNegative val="0"/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</c:formatCode>
                <c:ptCount val="12"/>
                <c:pt idx="0">
                  <c:v>0.29032258064516131</c:v>
                </c:pt>
                <c:pt idx="1">
                  <c:v>0.25</c:v>
                </c:pt>
                <c:pt idx="2">
                  <c:v>0.4838709677419355</c:v>
                </c:pt>
                <c:pt idx="3">
                  <c:v>0.3</c:v>
                </c:pt>
                <c:pt idx="4">
                  <c:v>0.4838709677419355</c:v>
                </c:pt>
                <c:pt idx="5">
                  <c:v>0.26666666666666666</c:v>
                </c:pt>
                <c:pt idx="6">
                  <c:v>0.19354838709677419</c:v>
                </c:pt>
                <c:pt idx="7">
                  <c:v>9.6774193548387094E-2</c:v>
                </c:pt>
                <c:pt idx="8">
                  <c:v>0.1</c:v>
                </c:pt>
                <c:pt idx="9">
                  <c:v>0.35483870967741937</c:v>
                </c:pt>
                <c:pt idx="10">
                  <c:v>0.36666666666666664</c:v>
                </c:pt>
                <c:pt idx="11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9B-44B2-ADA8-52D67D2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85952"/>
        <c:axId val="166675584"/>
      </c:barChart>
      <c:lineChart>
        <c:grouping val="standard"/>
        <c:varyColors val="0"/>
        <c:ser>
          <c:idx val="1"/>
          <c:order val="1"/>
          <c:tx>
            <c:v>Dew Point</c:v>
          </c:tx>
          <c:marker>
            <c:symbol val="none"/>
          </c:marker>
          <c:val>
            <c:numRef>
              <c:f>'Graph1_Rain&amp;Temperatures'!$F$29:$F$40</c:f>
              <c:numCache>
                <c:formatCode>0.00</c:formatCode>
                <c:ptCount val="12"/>
                <c:pt idx="0">
                  <c:v>9.9032258064516121</c:v>
                </c:pt>
                <c:pt idx="1">
                  <c:v>-1.9285714285714286</c:v>
                </c:pt>
                <c:pt idx="2">
                  <c:v>1.8064516129032258</c:v>
                </c:pt>
                <c:pt idx="3">
                  <c:v>0.13333333333333333</c:v>
                </c:pt>
                <c:pt idx="4">
                  <c:v>6.645161290322581</c:v>
                </c:pt>
                <c:pt idx="5">
                  <c:v>7.9333333333333336</c:v>
                </c:pt>
                <c:pt idx="6">
                  <c:v>9.9032258064516121</c:v>
                </c:pt>
                <c:pt idx="7">
                  <c:v>9.3548387096774199</c:v>
                </c:pt>
                <c:pt idx="8">
                  <c:v>5.833333333333333</c:v>
                </c:pt>
                <c:pt idx="9">
                  <c:v>3.5806451612903225</c:v>
                </c:pt>
                <c:pt idx="10">
                  <c:v>2.2000000000000002</c:v>
                </c:pt>
                <c:pt idx="11">
                  <c:v>-1.935483870967742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9B-44B2-ADA8-52D67D230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86976"/>
        <c:axId val="166676160"/>
      </c:lineChart>
      <c:catAx>
        <c:axId val="16588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ru-RU"/>
          </a:p>
        </c:txPr>
        <c:crossAx val="166675584"/>
        <c:crosses val="autoZero"/>
        <c:auto val="1"/>
        <c:lblAlgn val="ctr"/>
        <c:lblOffset val="100"/>
        <c:noMultiLvlLbl val="0"/>
      </c:catAx>
      <c:valAx>
        <c:axId val="1666755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8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 b="1" i="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Portion of Rained Days</a:t>
                </a:r>
                <a:endParaRPr lang="ru-RU" sz="800">
                  <a:solidFill>
                    <a:schemeClr val="tx2">
                      <a:lumMod val="50000"/>
                    </a:schemeClr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1756305885493128E-2"/>
              <c:y val="0.278614340079868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885952"/>
        <c:crosses val="autoZero"/>
        <c:crossBetween val="between"/>
      </c:valAx>
      <c:valAx>
        <c:axId val="1666761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Dew</a:t>
                </a:r>
                <a:r>
                  <a:rPr lang="en-US" sz="140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 Point</a:t>
                </a:r>
              </a:p>
            </c:rich>
          </c:tx>
          <c:layout>
            <c:manualLayout>
              <c:xMode val="edge"/>
              <c:yMode val="edge"/>
              <c:x val="0.84627548675059683"/>
              <c:y val="0.3535558104964282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5886976"/>
        <c:crosses val="max"/>
        <c:crossBetween val="between"/>
        <c:majorUnit val="1"/>
      </c:valAx>
      <c:catAx>
        <c:axId val="165886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6667616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61390456114248"/>
          <c:y val="0.70173228346456695"/>
          <c:w val="0.16827299915561267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>
                <a:solidFill>
                  <a:schemeClr val="tx2">
                    <a:lumMod val="75000"/>
                  </a:schemeClr>
                </a:solidFill>
              </a:rPr>
              <a:t>Temperature</a:t>
            </a:r>
            <a:r>
              <a:rPr lang="en-US" sz="1800" b="1" i="0" u="none" strike="noStrike" baseline="0">
                <a:effectLst/>
              </a:rPr>
              <a:t>(˚C)/</a:t>
            </a:r>
            <a:r>
              <a:rPr lang="en-US">
                <a:solidFill>
                  <a:schemeClr val="tx2">
                    <a:lumMod val="75000"/>
                  </a:schemeClr>
                </a:solidFill>
              </a:rPr>
              <a:t>/Humidity</a:t>
            </a:r>
          </a:p>
        </c:rich>
      </c:tx>
      <c:layout>
        <c:manualLayout>
          <c:xMode val="edge"/>
          <c:yMode val="edge"/>
          <c:x val="0.31156789757139619"/>
          <c:y val="1.616876444060452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3740190624104159E-2"/>
          <c:y val="0.14412588132365808"/>
          <c:w val="0.89994343165738111"/>
          <c:h val="0.7047084555607019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Weather_Data!$I$4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4">
                  <a:lumMod val="75000"/>
                </a:schemeClr>
              </a:solidFill>
            </c:spPr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Weather_Data!$I$5:$I$369</c:f>
              <c:numCache>
                <c:formatCode>General</c:formatCode>
                <c:ptCount val="365"/>
                <c:pt idx="0">
                  <c:v>38</c:v>
                </c:pt>
                <c:pt idx="1">
                  <c:v>68</c:v>
                </c:pt>
                <c:pt idx="2">
                  <c:v>74</c:v>
                </c:pt>
                <c:pt idx="3">
                  <c:v>57</c:v>
                </c:pt>
                <c:pt idx="4">
                  <c:v>41</c:v>
                </c:pt>
                <c:pt idx="5">
                  <c:v>34</c:v>
                </c:pt>
                <c:pt idx="6">
                  <c:v>26</c:v>
                </c:pt>
                <c:pt idx="7">
                  <c:v>40</c:v>
                </c:pt>
                <c:pt idx="8">
                  <c:v>57</c:v>
                </c:pt>
                <c:pt idx="9">
                  <c:v>53</c:v>
                </c:pt>
                <c:pt idx="10">
                  <c:v>52</c:v>
                </c:pt>
                <c:pt idx="11">
                  <c:v>39</c:v>
                </c:pt>
                <c:pt idx="12">
                  <c:v>30</c:v>
                </c:pt>
                <c:pt idx="13">
                  <c:v>45</c:v>
                </c:pt>
                <c:pt idx="14">
                  <c:v>80</c:v>
                </c:pt>
                <c:pt idx="15">
                  <c:v>66</c:v>
                </c:pt>
                <c:pt idx="16">
                  <c:v>54</c:v>
                </c:pt>
                <c:pt idx="17">
                  <c:v>47</c:v>
                </c:pt>
                <c:pt idx="18">
                  <c:v>43</c:v>
                </c:pt>
                <c:pt idx="19">
                  <c:v>51</c:v>
                </c:pt>
                <c:pt idx="20">
                  <c:v>37</c:v>
                </c:pt>
                <c:pt idx="21">
                  <c:v>42</c:v>
                </c:pt>
                <c:pt idx="22">
                  <c:v>32</c:v>
                </c:pt>
                <c:pt idx="23">
                  <c:v>37</c:v>
                </c:pt>
                <c:pt idx="24">
                  <c:v>31</c:v>
                </c:pt>
                <c:pt idx="25">
                  <c:v>36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46</c:v>
                </c:pt>
                <c:pt idx="30">
                  <c:v>51</c:v>
                </c:pt>
                <c:pt idx="31">
                  <c:v>35</c:v>
                </c:pt>
                <c:pt idx="32">
                  <c:v>44</c:v>
                </c:pt>
                <c:pt idx="33">
                  <c:v>59</c:v>
                </c:pt>
                <c:pt idx="34">
                  <c:v>62</c:v>
                </c:pt>
                <c:pt idx="35">
                  <c:v>63</c:v>
                </c:pt>
                <c:pt idx="36">
                  <c:v>55</c:v>
                </c:pt>
                <c:pt idx="37">
                  <c:v>71</c:v>
                </c:pt>
                <c:pt idx="38">
                  <c:v>58</c:v>
                </c:pt>
                <c:pt idx="39">
                  <c:v>37</c:v>
                </c:pt>
                <c:pt idx="40">
                  <c:v>42</c:v>
                </c:pt>
                <c:pt idx="41">
                  <c:v>47</c:v>
                </c:pt>
                <c:pt idx="42">
                  <c:v>47</c:v>
                </c:pt>
                <c:pt idx="43">
                  <c:v>37</c:v>
                </c:pt>
                <c:pt idx="44">
                  <c:v>53</c:v>
                </c:pt>
                <c:pt idx="45">
                  <c:v>76</c:v>
                </c:pt>
                <c:pt idx="46">
                  <c:v>59</c:v>
                </c:pt>
                <c:pt idx="47">
                  <c:v>45</c:v>
                </c:pt>
                <c:pt idx="48">
                  <c:v>41</c:v>
                </c:pt>
                <c:pt idx="49">
                  <c:v>48</c:v>
                </c:pt>
                <c:pt idx="50">
                  <c:v>47</c:v>
                </c:pt>
                <c:pt idx="51">
                  <c:v>56</c:v>
                </c:pt>
                <c:pt idx="52">
                  <c:v>46</c:v>
                </c:pt>
                <c:pt idx="53">
                  <c:v>58</c:v>
                </c:pt>
                <c:pt idx="54">
                  <c:v>69</c:v>
                </c:pt>
                <c:pt idx="55">
                  <c:v>58</c:v>
                </c:pt>
                <c:pt idx="56">
                  <c:v>42</c:v>
                </c:pt>
                <c:pt idx="57">
                  <c:v>54</c:v>
                </c:pt>
                <c:pt idx="58">
                  <c:v>47</c:v>
                </c:pt>
                <c:pt idx="59">
                  <c:v>39</c:v>
                </c:pt>
                <c:pt idx="60">
                  <c:v>35</c:v>
                </c:pt>
                <c:pt idx="61">
                  <c:v>27</c:v>
                </c:pt>
                <c:pt idx="62">
                  <c:v>41</c:v>
                </c:pt>
                <c:pt idx="63">
                  <c:v>45</c:v>
                </c:pt>
                <c:pt idx="64">
                  <c:v>39</c:v>
                </c:pt>
                <c:pt idx="65">
                  <c:v>38</c:v>
                </c:pt>
                <c:pt idx="66">
                  <c:v>34</c:v>
                </c:pt>
                <c:pt idx="67">
                  <c:v>35</c:v>
                </c:pt>
                <c:pt idx="68">
                  <c:v>46</c:v>
                </c:pt>
                <c:pt idx="69">
                  <c:v>47</c:v>
                </c:pt>
                <c:pt idx="70">
                  <c:v>37</c:v>
                </c:pt>
                <c:pt idx="71">
                  <c:v>33</c:v>
                </c:pt>
                <c:pt idx="72">
                  <c:v>36</c:v>
                </c:pt>
                <c:pt idx="73">
                  <c:v>42</c:v>
                </c:pt>
                <c:pt idx="74">
                  <c:v>44</c:v>
                </c:pt>
                <c:pt idx="75">
                  <c:v>34</c:v>
                </c:pt>
                <c:pt idx="76">
                  <c:v>37</c:v>
                </c:pt>
                <c:pt idx="77">
                  <c:v>55</c:v>
                </c:pt>
                <c:pt idx="78">
                  <c:v>44</c:v>
                </c:pt>
                <c:pt idx="79">
                  <c:v>37</c:v>
                </c:pt>
                <c:pt idx="80">
                  <c:v>35</c:v>
                </c:pt>
                <c:pt idx="81">
                  <c:v>32</c:v>
                </c:pt>
                <c:pt idx="82">
                  <c:v>40</c:v>
                </c:pt>
                <c:pt idx="83">
                  <c:v>53</c:v>
                </c:pt>
                <c:pt idx="84">
                  <c:v>50</c:v>
                </c:pt>
                <c:pt idx="85">
                  <c:v>36</c:v>
                </c:pt>
                <c:pt idx="86">
                  <c:v>32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36</c:v>
                </c:pt>
                <c:pt idx="91">
                  <c:v>33</c:v>
                </c:pt>
                <c:pt idx="92">
                  <c:v>34</c:v>
                </c:pt>
                <c:pt idx="93">
                  <c:v>25</c:v>
                </c:pt>
                <c:pt idx="94">
                  <c:v>30</c:v>
                </c:pt>
                <c:pt idx="95">
                  <c:v>26</c:v>
                </c:pt>
                <c:pt idx="96">
                  <c:v>35</c:v>
                </c:pt>
                <c:pt idx="97">
                  <c:v>41</c:v>
                </c:pt>
                <c:pt idx="98">
                  <c:v>47</c:v>
                </c:pt>
                <c:pt idx="99">
                  <c:v>48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33</c:v>
                </c:pt>
                <c:pt idx="104">
                  <c:v>35</c:v>
                </c:pt>
                <c:pt idx="105">
                  <c:v>46</c:v>
                </c:pt>
                <c:pt idx="106">
                  <c:v>39</c:v>
                </c:pt>
                <c:pt idx="107">
                  <c:v>33</c:v>
                </c:pt>
                <c:pt idx="108">
                  <c:v>31</c:v>
                </c:pt>
                <c:pt idx="109">
                  <c:v>29</c:v>
                </c:pt>
                <c:pt idx="110">
                  <c:v>23</c:v>
                </c:pt>
                <c:pt idx="111">
                  <c:v>24</c:v>
                </c:pt>
                <c:pt idx="112">
                  <c:v>27</c:v>
                </c:pt>
                <c:pt idx="113">
                  <c:v>26</c:v>
                </c:pt>
                <c:pt idx="114">
                  <c:v>29</c:v>
                </c:pt>
                <c:pt idx="115">
                  <c:v>36</c:v>
                </c:pt>
                <c:pt idx="116">
                  <c:v>36</c:v>
                </c:pt>
                <c:pt idx="117">
                  <c:v>40</c:v>
                </c:pt>
                <c:pt idx="118">
                  <c:v>31</c:v>
                </c:pt>
                <c:pt idx="119">
                  <c:v>29</c:v>
                </c:pt>
                <c:pt idx="120">
                  <c:v>25</c:v>
                </c:pt>
                <c:pt idx="121">
                  <c:v>37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30</c:v>
                </c:pt>
                <c:pt idx="126">
                  <c:v>29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27</c:v>
                </c:pt>
                <c:pt idx="134">
                  <c:v>29</c:v>
                </c:pt>
                <c:pt idx="135">
                  <c:v>27</c:v>
                </c:pt>
                <c:pt idx="136">
                  <c:v>32</c:v>
                </c:pt>
                <c:pt idx="137">
                  <c:v>30</c:v>
                </c:pt>
                <c:pt idx="138">
                  <c:v>44</c:v>
                </c:pt>
                <c:pt idx="139">
                  <c:v>68</c:v>
                </c:pt>
                <c:pt idx="140">
                  <c:v>59</c:v>
                </c:pt>
                <c:pt idx="141">
                  <c:v>42</c:v>
                </c:pt>
                <c:pt idx="142">
                  <c:v>32</c:v>
                </c:pt>
                <c:pt idx="143">
                  <c:v>38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29</c:v>
                </c:pt>
                <c:pt idx="148">
                  <c:v>27</c:v>
                </c:pt>
                <c:pt idx="149">
                  <c:v>33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33</c:v>
                </c:pt>
                <c:pt idx="154">
                  <c:v>27</c:v>
                </c:pt>
                <c:pt idx="155">
                  <c:v>30</c:v>
                </c:pt>
                <c:pt idx="156">
                  <c:v>33</c:v>
                </c:pt>
                <c:pt idx="157">
                  <c:v>34</c:v>
                </c:pt>
                <c:pt idx="158">
                  <c:v>28</c:v>
                </c:pt>
                <c:pt idx="159">
                  <c:v>26</c:v>
                </c:pt>
                <c:pt idx="160">
                  <c:v>19</c:v>
                </c:pt>
                <c:pt idx="161">
                  <c:v>38</c:v>
                </c:pt>
                <c:pt idx="162">
                  <c:v>33</c:v>
                </c:pt>
                <c:pt idx="163">
                  <c:v>34</c:v>
                </c:pt>
                <c:pt idx="164">
                  <c:v>28</c:v>
                </c:pt>
                <c:pt idx="165">
                  <c:v>37</c:v>
                </c:pt>
                <c:pt idx="166">
                  <c:v>36</c:v>
                </c:pt>
                <c:pt idx="167">
                  <c:v>26</c:v>
                </c:pt>
                <c:pt idx="168">
                  <c:v>31</c:v>
                </c:pt>
                <c:pt idx="169">
                  <c:v>35</c:v>
                </c:pt>
                <c:pt idx="170">
                  <c:v>35</c:v>
                </c:pt>
                <c:pt idx="171">
                  <c:v>32</c:v>
                </c:pt>
                <c:pt idx="172">
                  <c:v>30</c:v>
                </c:pt>
                <c:pt idx="173">
                  <c:v>31</c:v>
                </c:pt>
                <c:pt idx="174">
                  <c:v>25</c:v>
                </c:pt>
                <c:pt idx="175">
                  <c:v>26</c:v>
                </c:pt>
                <c:pt idx="176">
                  <c:v>29</c:v>
                </c:pt>
                <c:pt idx="177">
                  <c:v>36</c:v>
                </c:pt>
                <c:pt idx="178">
                  <c:v>34</c:v>
                </c:pt>
                <c:pt idx="179">
                  <c:v>40</c:v>
                </c:pt>
                <c:pt idx="180">
                  <c:v>41</c:v>
                </c:pt>
                <c:pt idx="181">
                  <c:v>50</c:v>
                </c:pt>
                <c:pt idx="182">
                  <c:v>43</c:v>
                </c:pt>
                <c:pt idx="183">
                  <c:v>58</c:v>
                </c:pt>
                <c:pt idx="184">
                  <c:v>55</c:v>
                </c:pt>
                <c:pt idx="185">
                  <c:v>75</c:v>
                </c:pt>
                <c:pt idx="186">
                  <c:v>70</c:v>
                </c:pt>
                <c:pt idx="187">
                  <c:v>69</c:v>
                </c:pt>
                <c:pt idx="188">
                  <c:v>60</c:v>
                </c:pt>
                <c:pt idx="189">
                  <c:v>57</c:v>
                </c:pt>
                <c:pt idx="190">
                  <c:v>45</c:v>
                </c:pt>
                <c:pt idx="191">
                  <c:v>45</c:v>
                </c:pt>
                <c:pt idx="192">
                  <c:v>40</c:v>
                </c:pt>
                <c:pt idx="193">
                  <c:v>58</c:v>
                </c:pt>
                <c:pt idx="194">
                  <c:v>70</c:v>
                </c:pt>
                <c:pt idx="195">
                  <c:v>65</c:v>
                </c:pt>
                <c:pt idx="196">
                  <c:v>73</c:v>
                </c:pt>
                <c:pt idx="197">
                  <c:v>56</c:v>
                </c:pt>
                <c:pt idx="198">
                  <c:v>52</c:v>
                </c:pt>
                <c:pt idx="199">
                  <c:v>50</c:v>
                </c:pt>
                <c:pt idx="200">
                  <c:v>36</c:v>
                </c:pt>
                <c:pt idx="201">
                  <c:v>55</c:v>
                </c:pt>
                <c:pt idx="202">
                  <c:v>62</c:v>
                </c:pt>
                <c:pt idx="203">
                  <c:v>58</c:v>
                </c:pt>
                <c:pt idx="204">
                  <c:v>59</c:v>
                </c:pt>
                <c:pt idx="205">
                  <c:v>56</c:v>
                </c:pt>
                <c:pt idx="206">
                  <c:v>49</c:v>
                </c:pt>
                <c:pt idx="207">
                  <c:v>48</c:v>
                </c:pt>
                <c:pt idx="208">
                  <c:v>53</c:v>
                </c:pt>
                <c:pt idx="209">
                  <c:v>55</c:v>
                </c:pt>
                <c:pt idx="210">
                  <c:v>57</c:v>
                </c:pt>
                <c:pt idx="211">
                  <c:v>64</c:v>
                </c:pt>
                <c:pt idx="212">
                  <c:v>94</c:v>
                </c:pt>
                <c:pt idx="213">
                  <c:v>74</c:v>
                </c:pt>
                <c:pt idx="214">
                  <c:v>56</c:v>
                </c:pt>
                <c:pt idx="215">
                  <c:v>79</c:v>
                </c:pt>
                <c:pt idx="216">
                  <c:v>59</c:v>
                </c:pt>
                <c:pt idx="217">
                  <c:v>61</c:v>
                </c:pt>
                <c:pt idx="218">
                  <c:v>69</c:v>
                </c:pt>
                <c:pt idx="219">
                  <c:v>69</c:v>
                </c:pt>
                <c:pt idx="220">
                  <c:v>70</c:v>
                </c:pt>
                <c:pt idx="221">
                  <c:v>86</c:v>
                </c:pt>
                <c:pt idx="222">
                  <c:v>95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82</c:v>
                </c:pt>
                <c:pt idx="227">
                  <c:v>71</c:v>
                </c:pt>
                <c:pt idx="228">
                  <c:v>77</c:v>
                </c:pt>
                <c:pt idx="229">
                  <c:v>74</c:v>
                </c:pt>
                <c:pt idx="230">
                  <c:v>76</c:v>
                </c:pt>
                <c:pt idx="231">
                  <c:v>72</c:v>
                </c:pt>
                <c:pt idx="232">
                  <c:v>77</c:v>
                </c:pt>
                <c:pt idx="233">
                  <c:v>80</c:v>
                </c:pt>
                <c:pt idx="234">
                  <c:v>85</c:v>
                </c:pt>
                <c:pt idx="235">
                  <c:v>71</c:v>
                </c:pt>
                <c:pt idx="236">
                  <c:v>78</c:v>
                </c:pt>
                <c:pt idx="237">
                  <c:v>69</c:v>
                </c:pt>
                <c:pt idx="238">
                  <c:v>61</c:v>
                </c:pt>
                <c:pt idx="239">
                  <c:v>58</c:v>
                </c:pt>
                <c:pt idx="240">
                  <c:v>59</c:v>
                </c:pt>
                <c:pt idx="241">
                  <c:v>66</c:v>
                </c:pt>
                <c:pt idx="242">
                  <c:v>70</c:v>
                </c:pt>
                <c:pt idx="243">
                  <c:v>77</c:v>
                </c:pt>
                <c:pt idx="244">
                  <c:v>84</c:v>
                </c:pt>
                <c:pt idx="245">
                  <c:v>78</c:v>
                </c:pt>
                <c:pt idx="246">
                  <c:v>81</c:v>
                </c:pt>
                <c:pt idx="247">
                  <c:v>83</c:v>
                </c:pt>
                <c:pt idx="248">
                  <c:v>85</c:v>
                </c:pt>
                <c:pt idx="249">
                  <c:v>79</c:v>
                </c:pt>
                <c:pt idx="250">
                  <c:v>87</c:v>
                </c:pt>
                <c:pt idx="251">
                  <c:v>81</c:v>
                </c:pt>
                <c:pt idx="252">
                  <c:v>70</c:v>
                </c:pt>
                <c:pt idx="253">
                  <c:v>76</c:v>
                </c:pt>
                <c:pt idx="254">
                  <c:v>79</c:v>
                </c:pt>
                <c:pt idx="255">
                  <c:v>83</c:v>
                </c:pt>
                <c:pt idx="256">
                  <c:v>79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82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94</c:v>
                </c:pt>
                <c:pt idx="265">
                  <c:v>98</c:v>
                </c:pt>
                <c:pt idx="266">
                  <c:v>97</c:v>
                </c:pt>
                <c:pt idx="267">
                  <c:v>97</c:v>
                </c:pt>
                <c:pt idx="268">
                  <c:v>83</c:v>
                </c:pt>
                <c:pt idx="269">
                  <c:v>59</c:v>
                </c:pt>
                <c:pt idx="270">
                  <c:v>66</c:v>
                </c:pt>
                <c:pt idx="271">
                  <c:v>75</c:v>
                </c:pt>
                <c:pt idx="272">
                  <c:v>81</c:v>
                </c:pt>
                <c:pt idx="273">
                  <c:v>78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86</c:v>
                </c:pt>
                <c:pt idx="278">
                  <c:v>77</c:v>
                </c:pt>
                <c:pt idx="279">
                  <c:v>75</c:v>
                </c:pt>
                <c:pt idx="280">
                  <c:v>88</c:v>
                </c:pt>
                <c:pt idx="281">
                  <c:v>82</c:v>
                </c:pt>
                <c:pt idx="282">
                  <c:v>81</c:v>
                </c:pt>
                <c:pt idx="283">
                  <c:v>81</c:v>
                </c:pt>
                <c:pt idx="284">
                  <c:v>79</c:v>
                </c:pt>
                <c:pt idx="285">
                  <c:v>67</c:v>
                </c:pt>
                <c:pt idx="286">
                  <c:v>76</c:v>
                </c:pt>
                <c:pt idx="287">
                  <c:v>96</c:v>
                </c:pt>
                <c:pt idx="288">
                  <c:v>81</c:v>
                </c:pt>
                <c:pt idx="289">
                  <c:v>82</c:v>
                </c:pt>
                <c:pt idx="290">
                  <c:v>86</c:v>
                </c:pt>
                <c:pt idx="291">
                  <c:v>84</c:v>
                </c:pt>
                <c:pt idx="292">
                  <c:v>83</c:v>
                </c:pt>
                <c:pt idx="293">
                  <c:v>85</c:v>
                </c:pt>
                <c:pt idx="294">
                  <c:v>57</c:v>
                </c:pt>
                <c:pt idx="295">
                  <c:v>72</c:v>
                </c:pt>
                <c:pt idx="296">
                  <c:v>81</c:v>
                </c:pt>
                <c:pt idx="297">
                  <c:v>85</c:v>
                </c:pt>
                <c:pt idx="298">
                  <c:v>79</c:v>
                </c:pt>
                <c:pt idx="299">
                  <c:v>76</c:v>
                </c:pt>
                <c:pt idx="300">
                  <c:v>84</c:v>
                </c:pt>
                <c:pt idx="301">
                  <c:v>86</c:v>
                </c:pt>
                <c:pt idx="302">
                  <c:v>90</c:v>
                </c:pt>
                <c:pt idx="303">
                  <c:v>70</c:v>
                </c:pt>
                <c:pt idx="304">
                  <c:v>54</c:v>
                </c:pt>
                <c:pt idx="305">
                  <c:v>63</c:v>
                </c:pt>
                <c:pt idx="306">
                  <c:v>58</c:v>
                </c:pt>
                <c:pt idx="307">
                  <c:v>46</c:v>
                </c:pt>
                <c:pt idx="308">
                  <c:v>50</c:v>
                </c:pt>
                <c:pt idx="309">
                  <c:v>57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59</c:v>
                </c:pt>
                <c:pt idx="314">
                  <c:v>59</c:v>
                </c:pt>
                <c:pt idx="315">
                  <c:v>65</c:v>
                </c:pt>
                <c:pt idx="316">
                  <c:v>60</c:v>
                </c:pt>
                <c:pt idx="317">
                  <c:v>54</c:v>
                </c:pt>
                <c:pt idx="318">
                  <c:v>71</c:v>
                </c:pt>
                <c:pt idx="319">
                  <c:v>70</c:v>
                </c:pt>
                <c:pt idx="320">
                  <c:v>56</c:v>
                </c:pt>
                <c:pt idx="321">
                  <c:v>55</c:v>
                </c:pt>
                <c:pt idx="322">
                  <c:v>53</c:v>
                </c:pt>
                <c:pt idx="323">
                  <c:v>58</c:v>
                </c:pt>
                <c:pt idx="324">
                  <c:v>90</c:v>
                </c:pt>
                <c:pt idx="325">
                  <c:v>88</c:v>
                </c:pt>
                <c:pt idx="326">
                  <c:v>77</c:v>
                </c:pt>
                <c:pt idx="327">
                  <c:v>74</c:v>
                </c:pt>
                <c:pt idx="328">
                  <c:v>71</c:v>
                </c:pt>
                <c:pt idx="329">
                  <c:v>60</c:v>
                </c:pt>
                <c:pt idx="330">
                  <c:v>61</c:v>
                </c:pt>
                <c:pt idx="331">
                  <c:v>58</c:v>
                </c:pt>
                <c:pt idx="332">
                  <c:v>52</c:v>
                </c:pt>
                <c:pt idx="333">
                  <c:v>66</c:v>
                </c:pt>
                <c:pt idx="334">
                  <c:v>64</c:v>
                </c:pt>
                <c:pt idx="335">
                  <c:v>58</c:v>
                </c:pt>
                <c:pt idx="336">
                  <c:v>61</c:v>
                </c:pt>
                <c:pt idx="337">
                  <c:v>69</c:v>
                </c:pt>
                <c:pt idx="338">
                  <c:v>75</c:v>
                </c:pt>
                <c:pt idx="339">
                  <c:v>54</c:v>
                </c:pt>
                <c:pt idx="340">
                  <c:v>58</c:v>
                </c:pt>
                <c:pt idx="341">
                  <c:v>80</c:v>
                </c:pt>
                <c:pt idx="342">
                  <c:v>77</c:v>
                </c:pt>
                <c:pt idx="343">
                  <c:v>81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52</c:v>
                </c:pt>
                <c:pt idx="348">
                  <c:v>55</c:v>
                </c:pt>
                <c:pt idx="349">
                  <c:v>68</c:v>
                </c:pt>
                <c:pt idx="350">
                  <c:v>75</c:v>
                </c:pt>
                <c:pt idx="351">
                  <c:v>67</c:v>
                </c:pt>
                <c:pt idx="352">
                  <c:v>63</c:v>
                </c:pt>
                <c:pt idx="353">
                  <c:v>51</c:v>
                </c:pt>
                <c:pt idx="354">
                  <c:v>47</c:v>
                </c:pt>
                <c:pt idx="355">
                  <c:v>40</c:v>
                </c:pt>
                <c:pt idx="356">
                  <c:v>50</c:v>
                </c:pt>
                <c:pt idx="357">
                  <c:v>48</c:v>
                </c:pt>
                <c:pt idx="358">
                  <c:v>44</c:v>
                </c:pt>
                <c:pt idx="359">
                  <c:v>45</c:v>
                </c:pt>
                <c:pt idx="360">
                  <c:v>44</c:v>
                </c:pt>
                <c:pt idx="361">
                  <c:v>43</c:v>
                </c:pt>
                <c:pt idx="362">
                  <c:v>40</c:v>
                </c:pt>
                <c:pt idx="363">
                  <c:v>51</c:v>
                </c:pt>
                <c:pt idx="364">
                  <c:v>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6896"/>
        <c:axId val="152057472"/>
      </c:scatterChart>
      <c:valAx>
        <c:axId val="15205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Temperature </a:t>
                </a:r>
                <a:r>
                  <a:rPr lang="en-US" sz="1400" b="1" i="0" u="none" strike="noStrike" baseline="0">
                    <a:effectLst/>
                  </a:rPr>
                  <a:t>(˚C)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034604139204046"/>
              <c:y val="0.917630590293860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75000"/>
                  </a:schemeClr>
                </a:solidFill>
              </a:defRPr>
            </a:pPr>
            <a:endParaRPr lang="ru-RU"/>
          </a:p>
        </c:txPr>
        <c:crossAx val="152057472"/>
        <c:crosses val="autoZero"/>
        <c:crossBetween val="midCat"/>
        <c:majorUnit val="3"/>
      </c:valAx>
      <c:valAx>
        <c:axId val="152057472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75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75000"/>
                      </a:schemeClr>
                    </a:solidFill>
                  </a:rPr>
                  <a:t>Humidity (%)</a:t>
                </a:r>
                <a:endParaRPr lang="ru-RU" sz="1400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0077159372576859E-2"/>
              <c:y val="0.424118933662703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75000"/>
                  </a:schemeClr>
                </a:solidFill>
              </a:defRPr>
            </a:pPr>
            <a:endParaRPr lang="ru-RU"/>
          </a:p>
        </c:txPr>
        <c:crossAx val="152056896"/>
        <c:crosses val="autoZero"/>
        <c:crossBetween val="midCat"/>
        <c:maj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Temperature </a:t>
            </a:r>
            <a:r>
              <a:rPr lang="en-US" sz="1800" b="1" i="0" baseline="0">
                <a:solidFill>
                  <a:schemeClr val="tx2">
                    <a:lumMod val="50000"/>
                  </a:schemeClr>
                </a:solidFill>
                <a:effectLst/>
              </a:rPr>
              <a:t>(˚C)</a:t>
            </a:r>
            <a:r>
              <a:rPr lang="en-US">
                <a:solidFill>
                  <a:schemeClr val="tx2">
                    <a:lumMod val="50000"/>
                  </a:schemeClr>
                </a:solidFill>
              </a:rPr>
              <a:t>/Wind Speed (km/h)</a:t>
            </a:r>
          </a:p>
        </c:rich>
      </c:tx>
      <c:layout>
        <c:manualLayout>
          <c:xMode val="edge"/>
          <c:yMode val="edge"/>
          <c:x val="0.2371452398170599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6.0556581276156901E-2"/>
          <c:y val="0.11146708223972003"/>
          <c:w val="0.90367268346153184"/>
          <c:h val="0.72791940069991246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Weather_Data!$R$4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5">
                  <a:lumMod val="75000"/>
                </a:schemeClr>
              </a:solidFill>
            </c:spPr>
          </c:marker>
          <c:trendline>
            <c:spPr>
              <a:ln w="2222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Weather_Data!$R$5:$R$369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6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13</c:v>
                </c:pt>
                <c:pt idx="61">
                  <c:v>8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11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13</c:v>
                </c:pt>
                <c:pt idx="76">
                  <c:v>10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6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18</c:v>
                </c:pt>
                <c:pt idx="91">
                  <c:v>18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14</c:v>
                </c:pt>
                <c:pt idx="105">
                  <c:v>8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11</c:v>
                </c:pt>
                <c:pt idx="110">
                  <c:v>14</c:v>
                </c:pt>
                <c:pt idx="111">
                  <c:v>18</c:v>
                </c:pt>
                <c:pt idx="112">
                  <c:v>11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10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8</c:v>
                </c:pt>
                <c:pt idx="131">
                  <c:v>11</c:v>
                </c:pt>
                <c:pt idx="132">
                  <c:v>14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10</c:v>
                </c:pt>
                <c:pt idx="147">
                  <c:v>19</c:v>
                </c:pt>
                <c:pt idx="148">
                  <c:v>21</c:v>
                </c:pt>
                <c:pt idx="149">
                  <c:v>18</c:v>
                </c:pt>
                <c:pt idx="150">
                  <c:v>11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11</c:v>
                </c:pt>
                <c:pt idx="156">
                  <c:v>13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5</c:v>
                </c:pt>
                <c:pt idx="162">
                  <c:v>3</c:v>
                </c:pt>
                <c:pt idx="163">
                  <c:v>5</c:v>
                </c:pt>
                <c:pt idx="164">
                  <c:v>16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13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26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11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6</c:v>
                </c:pt>
                <c:pt idx="236">
                  <c:v>14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10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11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3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8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3</c:v>
                </c:pt>
                <c:pt idx="357">
                  <c:v>5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59200"/>
        <c:axId val="84566016"/>
      </c:scatterChart>
      <c:valAx>
        <c:axId val="15205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1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tx2">
                        <a:lumMod val="50000"/>
                      </a:schemeClr>
                    </a:solidFill>
                  </a:rPr>
                  <a:t>Temperature </a:t>
                </a:r>
                <a:r>
                  <a:rPr lang="en-US" sz="1600" b="1" i="0" baseline="0">
                    <a:solidFill>
                      <a:schemeClr val="tx2">
                        <a:lumMod val="50000"/>
                      </a:schemeClr>
                    </a:solidFill>
                    <a:effectLst/>
                  </a:rPr>
                  <a:t>(˚C)</a:t>
                </a:r>
                <a:r>
                  <a:rPr lang="en-US" sz="1600">
                    <a:solidFill>
                      <a:schemeClr val="tx2">
                        <a:lumMod val="50000"/>
                      </a:schemeClr>
                    </a:solidFill>
                  </a:rPr>
                  <a:t> </a:t>
                </a:r>
                <a:endParaRPr lang="ru-RU" sz="16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38070106006968052"/>
              <c:y val="0.9090102799650043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66016"/>
        <c:crosses val="autoZero"/>
        <c:crossBetween val="midCat"/>
        <c:majorUnit val="3"/>
      </c:valAx>
      <c:valAx>
        <c:axId val="84566016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Wind</a:t>
                </a:r>
                <a:r>
                  <a:rPr lang="en-US" sz="1400" baseline="0">
                    <a:solidFill>
                      <a:schemeClr val="tx2">
                        <a:lumMod val="50000"/>
                      </a:schemeClr>
                    </a:solidFill>
                  </a:rPr>
                  <a:t> Speed(km/h)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591075167461985E-2"/>
              <c:y val="0.31112122703412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52059200"/>
        <c:crosses val="autoZero"/>
        <c:crossBetween val="midCat"/>
        <c:maj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Temperature(C)/Sea Level Pressure (hPa)</a:t>
            </a:r>
          </a:p>
        </c:rich>
      </c:tx>
      <c:layout>
        <c:manualLayout>
          <c:xMode val="edge"/>
          <c:yMode val="edge"/>
          <c:x val="0.18993319814956242"/>
          <c:y val="1.39982502187226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46822742474917E-2"/>
          <c:y val="0.11934390091002404"/>
          <c:w val="0.81683476856362836"/>
          <c:h val="0.7366783089121733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Weather_Data!$L$4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Weather_Data!$C$5:$C$369</c:f>
              <c:numCache>
                <c:formatCode>General</c:formatCode>
                <c:ptCount val="36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9</c:v>
                </c:pt>
                <c:pt idx="5">
                  <c:v>12</c:v>
                </c:pt>
                <c:pt idx="6">
                  <c:v>13</c:v>
                </c:pt>
                <c:pt idx="7">
                  <c:v>16</c:v>
                </c:pt>
                <c:pt idx="8">
                  <c:v>11</c:v>
                </c:pt>
                <c:pt idx="9">
                  <c:v>13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13</c:v>
                </c:pt>
                <c:pt idx="21">
                  <c:v>14</c:v>
                </c:pt>
                <c:pt idx="22">
                  <c:v>18</c:v>
                </c:pt>
                <c:pt idx="23">
                  <c:v>19</c:v>
                </c:pt>
                <c:pt idx="24">
                  <c:v>17</c:v>
                </c:pt>
                <c:pt idx="25">
                  <c:v>10</c:v>
                </c:pt>
                <c:pt idx="26">
                  <c:v>10</c:v>
                </c:pt>
                <c:pt idx="27">
                  <c:v>12</c:v>
                </c:pt>
                <c:pt idx="28">
                  <c:v>12</c:v>
                </c:pt>
                <c:pt idx="29">
                  <c:v>16</c:v>
                </c:pt>
                <c:pt idx="30">
                  <c:v>16</c:v>
                </c:pt>
                <c:pt idx="31">
                  <c:v>17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21</c:v>
                </c:pt>
                <c:pt idx="42">
                  <c:v>17</c:v>
                </c:pt>
                <c:pt idx="43">
                  <c:v>20</c:v>
                </c:pt>
                <c:pt idx="44">
                  <c:v>19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23</c:v>
                </c:pt>
                <c:pt idx="61">
                  <c:v>23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23</c:v>
                </c:pt>
                <c:pt idx="70">
                  <c:v>26</c:v>
                </c:pt>
                <c:pt idx="71">
                  <c:v>27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27</c:v>
                </c:pt>
                <c:pt idx="76">
                  <c:v>23</c:v>
                </c:pt>
                <c:pt idx="77">
                  <c:v>20</c:v>
                </c:pt>
                <c:pt idx="78">
                  <c:v>19</c:v>
                </c:pt>
                <c:pt idx="79">
                  <c:v>23</c:v>
                </c:pt>
                <c:pt idx="80">
                  <c:v>26</c:v>
                </c:pt>
                <c:pt idx="81">
                  <c:v>26</c:v>
                </c:pt>
                <c:pt idx="82">
                  <c:v>21</c:v>
                </c:pt>
                <c:pt idx="83">
                  <c:v>20</c:v>
                </c:pt>
                <c:pt idx="84">
                  <c:v>20</c:v>
                </c:pt>
                <c:pt idx="85">
                  <c:v>23</c:v>
                </c:pt>
                <c:pt idx="86">
                  <c:v>27</c:v>
                </c:pt>
                <c:pt idx="87">
                  <c:v>26</c:v>
                </c:pt>
                <c:pt idx="88">
                  <c:v>28</c:v>
                </c:pt>
                <c:pt idx="89">
                  <c:v>29</c:v>
                </c:pt>
                <c:pt idx="90">
                  <c:v>30</c:v>
                </c:pt>
                <c:pt idx="91">
                  <c:v>27</c:v>
                </c:pt>
                <c:pt idx="92">
                  <c:v>26</c:v>
                </c:pt>
                <c:pt idx="93">
                  <c:v>28</c:v>
                </c:pt>
                <c:pt idx="94">
                  <c:v>29</c:v>
                </c:pt>
                <c:pt idx="95">
                  <c:v>32</c:v>
                </c:pt>
                <c:pt idx="96">
                  <c:v>30</c:v>
                </c:pt>
                <c:pt idx="97">
                  <c:v>28</c:v>
                </c:pt>
                <c:pt idx="98">
                  <c:v>26</c:v>
                </c:pt>
                <c:pt idx="99">
                  <c:v>22</c:v>
                </c:pt>
                <c:pt idx="100">
                  <c:v>26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27</c:v>
                </c:pt>
                <c:pt idx="107">
                  <c:v>28</c:v>
                </c:pt>
                <c:pt idx="108">
                  <c:v>28</c:v>
                </c:pt>
                <c:pt idx="109">
                  <c:v>30</c:v>
                </c:pt>
                <c:pt idx="110">
                  <c:v>32</c:v>
                </c:pt>
                <c:pt idx="111">
                  <c:v>30</c:v>
                </c:pt>
                <c:pt idx="112">
                  <c:v>29</c:v>
                </c:pt>
                <c:pt idx="113">
                  <c:v>31</c:v>
                </c:pt>
                <c:pt idx="114">
                  <c:v>29</c:v>
                </c:pt>
                <c:pt idx="115">
                  <c:v>28</c:v>
                </c:pt>
                <c:pt idx="116">
                  <c:v>27</c:v>
                </c:pt>
                <c:pt idx="117">
                  <c:v>27</c:v>
                </c:pt>
                <c:pt idx="118">
                  <c:v>29</c:v>
                </c:pt>
                <c:pt idx="119">
                  <c:v>33</c:v>
                </c:pt>
                <c:pt idx="120">
                  <c:v>32</c:v>
                </c:pt>
                <c:pt idx="121">
                  <c:v>29</c:v>
                </c:pt>
                <c:pt idx="122">
                  <c:v>30</c:v>
                </c:pt>
                <c:pt idx="123">
                  <c:v>27</c:v>
                </c:pt>
                <c:pt idx="124">
                  <c:v>31</c:v>
                </c:pt>
                <c:pt idx="125">
                  <c:v>31</c:v>
                </c:pt>
                <c:pt idx="126">
                  <c:v>30</c:v>
                </c:pt>
                <c:pt idx="127">
                  <c:v>33</c:v>
                </c:pt>
                <c:pt idx="128">
                  <c:v>33</c:v>
                </c:pt>
                <c:pt idx="129">
                  <c:v>32</c:v>
                </c:pt>
                <c:pt idx="130">
                  <c:v>31</c:v>
                </c:pt>
                <c:pt idx="131">
                  <c:v>31</c:v>
                </c:pt>
                <c:pt idx="132">
                  <c:v>32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29</c:v>
                </c:pt>
                <c:pt idx="137">
                  <c:v>30</c:v>
                </c:pt>
                <c:pt idx="138">
                  <c:v>25</c:v>
                </c:pt>
                <c:pt idx="139">
                  <c:v>22</c:v>
                </c:pt>
                <c:pt idx="140">
                  <c:v>23</c:v>
                </c:pt>
                <c:pt idx="141">
                  <c:v>27</c:v>
                </c:pt>
                <c:pt idx="142">
                  <c:v>28</c:v>
                </c:pt>
                <c:pt idx="143">
                  <c:v>27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29</c:v>
                </c:pt>
                <c:pt idx="148">
                  <c:v>29</c:v>
                </c:pt>
                <c:pt idx="149">
                  <c:v>26</c:v>
                </c:pt>
                <c:pt idx="150">
                  <c:v>27</c:v>
                </c:pt>
                <c:pt idx="151">
                  <c:v>26</c:v>
                </c:pt>
                <c:pt idx="152">
                  <c:v>27</c:v>
                </c:pt>
                <c:pt idx="153">
                  <c:v>26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26</c:v>
                </c:pt>
                <c:pt idx="158">
                  <c:v>26</c:v>
                </c:pt>
                <c:pt idx="159">
                  <c:v>27</c:v>
                </c:pt>
                <c:pt idx="160">
                  <c:v>27</c:v>
                </c:pt>
                <c:pt idx="161">
                  <c:v>19</c:v>
                </c:pt>
                <c:pt idx="162">
                  <c:v>21</c:v>
                </c:pt>
                <c:pt idx="163">
                  <c:v>22</c:v>
                </c:pt>
                <c:pt idx="164">
                  <c:v>27</c:v>
                </c:pt>
                <c:pt idx="165">
                  <c:v>24</c:v>
                </c:pt>
                <c:pt idx="166">
                  <c:v>24</c:v>
                </c:pt>
                <c:pt idx="167">
                  <c:v>26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26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19</c:v>
                </c:pt>
                <c:pt idx="180">
                  <c:v>21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18</c:v>
                </c:pt>
                <c:pt idx="185">
                  <c:v>16</c:v>
                </c:pt>
                <c:pt idx="186">
                  <c:v>14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12</c:v>
                </c:pt>
                <c:pt idx="191">
                  <c:v>14</c:v>
                </c:pt>
                <c:pt idx="192">
                  <c:v>14</c:v>
                </c:pt>
                <c:pt idx="193">
                  <c:v>18</c:v>
                </c:pt>
                <c:pt idx="194">
                  <c:v>14</c:v>
                </c:pt>
                <c:pt idx="195">
                  <c:v>16</c:v>
                </c:pt>
                <c:pt idx="196">
                  <c:v>14</c:v>
                </c:pt>
                <c:pt idx="197">
                  <c:v>13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10</c:v>
                </c:pt>
                <c:pt idx="202">
                  <c:v>10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12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13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14</c:v>
                </c:pt>
                <c:pt idx="215">
                  <c:v>11</c:v>
                </c:pt>
                <c:pt idx="216">
                  <c:v>8</c:v>
                </c:pt>
                <c:pt idx="217">
                  <c:v>7</c:v>
                </c:pt>
                <c:pt idx="218">
                  <c:v>8</c:v>
                </c:pt>
                <c:pt idx="219">
                  <c:v>10</c:v>
                </c:pt>
                <c:pt idx="220">
                  <c:v>9</c:v>
                </c:pt>
                <c:pt idx="221">
                  <c:v>12</c:v>
                </c:pt>
                <c:pt idx="222">
                  <c:v>10</c:v>
                </c:pt>
                <c:pt idx="223">
                  <c:v>13</c:v>
                </c:pt>
                <c:pt idx="224">
                  <c:v>10</c:v>
                </c:pt>
                <c:pt idx="225">
                  <c:v>10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9</c:v>
                </c:pt>
                <c:pt idx="230">
                  <c:v>8</c:v>
                </c:pt>
                <c:pt idx="231">
                  <c:v>8</c:v>
                </c:pt>
                <c:pt idx="232">
                  <c:v>7</c:v>
                </c:pt>
                <c:pt idx="233">
                  <c:v>7</c:v>
                </c:pt>
                <c:pt idx="234">
                  <c:v>9</c:v>
                </c:pt>
                <c:pt idx="235">
                  <c:v>10</c:v>
                </c:pt>
                <c:pt idx="236">
                  <c:v>8</c:v>
                </c:pt>
                <c:pt idx="237">
                  <c:v>3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3</c:v>
                </c:pt>
                <c:pt idx="243">
                  <c:v>6</c:v>
                </c:pt>
                <c:pt idx="244">
                  <c:v>7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-1</c:v>
                </c:pt>
                <c:pt idx="255">
                  <c:v>-2</c:v>
                </c:pt>
                <c:pt idx="256">
                  <c:v>0</c:v>
                </c:pt>
                <c:pt idx="257">
                  <c:v>-1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-1</c:v>
                </c:pt>
                <c:pt idx="265">
                  <c:v>3</c:v>
                </c:pt>
                <c:pt idx="266">
                  <c:v>2</c:v>
                </c:pt>
                <c:pt idx="267">
                  <c:v>6</c:v>
                </c:pt>
                <c:pt idx="268">
                  <c:v>8</c:v>
                </c:pt>
                <c:pt idx="269">
                  <c:v>6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3</c:v>
                </c:pt>
                <c:pt idx="275">
                  <c:v>6</c:v>
                </c:pt>
                <c:pt idx="276">
                  <c:v>7</c:v>
                </c:pt>
                <c:pt idx="277">
                  <c:v>4</c:v>
                </c:pt>
                <c:pt idx="278">
                  <c:v>3</c:v>
                </c:pt>
                <c:pt idx="279">
                  <c:v>0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2</c:v>
                </c:pt>
                <c:pt idx="286">
                  <c:v>0</c:v>
                </c:pt>
                <c:pt idx="287">
                  <c:v>0</c:v>
                </c:pt>
                <c:pt idx="288">
                  <c:v>4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-1</c:v>
                </c:pt>
                <c:pt idx="293">
                  <c:v>1</c:v>
                </c:pt>
                <c:pt idx="294">
                  <c:v>7</c:v>
                </c:pt>
                <c:pt idx="295">
                  <c:v>7</c:v>
                </c:pt>
                <c:pt idx="296">
                  <c:v>3</c:v>
                </c:pt>
                <c:pt idx="297">
                  <c:v>2</c:v>
                </c:pt>
                <c:pt idx="298">
                  <c:v>1</c:v>
                </c:pt>
                <c:pt idx="299">
                  <c:v>4</c:v>
                </c:pt>
                <c:pt idx="300">
                  <c:v>4</c:v>
                </c:pt>
                <c:pt idx="301">
                  <c:v>3</c:v>
                </c:pt>
                <c:pt idx="302">
                  <c:v>2</c:v>
                </c:pt>
                <c:pt idx="303">
                  <c:v>2</c:v>
                </c:pt>
                <c:pt idx="304">
                  <c:v>-1</c:v>
                </c:pt>
                <c:pt idx="305">
                  <c:v>0</c:v>
                </c:pt>
                <c:pt idx="306">
                  <c:v>1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6</c:v>
                </c:pt>
                <c:pt idx="312">
                  <c:v>7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8</c:v>
                </c:pt>
                <c:pt idx="319">
                  <c:v>6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7</c:v>
                </c:pt>
                <c:pt idx="324">
                  <c:v>6</c:v>
                </c:pt>
                <c:pt idx="325">
                  <c:v>4</c:v>
                </c:pt>
                <c:pt idx="326">
                  <c:v>6</c:v>
                </c:pt>
                <c:pt idx="327">
                  <c:v>6</c:v>
                </c:pt>
                <c:pt idx="328">
                  <c:v>8</c:v>
                </c:pt>
                <c:pt idx="329">
                  <c:v>8</c:v>
                </c:pt>
                <c:pt idx="330">
                  <c:v>7</c:v>
                </c:pt>
                <c:pt idx="331">
                  <c:v>7</c:v>
                </c:pt>
                <c:pt idx="332">
                  <c:v>10</c:v>
                </c:pt>
                <c:pt idx="333">
                  <c:v>7</c:v>
                </c:pt>
                <c:pt idx="334">
                  <c:v>8</c:v>
                </c:pt>
                <c:pt idx="335">
                  <c:v>8</c:v>
                </c:pt>
                <c:pt idx="336">
                  <c:v>4</c:v>
                </c:pt>
                <c:pt idx="337">
                  <c:v>4</c:v>
                </c:pt>
                <c:pt idx="338">
                  <c:v>10</c:v>
                </c:pt>
                <c:pt idx="339">
                  <c:v>12</c:v>
                </c:pt>
                <c:pt idx="340">
                  <c:v>10</c:v>
                </c:pt>
                <c:pt idx="341">
                  <c:v>11</c:v>
                </c:pt>
                <c:pt idx="342">
                  <c:v>9</c:v>
                </c:pt>
                <c:pt idx="343">
                  <c:v>10</c:v>
                </c:pt>
                <c:pt idx="344">
                  <c:v>7</c:v>
                </c:pt>
                <c:pt idx="345">
                  <c:v>8</c:v>
                </c:pt>
                <c:pt idx="346">
                  <c:v>10</c:v>
                </c:pt>
                <c:pt idx="347">
                  <c:v>8</c:v>
                </c:pt>
                <c:pt idx="348">
                  <c:v>10</c:v>
                </c:pt>
                <c:pt idx="349">
                  <c:v>11</c:v>
                </c:pt>
                <c:pt idx="350">
                  <c:v>11</c:v>
                </c:pt>
                <c:pt idx="351">
                  <c:v>10</c:v>
                </c:pt>
                <c:pt idx="352">
                  <c:v>9</c:v>
                </c:pt>
                <c:pt idx="353">
                  <c:v>12</c:v>
                </c:pt>
                <c:pt idx="354">
                  <c:v>13</c:v>
                </c:pt>
                <c:pt idx="355">
                  <c:v>14</c:v>
                </c:pt>
                <c:pt idx="356">
                  <c:v>10</c:v>
                </c:pt>
                <c:pt idx="357">
                  <c:v>14</c:v>
                </c:pt>
                <c:pt idx="358">
                  <c:v>18</c:v>
                </c:pt>
                <c:pt idx="359">
                  <c:v>13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19</c:v>
                </c:pt>
                <c:pt idx="364">
                  <c:v>14</c:v>
                </c:pt>
              </c:numCache>
            </c:numRef>
          </c:xVal>
          <c:yVal>
            <c:numRef>
              <c:f>Weather_Data!$L$5:$L$369</c:f>
              <c:numCache>
                <c:formatCode>General</c:formatCode>
                <c:ptCount val="365"/>
                <c:pt idx="0">
                  <c:v>1017</c:v>
                </c:pt>
                <c:pt idx="1">
                  <c:v>1017</c:v>
                </c:pt>
                <c:pt idx="2">
                  <c:v>1016</c:v>
                </c:pt>
                <c:pt idx="3">
                  <c:v>1020</c:v>
                </c:pt>
                <c:pt idx="4">
                  <c:v>1024</c:v>
                </c:pt>
                <c:pt idx="5">
                  <c:v>1024</c:v>
                </c:pt>
                <c:pt idx="6">
                  <c:v>1016</c:v>
                </c:pt>
                <c:pt idx="7">
                  <c:v>1012</c:v>
                </c:pt>
                <c:pt idx="8">
                  <c:v>1012</c:v>
                </c:pt>
                <c:pt idx="9">
                  <c:v>1011</c:v>
                </c:pt>
                <c:pt idx="10">
                  <c:v>1016</c:v>
                </c:pt>
                <c:pt idx="11">
                  <c:v>1015</c:v>
                </c:pt>
                <c:pt idx="12">
                  <c:v>1022</c:v>
                </c:pt>
                <c:pt idx="13">
                  <c:v>1018</c:v>
                </c:pt>
                <c:pt idx="14">
                  <c:v>1010</c:v>
                </c:pt>
                <c:pt idx="15">
                  <c:v>1013</c:v>
                </c:pt>
                <c:pt idx="16">
                  <c:v>1016</c:v>
                </c:pt>
                <c:pt idx="17">
                  <c:v>1016</c:v>
                </c:pt>
                <c:pt idx="18">
                  <c:v>1015</c:v>
                </c:pt>
                <c:pt idx="19">
                  <c:v>1014</c:v>
                </c:pt>
                <c:pt idx="20">
                  <c:v>1018</c:v>
                </c:pt>
                <c:pt idx="21">
                  <c:v>1017</c:v>
                </c:pt>
                <c:pt idx="22">
                  <c:v>1015</c:v>
                </c:pt>
                <c:pt idx="23">
                  <c:v>1011</c:v>
                </c:pt>
                <c:pt idx="24">
                  <c:v>1009</c:v>
                </c:pt>
                <c:pt idx="25">
                  <c:v>1018</c:v>
                </c:pt>
                <c:pt idx="26">
                  <c:v>1026</c:v>
                </c:pt>
                <c:pt idx="27">
                  <c:v>1025</c:v>
                </c:pt>
                <c:pt idx="28">
                  <c:v>1025</c:v>
                </c:pt>
                <c:pt idx="29">
                  <c:v>1017</c:v>
                </c:pt>
                <c:pt idx="30">
                  <c:v>1016</c:v>
                </c:pt>
                <c:pt idx="31">
                  <c:v>1016</c:v>
                </c:pt>
                <c:pt idx="32">
                  <c:v>1016</c:v>
                </c:pt>
                <c:pt idx="33">
                  <c:v>1013</c:v>
                </c:pt>
                <c:pt idx="34">
                  <c:v>1013</c:v>
                </c:pt>
                <c:pt idx="35">
                  <c:v>1014</c:v>
                </c:pt>
                <c:pt idx="36">
                  <c:v>1013</c:v>
                </c:pt>
                <c:pt idx="37">
                  <c:v>1014</c:v>
                </c:pt>
                <c:pt idx="38">
                  <c:v>1011</c:v>
                </c:pt>
                <c:pt idx="39">
                  <c:v>1012</c:v>
                </c:pt>
                <c:pt idx="40">
                  <c:v>1013</c:v>
                </c:pt>
                <c:pt idx="41">
                  <c:v>1010</c:v>
                </c:pt>
                <c:pt idx="42">
                  <c:v>1016</c:v>
                </c:pt>
                <c:pt idx="43">
                  <c:v>1016</c:v>
                </c:pt>
                <c:pt idx="44">
                  <c:v>1013</c:v>
                </c:pt>
                <c:pt idx="45">
                  <c:v>1012</c:v>
                </c:pt>
                <c:pt idx="46">
                  <c:v>1013</c:v>
                </c:pt>
                <c:pt idx="47">
                  <c:v>1015</c:v>
                </c:pt>
                <c:pt idx="48">
                  <c:v>1014</c:v>
                </c:pt>
                <c:pt idx="49">
                  <c:v>1011</c:v>
                </c:pt>
                <c:pt idx="50">
                  <c:v>1007</c:v>
                </c:pt>
                <c:pt idx="51">
                  <c:v>1008</c:v>
                </c:pt>
                <c:pt idx="52">
                  <c:v>1011</c:v>
                </c:pt>
                <c:pt idx="53">
                  <c:v>1013</c:v>
                </c:pt>
                <c:pt idx="54">
                  <c:v>1014</c:v>
                </c:pt>
                <c:pt idx="55">
                  <c:v>1016</c:v>
                </c:pt>
                <c:pt idx="56">
                  <c:v>1014</c:v>
                </c:pt>
                <c:pt idx="57">
                  <c:v>1013</c:v>
                </c:pt>
                <c:pt idx="58">
                  <c:v>1014</c:v>
                </c:pt>
                <c:pt idx="59">
                  <c:v>1017</c:v>
                </c:pt>
                <c:pt idx="60">
                  <c:v>1015</c:v>
                </c:pt>
                <c:pt idx="61">
                  <c:v>1011</c:v>
                </c:pt>
                <c:pt idx="62">
                  <c:v>1011</c:v>
                </c:pt>
                <c:pt idx="63">
                  <c:v>1012</c:v>
                </c:pt>
                <c:pt idx="64">
                  <c:v>1015</c:v>
                </c:pt>
                <c:pt idx="65">
                  <c:v>1015</c:v>
                </c:pt>
                <c:pt idx="66">
                  <c:v>1016</c:v>
                </c:pt>
                <c:pt idx="67">
                  <c:v>1015</c:v>
                </c:pt>
                <c:pt idx="68">
                  <c:v>1012</c:v>
                </c:pt>
                <c:pt idx="69">
                  <c:v>1012</c:v>
                </c:pt>
                <c:pt idx="70">
                  <c:v>1011</c:v>
                </c:pt>
                <c:pt idx="71">
                  <c:v>1007</c:v>
                </c:pt>
                <c:pt idx="72">
                  <c:v>1007</c:v>
                </c:pt>
                <c:pt idx="73">
                  <c:v>1010</c:v>
                </c:pt>
                <c:pt idx="74">
                  <c:v>1011</c:v>
                </c:pt>
                <c:pt idx="75">
                  <c:v>1007</c:v>
                </c:pt>
                <c:pt idx="76">
                  <c:v>1008</c:v>
                </c:pt>
                <c:pt idx="77">
                  <c:v>1012</c:v>
                </c:pt>
                <c:pt idx="78">
                  <c:v>1013</c:v>
                </c:pt>
                <c:pt idx="79">
                  <c:v>1009</c:v>
                </c:pt>
                <c:pt idx="80">
                  <c:v>1007</c:v>
                </c:pt>
                <c:pt idx="81">
                  <c:v>1005</c:v>
                </c:pt>
                <c:pt idx="82">
                  <c:v>1007</c:v>
                </c:pt>
                <c:pt idx="83">
                  <c:v>1010</c:v>
                </c:pt>
                <c:pt idx="84">
                  <c:v>1014</c:v>
                </c:pt>
                <c:pt idx="85">
                  <c:v>1013</c:v>
                </c:pt>
                <c:pt idx="86">
                  <c:v>1012</c:v>
                </c:pt>
                <c:pt idx="87">
                  <c:v>1015</c:v>
                </c:pt>
                <c:pt idx="88">
                  <c:v>1013</c:v>
                </c:pt>
                <c:pt idx="89">
                  <c:v>1009</c:v>
                </c:pt>
                <c:pt idx="90">
                  <c:v>1009</c:v>
                </c:pt>
                <c:pt idx="91">
                  <c:v>1010</c:v>
                </c:pt>
                <c:pt idx="92">
                  <c:v>1014</c:v>
                </c:pt>
                <c:pt idx="93">
                  <c:v>1013</c:v>
                </c:pt>
                <c:pt idx="94">
                  <c:v>1011</c:v>
                </c:pt>
                <c:pt idx="95">
                  <c:v>1007</c:v>
                </c:pt>
                <c:pt idx="96">
                  <c:v>1008</c:v>
                </c:pt>
                <c:pt idx="97">
                  <c:v>1010</c:v>
                </c:pt>
                <c:pt idx="98">
                  <c:v>1008</c:v>
                </c:pt>
                <c:pt idx="99">
                  <c:v>1010</c:v>
                </c:pt>
                <c:pt idx="100">
                  <c:v>1010</c:v>
                </c:pt>
                <c:pt idx="101">
                  <c:v>1012</c:v>
                </c:pt>
                <c:pt idx="102">
                  <c:v>1013</c:v>
                </c:pt>
                <c:pt idx="103">
                  <c:v>1012</c:v>
                </c:pt>
                <c:pt idx="104">
                  <c:v>1009</c:v>
                </c:pt>
                <c:pt idx="105">
                  <c:v>1009</c:v>
                </c:pt>
                <c:pt idx="106">
                  <c:v>1009</c:v>
                </c:pt>
                <c:pt idx="107">
                  <c:v>1012</c:v>
                </c:pt>
                <c:pt idx="108">
                  <c:v>1014</c:v>
                </c:pt>
                <c:pt idx="109">
                  <c:v>1012</c:v>
                </c:pt>
                <c:pt idx="110">
                  <c:v>1008</c:v>
                </c:pt>
                <c:pt idx="111">
                  <c:v>1007</c:v>
                </c:pt>
                <c:pt idx="112">
                  <c:v>1009</c:v>
                </c:pt>
                <c:pt idx="113">
                  <c:v>1010</c:v>
                </c:pt>
                <c:pt idx="114">
                  <c:v>1007</c:v>
                </c:pt>
                <c:pt idx="115">
                  <c:v>1006</c:v>
                </c:pt>
                <c:pt idx="116">
                  <c:v>1007</c:v>
                </c:pt>
                <c:pt idx="117">
                  <c:v>1007</c:v>
                </c:pt>
                <c:pt idx="118">
                  <c:v>1009</c:v>
                </c:pt>
                <c:pt idx="119">
                  <c:v>1009</c:v>
                </c:pt>
                <c:pt idx="120">
                  <c:v>1009</c:v>
                </c:pt>
                <c:pt idx="121">
                  <c:v>1011</c:v>
                </c:pt>
                <c:pt idx="122">
                  <c:v>1013</c:v>
                </c:pt>
                <c:pt idx="123">
                  <c:v>1016</c:v>
                </c:pt>
                <c:pt idx="124">
                  <c:v>1015</c:v>
                </c:pt>
                <c:pt idx="125">
                  <c:v>1013</c:v>
                </c:pt>
                <c:pt idx="126">
                  <c:v>1010</c:v>
                </c:pt>
                <c:pt idx="127">
                  <c:v>1008</c:v>
                </c:pt>
                <c:pt idx="128">
                  <c:v>1009</c:v>
                </c:pt>
                <c:pt idx="129">
                  <c:v>1011</c:v>
                </c:pt>
                <c:pt idx="130">
                  <c:v>1012</c:v>
                </c:pt>
                <c:pt idx="131">
                  <c:v>1012</c:v>
                </c:pt>
                <c:pt idx="132">
                  <c:v>1013</c:v>
                </c:pt>
                <c:pt idx="133">
                  <c:v>1013</c:v>
                </c:pt>
                <c:pt idx="134">
                  <c:v>1010</c:v>
                </c:pt>
                <c:pt idx="135">
                  <c:v>1007</c:v>
                </c:pt>
                <c:pt idx="136">
                  <c:v>1007</c:v>
                </c:pt>
                <c:pt idx="137">
                  <c:v>1009</c:v>
                </c:pt>
                <c:pt idx="138">
                  <c:v>1012</c:v>
                </c:pt>
                <c:pt idx="139">
                  <c:v>1014</c:v>
                </c:pt>
                <c:pt idx="140">
                  <c:v>1013</c:v>
                </c:pt>
                <c:pt idx="141">
                  <c:v>1013</c:v>
                </c:pt>
                <c:pt idx="142">
                  <c:v>1013</c:v>
                </c:pt>
                <c:pt idx="143">
                  <c:v>1011</c:v>
                </c:pt>
                <c:pt idx="144">
                  <c:v>1008</c:v>
                </c:pt>
                <c:pt idx="145">
                  <c:v>1008</c:v>
                </c:pt>
                <c:pt idx="146">
                  <c:v>1013</c:v>
                </c:pt>
                <c:pt idx="147">
                  <c:v>1014</c:v>
                </c:pt>
                <c:pt idx="148">
                  <c:v>1013</c:v>
                </c:pt>
                <c:pt idx="149">
                  <c:v>1012</c:v>
                </c:pt>
                <c:pt idx="150">
                  <c:v>1010</c:v>
                </c:pt>
                <c:pt idx="151">
                  <c:v>1008</c:v>
                </c:pt>
                <c:pt idx="152">
                  <c:v>1008</c:v>
                </c:pt>
                <c:pt idx="153">
                  <c:v>1011</c:v>
                </c:pt>
                <c:pt idx="154">
                  <c:v>1010</c:v>
                </c:pt>
                <c:pt idx="155">
                  <c:v>1009</c:v>
                </c:pt>
                <c:pt idx="156">
                  <c:v>1011</c:v>
                </c:pt>
                <c:pt idx="157">
                  <c:v>1013</c:v>
                </c:pt>
                <c:pt idx="158">
                  <c:v>1014</c:v>
                </c:pt>
                <c:pt idx="159">
                  <c:v>1009</c:v>
                </c:pt>
                <c:pt idx="160">
                  <c:v>1009</c:v>
                </c:pt>
                <c:pt idx="161">
                  <c:v>1019</c:v>
                </c:pt>
                <c:pt idx="162">
                  <c:v>1017</c:v>
                </c:pt>
                <c:pt idx="163">
                  <c:v>1015</c:v>
                </c:pt>
                <c:pt idx="164">
                  <c:v>1015</c:v>
                </c:pt>
                <c:pt idx="165">
                  <c:v>1017</c:v>
                </c:pt>
                <c:pt idx="166">
                  <c:v>1016</c:v>
                </c:pt>
                <c:pt idx="167">
                  <c:v>1016</c:v>
                </c:pt>
                <c:pt idx="168">
                  <c:v>1016</c:v>
                </c:pt>
                <c:pt idx="169">
                  <c:v>1016</c:v>
                </c:pt>
                <c:pt idx="170">
                  <c:v>1018</c:v>
                </c:pt>
                <c:pt idx="171">
                  <c:v>1018</c:v>
                </c:pt>
                <c:pt idx="172">
                  <c:v>1016</c:v>
                </c:pt>
                <c:pt idx="173">
                  <c:v>1016</c:v>
                </c:pt>
                <c:pt idx="174">
                  <c:v>1015</c:v>
                </c:pt>
                <c:pt idx="175">
                  <c:v>1012</c:v>
                </c:pt>
                <c:pt idx="176">
                  <c:v>1013</c:v>
                </c:pt>
                <c:pt idx="177">
                  <c:v>1016</c:v>
                </c:pt>
                <c:pt idx="178">
                  <c:v>1019</c:v>
                </c:pt>
                <c:pt idx="179">
                  <c:v>1017</c:v>
                </c:pt>
                <c:pt idx="180">
                  <c:v>1014</c:v>
                </c:pt>
                <c:pt idx="181">
                  <c:v>1016</c:v>
                </c:pt>
                <c:pt idx="182">
                  <c:v>1020</c:v>
                </c:pt>
                <c:pt idx="183">
                  <c:v>1018</c:v>
                </c:pt>
                <c:pt idx="184">
                  <c:v>1014</c:v>
                </c:pt>
                <c:pt idx="185">
                  <c:v>1015</c:v>
                </c:pt>
                <c:pt idx="186">
                  <c:v>1018</c:v>
                </c:pt>
                <c:pt idx="187">
                  <c:v>1022</c:v>
                </c:pt>
                <c:pt idx="188">
                  <c:v>1022</c:v>
                </c:pt>
                <c:pt idx="189">
                  <c:v>1019</c:v>
                </c:pt>
                <c:pt idx="190">
                  <c:v>1018</c:v>
                </c:pt>
                <c:pt idx="191">
                  <c:v>1016</c:v>
                </c:pt>
                <c:pt idx="192">
                  <c:v>1014</c:v>
                </c:pt>
                <c:pt idx="193">
                  <c:v>1015</c:v>
                </c:pt>
                <c:pt idx="194">
                  <c:v>1017</c:v>
                </c:pt>
                <c:pt idx="195">
                  <c:v>1018</c:v>
                </c:pt>
                <c:pt idx="196">
                  <c:v>1020</c:v>
                </c:pt>
                <c:pt idx="197">
                  <c:v>1017</c:v>
                </c:pt>
                <c:pt idx="198">
                  <c:v>1016</c:v>
                </c:pt>
                <c:pt idx="199">
                  <c:v>1013</c:v>
                </c:pt>
                <c:pt idx="200">
                  <c:v>1019</c:v>
                </c:pt>
                <c:pt idx="201">
                  <c:v>1024</c:v>
                </c:pt>
                <c:pt idx="202">
                  <c:v>1023</c:v>
                </c:pt>
                <c:pt idx="203">
                  <c:v>1020</c:v>
                </c:pt>
                <c:pt idx="204">
                  <c:v>1018</c:v>
                </c:pt>
                <c:pt idx="205">
                  <c:v>1014</c:v>
                </c:pt>
                <c:pt idx="206">
                  <c:v>1016</c:v>
                </c:pt>
                <c:pt idx="207">
                  <c:v>1019</c:v>
                </c:pt>
                <c:pt idx="208">
                  <c:v>1022</c:v>
                </c:pt>
                <c:pt idx="209">
                  <c:v>1019</c:v>
                </c:pt>
                <c:pt idx="210">
                  <c:v>1017</c:v>
                </c:pt>
                <c:pt idx="211">
                  <c:v>1016</c:v>
                </c:pt>
                <c:pt idx="212">
                  <c:v>1014</c:v>
                </c:pt>
                <c:pt idx="213">
                  <c:v>1008</c:v>
                </c:pt>
                <c:pt idx="214">
                  <c:v>1011</c:v>
                </c:pt>
                <c:pt idx="215">
                  <c:v>1014</c:v>
                </c:pt>
                <c:pt idx="216">
                  <c:v>1019</c:v>
                </c:pt>
                <c:pt idx="217">
                  <c:v>1019</c:v>
                </c:pt>
                <c:pt idx="218">
                  <c:v>1019</c:v>
                </c:pt>
                <c:pt idx="219">
                  <c:v>1022</c:v>
                </c:pt>
                <c:pt idx="220">
                  <c:v>1022</c:v>
                </c:pt>
                <c:pt idx="221">
                  <c:v>1023</c:v>
                </c:pt>
                <c:pt idx="222">
                  <c:v>1023</c:v>
                </c:pt>
                <c:pt idx="223">
                  <c:v>1020</c:v>
                </c:pt>
                <c:pt idx="224">
                  <c:v>1018</c:v>
                </c:pt>
                <c:pt idx="225">
                  <c:v>1018</c:v>
                </c:pt>
                <c:pt idx="226">
                  <c:v>1021</c:v>
                </c:pt>
                <c:pt idx="227">
                  <c:v>1022</c:v>
                </c:pt>
                <c:pt idx="228">
                  <c:v>1021</c:v>
                </c:pt>
                <c:pt idx="229">
                  <c:v>1021</c:v>
                </c:pt>
                <c:pt idx="230">
                  <c:v>1023</c:v>
                </c:pt>
                <c:pt idx="231">
                  <c:v>1023</c:v>
                </c:pt>
                <c:pt idx="232">
                  <c:v>1023</c:v>
                </c:pt>
                <c:pt idx="233">
                  <c:v>1021</c:v>
                </c:pt>
                <c:pt idx="234">
                  <c:v>1017</c:v>
                </c:pt>
                <c:pt idx="235">
                  <c:v>1009</c:v>
                </c:pt>
                <c:pt idx="236">
                  <c:v>1006</c:v>
                </c:pt>
                <c:pt idx="237">
                  <c:v>1012</c:v>
                </c:pt>
                <c:pt idx="238">
                  <c:v>1016</c:v>
                </c:pt>
                <c:pt idx="239">
                  <c:v>1024</c:v>
                </c:pt>
                <c:pt idx="240">
                  <c:v>1026</c:v>
                </c:pt>
                <c:pt idx="241">
                  <c:v>1023</c:v>
                </c:pt>
                <c:pt idx="242">
                  <c:v>1023</c:v>
                </c:pt>
                <c:pt idx="243">
                  <c:v>1021</c:v>
                </c:pt>
                <c:pt idx="244">
                  <c:v>1023</c:v>
                </c:pt>
                <c:pt idx="245">
                  <c:v>1028</c:v>
                </c:pt>
                <c:pt idx="246">
                  <c:v>1031</c:v>
                </c:pt>
                <c:pt idx="247">
                  <c:v>1032</c:v>
                </c:pt>
                <c:pt idx="248">
                  <c:v>1030</c:v>
                </c:pt>
                <c:pt idx="249">
                  <c:v>1021</c:v>
                </c:pt>
                <c:pt idx="250">
                  <c:v>1010</c:v>
                </c:pt>
                <c:pt idx="251">
                  <c:v>1013</c:v>
                </c:pt>
                <c:pt idx="252">
                  <c:v>1020</c:v>
                </c:pt>
                <c:pt idx="253">
                  <c:v>1025</c:v>
                </c:pt>
                <c:pt idx="254">
                  <c:v>1025</c:v>
                </c:pt>
                <c:pt idx="255">
                  <c:v>1026</c:v>
                </c:pt>
                <c:pt idx="256">
                  <c:v>1029</c:v>
                </c:pt>
                <c:pt idx="257">
                  <c:v>1027</c:v>
                </c:pt>
                <c:pt idx="258">
                  <c:v>1022</c:v>
                </c:pt>
                <c:pt idx="259">
                  <c:v>1022</c:v>
                </c:pt>
                <c:pt idx="260">
                  <c:v>1025</c:v>
                </c:pt>
                <c:pt idx="261">
                  <c:v>1025</c:v>
                </c:pt>
                <c:pt idx="262">
                  <c:v>1025</c:v>
                </c:pt>
                <c:pt idx="263">
                  <c:v>1025</c:v>
                </c:pt>
                <c:pt idx="264">
                  <c:v>1027</c:v>
                </c:pt>
                <c:pt idx="265">
                  <c:v>1027</c:v>
                </c:pt>
                <c:pt idx="266">
                  <c:v>1023</c:v>
                </c:pt>
                <c:pt idx="267">
                  <c:v>1014</c:v>
                </c:pt>
                <c:pt idx="268">
                  <c:v>1007</c:v>
                </c:pt>
                <c:pt idx="269">
                  <c:v>1015</c:v>
                </c:pt>
                <c:pt idx="270">
                  <c:v>1026</c:v>
                </c:pt>
                <c:pt idx="271">
                  <c:v>1029</c:v>
                </c:pt>
                <c:pt idx="272">
                  <c:v>1027</c:v>
                </c:pt>
                <c:pt idx="273">
                  <c:v>1026</c:v>
                </c:pt>
                <c:pt idx="274">
                  <c:v>1022</c:v>
                </c:pt>
                <c:pt idx="275">
                  <c:v>1019</c:v>
                </c:pt>
                <c:pt idx="276">
                  <c:v>1010</c:v>
                </c:pt>
                <c:pt idx="277">
                  <c:v>1008</c:v>
                </c:pt>
                <c:pt idx="278">
                  <c:v>1016</c:v>
                </c:pt>
                <c:pt idx="279">
                  <c:v>1016</c:v>
                </c:pt>
                <c:pt idx="280">
                  <c:v>1014</c:v>
                </c:pt>
                <c:pt idx="281">
                  <c:v>1018</c:v>
                </c:pt>
                <c:pt idx="282">
                  <c:v>1028</c:v>
                </c:pt>
                <c:pt idx="283">
                  <c:v>1030</c:v>
                </c:pt>
                <c:pt idx="284">
                  <c:v>1026</c:v>
                </c:pt>
                <c:pt idx="285">
                  <c:v>1024</c:v>
                </c:pt>
                <c:pt idx="286">
                  <c:v>1023</c:v>
                </c:pt>
                <c:pt idx="287">
                  <c:v>1020</c:v>
                </c:pt>
                <c:pt idx="288">
                  <c:v>1020</c:v>
                </c:pt>
                <c:pt idx="289">
                  <c:v>1017</c:v>
                </c:pt>
                <c:pt idx="290">
                  <c:v>1021</c:v>
                </c:pt>
                <c:pt idx="291">
                  <c:v>1023</c:v>
                </c:pt>
                <c:pt idx="292">
                  <c:v>1017</c:v>
                </c:pt>
                <c:pt idx="293">
                  <c:v>1009</c:v>
                </c:pt>
                <c:pt idx="294">
                  <c:v>1006</c:v>
                </c:pt>
                <c:pt idx="295">
                  <c:v>1016</c:v>
                </c:pt>
                <c:pt idx="296">
                  <c:v>1022</c:v>
                </c:pt>
                <c:pt idx="297">
                  <c:v>1016</c:v>
                </c:pt>
                <c:pt idx="298">
                  <c:v>1012</c:v>
                </c:pt>
                <c:pt idx="299">
                  <c:v>1015</c:v>
                </c:pt>
                <c:pt idx="300">
                  <c:v>1017</c:v>
                </c:pt>
                <c:pt idx="301">
                  <c:v>1017</c:v>
                </c:pt>
                <c:pt idx="302">
                  <c:v>1022</c:v>
                </c:pt>
                <c:pt idx="303">
                  <c:v>1027</c:v>
                </c:pt>
                <c:pt idx="304">
                  <c:v>1024</c:v>
                </c:pt>
                <c:pt idx="305">
                  <c:v>1021</c:v>
                </c:pt>
                <c:pt idx="306">
                  <c:v>1020</c:v>
                </c:pt>
                <c:pt idx="307">
                  <c:v>1021</c:v>
                </c:pt>
                <c:pt idx="308">
                  <c:v>1026</c:v>
                </c:pt>
                <c:pt idx="309">
                  <c:v>1025</c:v>
                </c:pt>
                <c:pt idx="310">
                  <c:v>1024</c:v>
                </c:pt>
                <c:pt idx="311">
                  <c:v>1019</c:v>
                </c:pt>
                <c:pt idx="312">
                  <c:v>1021</c:v>
                </c:pt>
                <c:pt idx="313">
                  <c:v>1025</c:v>
                </c:pt>
                <c:pt idx="314">
                  <c:v>1025</c:v>
                </c:pt>
                <c:pt idx="315">
                  <c:v>1017</c:v>
                </c:pt>
                <c:pt idx="316">
                  <c:v>1015</c:v>
                </c:pt>
                <c:pt idx="317">
                  <c:v>1014</c:v>
                </c:pt>
                <c:pt idx="318">
                  <c:v>1008</c:v>
                </c:pt>
                <c:pt idx="319">
                  <c:v>1009</c:v>
                </c:pt>
                <c:pt idx="320">
                  <c:v>1016</c:v>
                </c:pt>
                <c:pt idx="321">
                  <c:v>1023</c:v>
                </c:pt>
                <c:pt idx="322">
                  <c:v>1024</c:v>
                </c:pt>
                <c:pt idx="323">
                  <c:v>1019</c:v>
                </c:pt>
                <c:pt idx="324">
                  <c:v>1009</c:v>
                </c:pt>
                <c:pt idx="325">
                  <c:v>1015</c:v>
                </c:pt>
                <c:pt idx="326">
                  <c:v>1018</c:v>
                </c:pt>
                <c:pt idx="327">
                  <c:v>1016</c:v>
                </c:pt>
                <c:pt idx="328">
                  <c:v>1013</c:v>
                </c:pt>
                <c:pt idx="329">
                  <c:v>1012</c:v>
                </c:pt>
                <c:pt idx="330">
                  <c:v>1010</c:v>
                </c:pt>
                <c:pt idx="331">
                  <c:v>1009</c:v>
                </c:pt>
                <c:pt idx="332">
                  <c:v>1008</c:v>
                </c:pt>
                <c:pt idx="333">
                  <c:v>1011</c:v>
                </c:pt>
                <c:pt idx="334">
                  <c:v>1014</c:v>
                </c:pt>
                <c:pt idx="335">
                  <c:v>1012</c:v>
                </c:pt>
                <c:pt idx="336">
                  <c:v>1016</c:v>
                </c:pt>
                <c:pt idx="337">
                  <c:v>1016</c:v>
                </c:pt>
                <c:pt idx="338">
                  <c:v>1009</c:v>
                </c:pt>
                <c:pt idx="339">
                  <c:v>1008</c:v>
                </c:pt>
                <c:pt idx="340">
                  <c:v>1013</c:v>
                </c:pt>
                <c:pt idx="341">
                  <c:v>1014</c:v>
                </c:pt>
                <c:pt idx="342">
                  <c:v>1010</c:v>
                </c:pt>
                <c:pt idx="343">
                  <c:v>1002</c:v>
                </c:pt>
                <c:pt idx="344">
                  <c:v>1013</c:v>
                </c:pt>
                <c:pt idx="345">
                  <c:v>1014</c:v>
                </c:pt>
                <c:pt idx="346">
                  <c:v>1014</c:v>
                </c:pt>
                <c:pt idx="347">
                  <c:v>1016</c:v>
                </c:pt>
                <c:pt idx="348">
                  <c:v>1013</c:v>
                </c:pt>
                <c:pt idx="349">
                  <c:v>1011</c:v>
                </c:pt>
                <c:pt idx="350">
                  <c:v>1009</c:v>
                </c:pt>
                <c:pt idx="351">
                  <c:v>1012</c:v>
                </c:pt>
                <c:pt idx="352">
                  <c:v>1016</c:v>
                </c:pt>
                <c:pt idx="353">
                  <c:v>1015</c:v>
                </c:pt>
                <c:pt idx="354">
                  <c:v>1015</c:v>
                </c:pt>
                <c:pt idx="355">
                  <c:v>1014</c:v>
                </c:pt>
                <c:pt idx="356">
                  <c:v>1016</c:v>
                </c:pt>
                <c:pt idx="357">
                  <c:v>1013</c:v>
                </c:pt>
                <c:pt idx="358">
                  <c:v>1007</c:v>
                </c:pt>
                <c:pt idx="359">
                  <c:v>1013</c:v>
                </c:pt>
                <c:pt idx="360">
                  <c:v>1020</c:v>
                </c:pt>
                <c:pt idx="361">
                  <c:v>1016</c:v>
                </c:pt>
                <c:pt idx="362">
                  <c:v>1015</c:v>
                </c:pt>
                <c:pt idx="363">
                  <c:v>1009</c:v>
                </c:pt>
                <c:pt idx="364">
                  <c:v>1008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7744"/>
        <c:axId val="84568320"/>
      </c:scatterChart>
      <c:valAx>
        <c:axId val="8456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Temperature (˚C)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0383535670081372"/>
              <c:y val="0.929693788276465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68320"/>
        <c:crosses val="autoZero"/>
        <c:crossBetween val="midCat"/>
        <c:majorUnit val="3"/>
      </c:valAx>
      <c:valAx>
        <c:axId val="8456832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Sea Level Pressure(hPa)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0066889632107024E-2"/>
              <c:y val="0.258549059320340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67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tx2">
                    <a:lumMod val="50000"/>
                  </a:schemeClr>
                </a:solidFill>
              </a:defRPr>
            </a:pPr>
            <a:r>
              <a:rPr lang="en-US">
                <a:solidFill>
                  <a:schemeClr val="tx2">
                    <a:lumMod val="50000"/>
                  </a:schemeClr>
                </a:solidFill>
              </a:rPr>
              <a:t>Humidity(%)/Wind</a:t>
            </a:r>
            <a:r>
              <a:rPr lang="en-US" baseline="0">
                <a:solidFill>
                  <a:schemeClr val="tx2">
                    <a:lumMod val="50000"/>
                  </a:schemeClr>
                </a:solidFill>
              </a:rPr>
              <a:t> Speed(km/h)</a:t>
            </a:r>
            <a:endParaRPr lang="en-US">
              <a:solidFill>
                <a:schemeClr val="tx2">
                  <a:lumMod val="50000"/>
                </a:schemeClr>
              </a:solidFill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6589133768841073E-2"/>
          <c:y val="0.15474568310540129"/>
          <c:w val="0.88250805957602829"/>
          <c:h val="0.73207293825113984"/>
        </c:manualLayout>
      </c:layout>
      <c:scatterChart>
        <c:scatterStyle val="lineMarker"/>
        <c:varyColors val="0"/>
        <c:ser>
          <c:idx val="0"/>
          <c:order val="0"/>
          <c:tx>
            <c:strRef>
              <c:f>Weather_Data!$R$4</c:f>
              <c:strCache>
                <c:ptCount val="1"/>
                <c:pt idx="0">
                  <c:v>Avg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FFC000"/>
              </a:solidFill>
            </c:spPr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Weather_Data!$I$5:$I$369</c:f>
              <c:numCache>
                <c:formatCode>General</c:formatCode>
                <c:ptCount val="365"/>
                <c:pt idx="0">
                  <c:v>38</c:v>
                </c:pt>
                <c:pt idx="1">
                  <c:v>68</c:v>
                </c:pt>
                <c:pt idx="2">
                  <c:v>74</c:v>
                </c:pt>
                <c:pt idx="3">
                  <c:v>57</c:v>
                </c:pt>
                <c:pt idx="4">
                  <c:v>41</c:v>
                </c:pt>
                <c:pt idx="5">
                  <c:v>34</c:v>
                </c:pt>
                <c:pt idx="6">
                  <c:v>26</c:v>
                </c:pt>
                <c:pt idx="7">
                  <c:v>40</c:v>
                </c:pt>
                <c:pt idx="8">
                  <c:v>57</c:v>
                </c:pt>
                <c:pt idx="9">
                  <c:v>53</c:v>
                </c:pt>
                <c:pt idx="10">
                  <c:v>52</c:v>
                </c:pt>
                <c:pt idx="11">
                  <c:v>39</c:v>
                </c:pt>
                <c:pt idx="12">
                  <c:v>30</c:v>
                </c:pt>
                <c:pt idx="13">
                  <c:v>45</c:v>
                </c:pt>
                <c:pt idx="14">
                  <c:v>80</c:v>
                </c:pt>
                <c:pt idx="15">
                  <c:v>66</c:v>
                </c:pt>
                <c:pt idx="16">
                  <c:v>54</c:v>
                </c:pt>
                <c:pt idx="17">
                  <c:v>47</c:v>
                </c:pt>
                <c:pt idx="18">
                  <c:v>43</c:v>
                </c:pt>
                <c:pt idx="19">
                  <c:v>51</c:v>
                </c:pt>
                <c:pt idx="20">
                  <c:v>37</c:v>
                </c:pt>
                <c:pt idx="21">
                  <c:v>42</c:v>
                </c:pt>
                <c:pt idx="22">
                  <c:v>32</c:v>
                </c:pt>
                <c:pt idx="23">
                  <c:v>37</c:v>
                </c:pt>
                <c:pt idx="24">
                  <c:v>31</c:v>
                </c:pt>
                <c:pt idx="25">
                  <c:v>36</c:v>
                </c:pt>
                <c:pt idx="26">
                  <c:v>35</c:v>
                </c:pt>
                <c:pt idx="27">
                  <c:v>36</c:v>
                </c:pt>
                <c:pt idx="28">
                  <c:v>36</c:v>
                </c:pt>
                <c:pt idx="29">
                  <c:v>46</c:v>
                </c:pt>
                <c:pt idx="30">
                  <c:v>51</c:v>
                </c:pt>
                <c:pt idx="31">
                  <c:v>35</c:v>
                </c:pt>
                <c:pt idx="32">
                  <c:v>44</c:v>
                </c:pt>
                <c:pt idx="33">
                  <c:v>59</c:v>
                </c:pt>
                <c:pt idx="34">
                  <c:v>62</c:v>
                </c:pt>
                <c:pt idx="35">
                  <c:v>63</c:v>
                </c:pt>
                <c:pt idx="36">
                  <c:v>55</c:v>
                </c:pt>
                <c:pt idx="37">
                  <c:v>71</c:v>
                </c:pt>
                <c:pt idx="38">
                  <c:v>58</c:v>
                </c:pt>
                <c:pt idx="39">
                  <c:v>37</c:v>
                </c:pt>
                <c:pt idx="40">
                  <c:v>42</c:v>
                </c:pt>
                <c:pt idx="41">
                  <c:v>47</c:v>
                </c:pt>
                <c:pt idx="42">
                  <c:v>47</c:v>
                </c:pt>
                <c:pt idx="43">
                  <c:v>37</c:v>
                </c:pt>
                <c:pt idx="44">
                  <c:v>53</c:v>
                </c:pt>
                <c:pt idx="45">
                  <c:v>76</c:v>
                </c:pt>
                <c:pt idx="46">
                  <c:v>59</c:v>
                </c:pt>
                <c:pt idx="47">
                  <c:v>45</c:v>
                </c:pt>
                <c:pt idx="48">
                  <c:v>41</c:v>
                </c:pt>
                <c:pt idx="49">
                  <c:v>48</c:v>
                </c:pt>
                <c:pt idx="50">
                  <c:v>47</c:v>
                </c:pt>
                <c:pt idx="51">
                  <c:v>56</c:v>
                </c:pt>
                <c:pt idx="52">
                  <c:v>46</c:v>
                </c:pt>
                <c:pt idx="53">
                  <c:v>58</c:v>
                </c:pt>
                <c:pt idx="54">
                  <c:v>69</c:v>
                </c:pt>
                <c:pt idx="55">
                  <c:v>58</c:v>
                </c:pt>
                <c:pt idx="56">
                  <c:v>42</c:v>
                </c:pt>
                <c:pt idx="57">
                  <c:v>54</c:v>
                </c:pt>
                <c:pt idx="58">
                  <c:v>47</c:v>
                </c:pt>
                <c:pt idx="59">
                  <c:v>39</c:v>
                </c:pt>
                <c:pt idx="60">
                  <c:v>35</c:v>
                </c:pt>
                <c:pt idx="61">
                  <c:v>27</c:v>
                </c:pt>
                <c:pt idx="62">
                  <c:v>41</c:v>
                </c:pt>
                <c:pt idx="63">
                  <c:v>45</c:v>
                </c:pt>
                <c:pt idx="64">
                  <c:v>39</c:v>
                </c:pt>
                <c:pt idx="65">
                  <c:v>38</c:v>
                </c:pt>
                <c:pt idx="66">
                  <c:v>34</c:v>
                </c:pt>
                <c:pt idx="67">
                  <c:v>35</c:v>
                </c:pt>
                <c:pt idx="68">
                  <c:v>46</c:v>
                </c:pt>
                <c:pt idx="69">
                  <c:v>47</c:v>
                </c:pt>
                <c:pt idx="70">
                  <c:v>37</c:v>
                </c:pt>
                <c:pt idx="71">
                  <c:v>33</c:v>
                </c:pt>
                <c:pt idx="72">
                  <c:v>36</c:v>
                </c:pt>
                <c:pt idx="73">
                  <c:v>42</c:v>
                </c:pt>
                <c:pt idx="74">
                  <c:v>44</c:v>
                </c:pt>
                <c:pt idx="75">
                  <c:v>34</c:v>
                </c:pt>
                <c:pt idx="76">
                  <c:v>37</c:v>
                </c:pt>
                <c:pt idx="77">
                  <c:v>55</c:v>
                </c:pt>
                <c:pt idx="78">
                  <c:v>44</c:v>
                </c:pt>
                <c:pt idx="79">
                  <c:v>37</c:v>
                </c:pt>
                <c:pt idx="80">
                  <c:v>35</c:v>
                </c:pt>
                <c:pt idx="81">
                  <c:v>32</c:v>
                </c:pt>
                <c:pt idx="82">
                  <c:v>40</c:v>
                </c:pt>
                <c:pt idx="83">
                  <c:v>53</c:v>
                </c:pt>
                <c:pt idx="84">
                  <c:v>50</c:v>
                </c:pt>
                <c:pt idx="85">
                  <c:v>36</c:v>
                </c:pt>
                <c:pt idx="86">
                  <c:v>32</c:v>
                </c:pt>
                <c:pt idx="87">
                  <c:v>39</c:v>
                </c:pt>
                <c:pt idx="88">
                  <c:v>37</c:v>
                </c:pt>
                <c:pt idx="89">
                  <c:v>35</c:v>
                </c:pt>
                <c:pt idx="90">
                  <c:v>36</c:v>
                </c:pt>
                <c:pt idx="91">
                  <c:v>33</c:v>
                </c:pt>
                <c:pt idx="92">
                  <c:v>34</c:v>
                </c:pt>
                <c:pt idx="93">
                  <c:v>25</c:v>
                </c:pt>
                <c:pt idx="94">
                  <c:v>30</c:v>
                </c:pt>
                <c:pt idx="95">
                  <c:v>26</c:v>
                </c:pt>
                <c:pt idx="96">
                  <c:v>35</c:v>
                </c:pt>
                <c:pt idx="97">
                  <c:v>41</c:v>
                </c:pt>
                <c:pt idx="98">
                  <c:v>47</c:v>
                </c:pt>
                <c:pt idx="99">
                  <c:v>48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33</c:v>
                </c:pt>
                <c:pt idx="104">
                  <c:v>35</c:v>
                </c:pt>
                <c:pt idx="105">
                  <c:v>46</c:v>
                </c:pt>
                <c:pt idx="106">
                  <c:v>39</c:v>
                </c:pt>
                <c:pt idx="107">
                  <c:v>33</c:v>
                </c:pt>
                <c:pt idx="108">
                  <c:v>31</c:v>
                </c:pt>
                <c:pt idx="109">
                  <c:v>29</c:v>
                </c:pt>
                <c:pt idx="110">
                  <c:v>23</c:v>
                </c:pt>
                <c:pt idx="111">
                  <c:v>24</c:v>
                </c:pt>
                <c:pt idx="112">
                  <c:v>27</c:v>
                </c:pt>
                <c:pt idx="113">
                  <c:v>26</c:v>
                </c:pt>
                <c:pt idx="114">
                  <c:v>29</c:v>
                </c:pt>
                <c:pt idx="115">
                  <c:v>36</c:v>
                </c:pt>
                <c:pt idx="116">
                  <c:v>36</c:v>
                </c:pt>
                <c:pt idx="117">
                  <c:v>40</c:v>
                </c:pt>
                <c:pt idx="118">
                  <c:v>31</c:v>
                </c:pt>
                <c:pt idx="119">
                  <c:v>29</c:v>
                </c:pt>
                <c:pt idx="120">
                  <c:v>25</c:v>
                </c:pt>
                <c:pt idx="121">
                  <c:v>37</c:v>
                </c:pt>
                <c:pt idx="122">
                  <c:v>37</c:v>
                </c:pt>
                <c:pt idx="123">
                  <c:v>33</c:v>
                </c:pt>
                <c:pt idx="124">
                  <c:v>30</c:v>
                </c:pt>
                <c:pt idx="125">
                  <c:v>30</c:v>
                </c:pt>
                <c:pt idx="126">
                  <c:v>29</c:v>
                </c:pt>
                <c:pt idx="127">
                  <c:v>24</c:v>
                </c:pt>
                <c:pt idx="128">
                  <c:v>24</c:v>
                </c:pt>
                <c:pt idx="129">
                  <c:v>21</c:v>
                </c:pt>
                <c:pt idx="130">
                  <c:v>21</c:v>
                </c:pt>
                <c:pt idx="131">
                  <c:v>22</c:v>
                </c:pt>
                <c:pt idx="132">
                  <c:v>22</c:v>
                </c:pt>
                <c:pt idx="133">
                  <c:v>27</c:v>
                </c:pt>
                <c:pt idx="134">
                  <c:v>29</c:v>
                </c:pt>
                <c:pt idx="135">
                  <c:v>27</c:v>
                </c:pt>
                <c:pt idx="136">
                  <c:v>32</c:v>
                </c:pt>
                <c:pt idx="137">
                  <c:v>30</c:v>
                </c:pt>
                <c:pt idx="138">
                  <c:v>44</c:v>
                </c:pt>
                <c:pt idx="139">
                  <c:v>68</c:v>
                </c:pt>
                <c:pt idx="140">
                  <c:v>59</c:v>
                </c:pt>
                <c:pt idx="141">
                  <c:v>42</c:v>
                </c:pt>
                <c:pt idx="142">
                  <c:v>32</c:v>
                </c:pt>
                <c:pt idx="143">
                  <c:v>38</c:v>
                </c:pt>
                <c:pt idx="144">
                  <c:v>32</c:v>
                </c:pt>
                <c:pt idx="145">
                  <c:v>31</c:v>
                </c:pt>
                <c:pt idx="146">
                  <c:v>32</c:v>
                </c:pt>
                <c:pt idx="147">
                  <c:v>29</c:v>
                </c:pt>
                <c:pt idx="148">
                  <c:v>27</c:v>
                </c:pt>
                <c:pt idx="149">
                  <c:v>33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33</c:v>
                </c:pt>
                <c:pt idx="154">
                  <c:v>27</c:v>
                </c:pt>
                <c:pt idx="155">
                  <c:v>30</c:v>
                </c:pt>
                <c:pt idx="156">
                  <c:v>33</c:v>
                </c:pt>
                <c:pt idx="157">
                  <c:v>34</c:v>
                </c:pt>
                <c:pt idx="158">
                  <c:v>28</c:v>
                </c:pt>
                <c:pt idx="159">
                  <c:v>26</c:v>
                </c:pt>
                <c:pt idx="160">
                  <c:v>19</c:v>
                </c:pt>
                <c:pt idx="161">
                  <c:v>38</c:v>
                </c:pt>
                <c:pt idx="162">
                  <c:v>33</c:v>
                </c:pt>
                <c:pt idx="163">
                  <c:v>34</c:v>
                </c:pt>
                <c:pt idx="164">
                  <c:v>28</c:v>
                </c:pt>
                <c:pt idx="165">
                  <c:v>37</c:v>
                </c:pt>
                <c:pt idx="166">
                  <c:v>36</c:v>
                </c:pt>
                <c:pt idx="167">
                  <c:v>26</c:v>
                </c:pt>
                <c:pt idx="168">
                  <c:v>31</c:v>
                </c:pt>
                <c:pt idx="169">
                  <c:v>35</c:v>
                </c:pt>
                <c:pt idx="170">
                  <c:v>35</c:v>
                </c:pt>
                <c:pt idx="171">
                  <c:v>32</c:v>
                </c:pt>
                <c:pt idx="172">
                  <c:v>30</c:v>
                </c:pt>
                <c:pt idx="173">
                  <c:v>31</c:v>
                </c:pt>
                <c:pt idx="174">
                  <c:v>25</c:v>
                </c:pt>
                <c:pt idx="175">
                  <c:v>26</c:v>
                </c:pt>
                <c:pt idx="176">
                  <c:v>29</c:v>
                </c:pt>
                <c:pt idx="177">
                  <c:v>36</c:v>
                </c:pt>
                <c:pt idx="178">
                  <c:v>34</c:v>
                </c:pt>
                <c:pt idx="179">
                  <c:v>40</c:v>
                </c:pt>
                <c:pt idx="180">
                  <c:v>41</c:v>
                </c:pt>
                <c:pt idx="181">
                  <c:v>50</c:v>
                </c:pt>
                <c:pt idx="182">
                  <c:v>43</c:v>
                </c:pt>
                <c:pt idx="183">
                  <c:v>58</c:v>
                </c:pt>
                <c:pt idx="184">
                  <c:v>55</c:v>
                </c:pt>
                <c:pt idx="185">
                  <c:v>75</c:v>
                </c:pt>
                <c:pt idx="186">
                  <c:v>70</c:v>
                </c:pt>
                <c:pt idx="187">
                  <c:v>69</c:v>
                </c:pt>
                <c:pt idx="188">
                  <c:v>60</c:v>
                </c:pt>
                <c:pt idx="189">
                  <c:v>57</c:v>
                </c:pt>
                <c:pt idx="190">
                  <c:v>45</c:v>
                </c:pt>
                <c:pt idx="191">
                  <c:v>45</c:v>
                </c:pt>
                <c:pt idx="192">
                  <c:v>40</c:v>
                </c:pt>
                <c:pt idx="193">
                  <c:v>58</c:v>
                </c:pt>
                <c:pt idx="194">
                  <c:v>70</c:v>
                </c:pt>
                <c:pt idx="195">
                  <c:v>65</c:v>
                </c:pt>
                <c:pt idx="196">
                  <c:v>73</c:v>
                </c:pt>
                <c:pt idx="197">
                  <c:v>56</c:v>
                </c:pt>
                <c:pt idx="198">
                  <c:v>52</c:v>
                </c:pt>
                <c:pt idx="199">
                  <c:v>50</c:v>
                </c:pt>
                <c:pt idx="200">
                  <c:v>36</c:v>
                </c:pt>
                <c:pt idx="201">
                  <c:v>55</c:v>
                </c:pt>
                <c:pt idx="202">
                  <c:v>62</c:v>
                </c:pt>
                <c:pt idx="203">
                  <c:v>58</c:v>
                </c:pt>
                <c:pt idx="204">
                  <c:v>59</c:v>
                </c:pt>
                <c:pt idx="205">
                  <c:v>56</c:v>
                </c:pt>
                <c:pt idx="206">
                  <c:v>49</c:v>
                </c:pt>
                <c:pt idx="207">
                  <c:v>48</c:v>
                </c:pt>
                <c:pt idx="208">
                  <c:v>53</c:v>
                </c:pt>
                <c:pt idx="209">
                  <c:v>55</c:v>
                </c:pt>
                <c:pt idx="210">
                  <c:v>57</c:v>
                </c:pt>
                <c:pt idx="211">
                  <c:v>64</c:v>
                </c:pt>
                <c:pt idx="212">
                  <c:v>94</c:v>
                </c:pt>
                <c:pt idx="213">
                  <c:v>74</c:v>
                </c:pt>
                <c:pt idx="214">
                  <c:v>56</c:v>
                </c:pt>
                <c:pt idx="215">
                  <c:v>79</c:v>
                </c:pt>
                <c:pt idx="216">
                  <c:v>59</c:v>
                </c:pt>
                <c:pt idx="217">
                  <c:v>61</c:v>
                </c:pt>
                <c:pt idx="218">
                  <c:v>69</c:v>
                </c:pt>
                <c:pt idx="219">
                  <c:v>69</c:v>
                </c:pt>
                <c:pt idx="220">
                  <c:v>70</c:v>
                </c:pt>
                <c:pt idx="221">
                  <c:v>86</c:v>
                </c:pt>
                <c:pt idx="222">
                  <c:v>95</c:v>
                </c:pt>
                <c:pt idx="223">
                  <c:v>91</c:v>
                </c:pt>
                <c:pt idx="224">
                  <c:v>91</c:v>
                </c:pt>
                <c:pt idx="225">
                  <c:v>91</c:v>
                </c:pt>
                <c:pt idx="226">
                  <c:v>82</c:v>
                </c:pt>
                <c:pt idx="227">
                  <c:v>71</c:v>
                </c:pt>
                <c:pt idx="228">
                  <c:v>77</c:v>
                </c:pt>
                <c:pt idx="229">
                  <c:v>74</c:v>
                </c:pt>
                <c:pt idx="230">
                  <c:v>76</c:v>
                </c:pt>
                <c:pt idx="231">
                  <c:v>72</c:v>
                </c:pt>
                <c:pt idx="232">
                  <c:v>77</c:v>
                </c:pt>
                <c:pt idx="233">
                  <c:v>80</c:v>
                </c:pt>
                <c:pt idx="234">
                  <c:v>85</c:v>
                </c:pt>
                <c:pt idx="235">
                  <c:v>71</c:v>
                </c:pt>
                <c:pt idx="236">
                  <c:v>78</c:v>
                </c:pt>
                <c:pt idx="237">
                  <c:v>69</c:v>
                </c:pt>
                <c:pt idx="238">
                  <c:v>61</c:v>
                </c:pt>
                <c:pt idx="239">
                  <c:v>58</c:v>
                </c:pt>
                <c:pt idx="240">
                  <c:v>59</c:v>
                </c:pt>
                <c:pt idx="241">
                  <c:v>66</c:v>
                </c:pt>
                <c:pt idx="242">
                  <c:v>70</c:v>
                </c:pt>
                <c:pt idx="243">
                  <c:v>77</c:v>
                </c:pt>
                <c:pt idx="244">
                  <c:v>84</c:v>
                </c:pt>
                <c:pt idx="245">
                  <c:v>78</c:v>
                </c:pt>
                <c:pt idx="246">
                  <c:v>81</c:v>
                </c:pt>
                <c:pt idx="247">
                  <c:v>83</c:v>
                </c:pt>
                <c:pt idx="248">
                  <c:v>85</c:v>
                </c:pt>
                <c:pt idx="249">
                  <c:v>79</c:v>
                </c:pt>
                <c:pt idx="250">
                  <c:v>87</c:v>
                </c:pt>
                <c:pt idx="251">
                  <c:v>81</c:v>
                </c:pt>
                <c:pt idx="252">
                  <c:v>70</c:v>
                </c:pt>
                <c:pt idx="253">
                  <c:v>76</c:v>
                </c:pt>
                <c:pt idx="254">
                  <c:v>79</c:v>
                </c:pt>
                <c:pt idx="255">
                  <c:v>83</c:v>
                </c:pt>
                <c:pt idx="256">
                  <c:v>79</c:v>
                </c:pt>
                <c:pt idx="257">
                  <c:v>83</c:v>
                </c:pt>
                <c:pt idx="258">
                  <c:v>80</c:v>
                </c:pt>
                <c:pt idx="259">
                  <c:v>80</c:v>
                </c:pt>
                <c:pt idx="260">
                  <c:v>82</c:v>
                </c:pt>
                <c:pt idx="261">
                  <c:v>80</c:v>
                </c:pt>
                <c:pt idx="262">
                  <c:v>85</c:v>
                </c:pt>
                <c:pt idx="263">
                  <c:v>86</c:v>
                </c:pt>
                <c:pt idx="264">
                  <c:v>94</c:v>
                </c:pt>
                <c:pt idx="265">
                  <c:v>98</c:v>
                </c:pt>
                <c:pt idx="266">
                  <c:v>97</c:v>
                </c:pt>
                <c:pt idx="267">
                  <c:v>97</c:v>
                </c:pt>
                <c:pt idx="268">
                  <c:v>83</c:v>
                </c:pt>
                <c:pt idx="269">
                  <c:v>59</c:v>
                </c:pt>
                <c:pt idx="270">
                  <c:v>66</c:v>
                </c:pt>
                <c:pt idx="271">
                  <c:v>75</c:v>
                </c:pt>
                <c:pt idx="272">
                  <c:v>81</c:v>
                </c:pt>
                <c:pt idx="273">
                  <c:v>78</c:v>
                </c:pt>
                <c:pt idx="274">
                  <c:v>79</c:v>
                </c:pt>
                <c:pt idx="275">
                  <c:v>80</c:v>
                </c:pt>
                <c:pt idx="276">
                  <c:v>81</c:v>
                </c:pt>
                <c:pt idx="277">
                  <c:v>86</c:v>
                </c:pt>
                <c:pt idx="278">
                  <c:v>77</c:v>
                </c:pt>
                <c:pt idx="279">
                  <c:v>75</c:v>
                </c:pt>
                <c:pt idx="280">
                  <c:v>88</c:v>
                </c:pt>
                <c:pt idx="281">
                  <c:v>82</c:v>
                </c:pt>
                <c:pt idx="282">
                  <c:v>81</c:v>
                </c:pt>
                <c:pt idx="283">
                  <c:v>81</c:v>
                </c:pt>
                <c:pt idx="284">
                  <c:v>79</c:v>
                </c:pt>
                <c:pt idx="285">
                  <c:v>67</c:v>
                </c:pt>
                <c:pt idx="286">
                  <c:v>76</c:v>
                </c:pt>
                <c:pt idx="287">
                  <c:v>96</c:v>
                </c:pt>
                <c:pt idx="288">
                  <c:v>81</c:v>
                </c:pt>
                <c:pt idx="289">
                  <c:v>82</c:v>
                </c:pt>
                <c:pt idx="290">
                  <c:v>86</c:v>
                </c:pt>
                <c:pt idx="291">
                  <c:v>84</c:v>
                </c:pt>
                <c:pt idx="292">
                  <c:v>83</c:v>
                </c:pt>
                <c:pt idx="293">
                  <c:v>85</c:v>
                </c:pt>
                <c:pt idx="294">
                  <c:v>57</c:v>
                </c:pt>
                <c:pt idx="295">
                  <c:v>72</c:v>
                </c:pt>
                <c:pt idx="296">
                  <c:v>81</c:v>
                </c:pt>
                <c:pt idx="297">
                  <c:v>85</c:v>
                </c:pt>
                <c:pt idx="298">
                  <c:v>79</c:v>
                </c:pt>
                <c:pt idx="299">
                  <c:v>76</c:v>
                </c:pt>
                <c:pt idx="300">
                  <c:v>84</c:v>
                </c:pt>
                <c:pt idx="301">
                  <c:v>86</c:v>
                </c:pt>
                <c:pt idx="302">
                  <c:v>90</c:v>
                </c:pt>
                <c:pt idx="303">
                  <c:v>70</c:v>
                </c:pt>
                <c:pt idx="304">
                  <c:v>54</c:v>
                </c:pt>
                <c:pt idx="305">
                  <c:v>63</c:v>
                </c:pt>
                <c:pt idx="306">
                  <c:v>58</c:v>
                </c:pt>
                <c:pt idx="307">
                  <c:v>46</c:v>
                </c:pt>
                <c:pt idx="308">
                  <c:v>50</c:v>
                </c:pt>
                <c:pt idx="309">
                  <c:v>57</c:v>
                </c:pt>
                <c:pt idx="310">
                  <c:v>63</c:v>
                </c:pt>
                <c:pt idx="311">
                  <c:v>60</c:v>
                </c:pt>
                <c:pt idx="312">
                  <c:v>57</c:v>
                </c:pt>
                <c:pt idx="313">
                  <c:v>59</c:v>
                </c:pt>
                <c:pt idx="314">
                  <c:v>59</c:v>
                </c:pt>
                <c:pt idx="315">
                  <c:v>65</c:v>
                </c:pt>
                <c:pt idx="316">
                  <c:v>60</c:v>
                </c:pt>
                <c:pt idx="317">
                  <c:v>54</c:v>
                </c:pt>
                <c:pt idx="318">
                  <c:v>71</c:v>
                </c:pt>
                <c:pt idx="319">
                  <c:v>70</c:v>
                </c:pt>
                <c:pt idx="320">
                  <c:v>56</c:v>
                </c:pt>
                <c:pt idx="321">
                  <c:v>55</c:v>
                </c:pt>
                <c:pt idx="322">
                  <c:v>53</c:v>
                </c:pt>
                <c:pt idx="323">
                  <c:v>58</c:v>
                </c:pt>
                <c:pt idx="324">
                  <c:v>90</c:v>
                </c:pt>
                <c:pt idx="325">
                  <c:v>88</c:v>
                </c:pt>
                <c:pt idx="326">
                  <c:v>77</c:v>
                </c:pt>
                <c:pt idx="327">
                  <c:v>74</c:v>
                </c:pt>
                <c:pt idx="328">
                  <c:v>71</c:v>
                </c:pt>
                <c:pt idx="329">
                  <c:v>60</c:v>
                </c:pt>
                <c:pt idx="330">
                  <c:v>61</c:v>
                </c:pt>
                <c:pt idx="331">
                  <c:v>58</c:v>
                </c:pt>
                <c:pt idx="332">
                  <c:v>52</c:v>
                </c:pt>
                <c:pt idx="333">
                  <c:v>66</c:v>
                </c:pt>
                <c:pt idx="334">
                  <c:v>64</c:v>
                </c:pt>
                <c:pt idx="335">
                  <c:v>58</c:v>
                </c:pt>
                <c:pt idx="336">
                  <c:v>61</c:v>
                </c:pt>
                <c:pt idx="337">
                  <c:v>69</c:v>
                </c:pt>
                <c:pt idx="338">
                  <c:v>75</c:v>
                </c:pt>
                <c:pt idx="339">
                  <c:v>54</c:v>
                </c:pt>
                <c:pt idx="340">
                  <c:v>58</c:v>
                </c:pt>
                <c:pt idx="341">
                  <c:v>80</c:v>
                </c:pt>
                <c:pt idx="342">
                  <c:v>77</c:v>
                </c:pt>
                <c:pt idx="343">
                  <c:v>81</c:v>
                </c:pt>
                <c:pt idx="344">
                  <c:v>55</c:v>
                </c:pt>
                <c:pt idx="345">
                  <c:v>54</c:v>
                </c:pt>
                <c:pt idx="346">
                  <c:v>53</c:v>
                </c:pt>
                <c:pt idx="347">
                  <c:v>52</c:v>
                </c:pt>
                <c:pt idx="348">
                  <c:v>55</c:v>
                </c:pt>
                <c:pt idx="349">
                  <c:v>68</c:v>
                </c:pt>
                <c:pt idx="350">
                  <c:v>75</c:v>
                </c:pt>
                <c:pt idx="351">
                  <c:v>67</c:v>
                </c:pt>
                <c:pt idx="352">
                  <c:v>63</c:v>
                </c:pt>
                <c:pt idx="353">
                  <c:v>51</c:v>
                </c:pt>
                <c:pt idx="354">
                  <c:v>47</c:v>
                </c:pt>
                <c:pt idx="355">
                  <c:v>40</c:v>
                </c:pt>
                <c:pt idx="356">
                  <c:v>50</c:v>
                </c:pt>
                <c:pt idx="357">
                  <c:v>48</c:v>
                </c:pt>
                <c:pt idx="358">
                  <c:v>44</c:v>
                </c:pt>
                <c:pt idx="359">
                  <c:v>45</c:v>
                </c:pt>
                <c:pt idx="360">
                  <c:v>44</c:v>
                </c:pt>
                <c:pt idx="361">
                  <c:v>43</c:v>
                </c:pt>
                <c:pt idx="362">
                  <c:v>40</c:v>
                </c:pt>
                <c:pt idx="363">
                  <c:v>51</c:v>
                </c:pt>
                <c:pt idx="364">
                  <c:v>66</c:v>
                </c:pt>
              </c:numCache>
            </c:numRef>
          </c:xVal>
          <c:yVal>
            <c:numRef>
              <c:f>Weather_Data!$R$5:$R$369</c:f>
              <c:numCache>
                <c:formatCode>General</c:formatCode>
                <c:ptCount val="36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10</c:v>
                </c:pt>
                <c:pt idx="23">
                  <c:v>6</c:v>
                </c:pt>
                <c:pt idx="24">
                  <c:v>13</c:v>
                </c:pt>
                <c:pt idx="25">
                  <c:v>6</c:v>
                </c:pt>
                <c:pt idx="26">
                  <c:v>8</c:v>
                </c:pt>
                <c:pt idx="27">
                  <c:v>13</c:v>
                </c:pt>
                <c:pt idx="28">
                  <c:v>13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16</c:v>
                </c:pt>
                <c:pt idx="33">
                  <c:v>6</c:v>
                </c:pt>
                <c:pt idx="34">
                  <c:v>6</c:v>
                </c:pt>
                <c:pt idx="35">
                  <c:v>3</c:v>
                </c:pt>
                <c:pt idx="36">
                  <c:v>8</c:v>
                </c:pt>
                <c:pt idx="37">
                  <c:v>3</c:v>
                </c:pt>
                <c:pt idx="38">
                  <c:v>6</c:v>
                </c:pt>
                <c:pt idx="39">
                  <c:v>13</c:v>
                </c:pt>
                <c:pt idx="40">
                  <c:v>6</c:v>
                </c:pt>
                <c:pt idx="41">
                  <c:v>3</c:v>
                </c:pt>
                <c:pt idx="42">
                  <c:v>8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5</c:v>
                </c:pt>
                <c:pt idx="47">
                  <c:v>5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5</c:v>
                </c:pt>
                <c:pt idx="56">
                  <c:v>8</c:v>
                </c:pt>
                <c:pt idx="57">
                  <c:v>8</c:v>
                </c:pt>
                <c:pt idx="58">
                  <c:v>5</c:v>
                </c:pt>
                <c:pt idx="59">
                  <c:v>6</c:v>
                </c:pt>
                <c:pt idx="60">
                  <c:v>13</c:v>
                </c:pt>
                <c:pt idx="61">
                  <c:v>8</c:v>
                </c:pt>
                <c:pt idx="62">
                  <c:v>11</c:v>
                </c:pt>
                <c:pt idx="63">
                  <c:v>8</c:v>
                </c:pt>
                <c:pt idx="64">
                  <c:v>6</c:v>
                </c:pt>
                <c:pt idx="65">
                  <c:v>8</c:v>
                </c:pt>
                <c:pt idx="66">
                  <c:v>11</c:v>
                </c:pt>
                <c:pt idx="67">
                  <c:v>13</c:v>
                </c:pt>
                <c:pt idx="68">
                  <c:v>6</c:v>
                </c:pt>
                <c:pt idx="69">
                  <c:v>6</c:v>
                </c:pt>
                <c:pt idx="70">
                  <c:v>11</c:v>
                </c:pt>
                <c:pt idx="71">
                  <c:v>11</c:v>
                </c:pt>
                <c:pt idx="72">
                  <c:v>5</c:v>
                </c:pt>
                <c:pt idx="73">
                  <c:v>6</c:v>
                </c:pt>
                <c:pt idx="74">
                  <c:v>5</c:v>
                </c:pt>
                <c:pt idx="75">
                  <c:v>13</c:v>
                </c:pt>
                <c:pt idx="76">
                  <c:v>10</c:v>
                </c:pt>
                <c:pt idx="77">
                  <c:v>5</c:v>
                </c:pt>
                <c:pt idx="78">
                  <c:v>6</c:v>
                </c:pt>
                <c:pt idx="79">
                  <c:v>10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11</c:v>
                </c:pt>
                <c:pt idx="84">
                  <c:v>6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13</c:v>
                </c:pt>
                <c:pt idx="89">
                  <c:v>11</c:v>
                </c:pt>
                <c:pt idx="90">
                  <c:v>18</c:v>
                </c:pt>
                <c:pt idx="91">
                  <c:v>18</c:v>
                </c:pt>
                <c:pt idx="92">
                  <c:v>10</c:v>
                </c:pt>
                <c:pt idx="93">
                  <c:v>10</c:v>
                </c:pt>
                <c:pt idx="94">
                  <c:v>11</c:v>
                </c:pt>
                <c:pt idx="95">
                  <c:v>10</c:v>
                </c:pt>
                <c:pt idx="96">
                  <c:v>11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11</c:v>
                </c:pt>
                <c:pt idx="101">
                  <c:v>14</c:v>
                </c:pt>
                <c:pt idx="102">
                  <c:v>14</c:v>
                </c:pt>
                <c:pt idx="103">
                  <c:v>18</c:v>
                </c:pt>
                <c:pt idx="104">
                  <c:v>14</c:v>
                </c:pt>
                <c:pt idx="105">
                  <c:v>8</c:v>
                </c:pt>
                <c:pt idx="106">
                  <c:v>13</c:v>
                </c:pt>
                <c:pt idx="107">
                  <c:v>16</c:v>
                </c:pt>
                <c:pt idx="108">
                  <c:v>14</c:v>
                </c:pt>
                <c:pt idx="109">
                  <c:v>11</c:v>
                </c:pt>
                <c:pt idx="110">
                  <c:v>14</c:v>
                </c:pt>
                <c:pt idx="111">
                  <c:v>18</c:v>
                </c:pt>
                <c:pt idx="112">
                  <c:v>11</c:v>
                </c:pt>
                <c:pt idx="113">
                  <c:v>13</c:v>
                </c:pt>
                <c:pt idx="114">
                  <c:v>13</c:v>
                </c:pt>
                <c:pt idx="115">
                  <c:v>13</c:v>
                </c:pt>
                <c:pt idx="116">
                  <c:v>10</c:v>
                </c:pt>
                <c:pt idx="117">
                  <c:v>6</c:v>
                </c:pt>
                <c:pt idx="118">
                  <c:v>11</c:v>
                </c:pt>
                <c:pt idx="119">
                  <c:v>11</c:v>
                </c:pt>
                <c:pt idx="120">
                  <c:v>6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18</c:v>
                </c:pt>
                <c:pt idx="125">
                  <c:v>16</c:v>
                </c:pt>
                <c:pt idx="126">
                  <c:v>13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8</c:v>
                </c:pt>
                <c:pt idx="131">
                  <c:v>11</c:v>
                </c:pt>
                <c:pt idx="132">
                  <c:v>14</c:v>
                </c:pt>
                <c:pt idx="133">
                  <c:v>11</c:v>
                </c:pt>
                <c:pt idx="134">
                  <c:v>13</c:v>
                </c:pt>
                <c:pt idx="135">
                  <c:v>13</c:v>
                </c:pt>
                <c:pt idx="136">
                  <c:v>14</c:v>
                </c:pt>
                <c:pt idx="137">
                  <c:v>18</c:v>
                </c:pt>
                <c:pt idx="138">
                  <c:v>18</c:v>
                </c:pt>
                <c:pt idx="139">
                  <c:v>5</c:v>
                </c:pt>
                <c:pt idx="140">
                  <c:v>6</c:v>
                </c:pt>
                <c:pt idx="141">
                  <c:v>10</c:v>
                </c:pt>
                <c:pt idx="142">
                  <c:v>16</c:v>
                </c:pt>
                <c:pt idx="143">
                  <c:v>11</c:v>
                </c:pt>
                <c:pt idx="144">
                  <c:v>11</c:v>
                </c:pt>
                <c:pt idx="145">
                  <c:v>13</c:v>
                </c:pt>
                <c:pt idx="146">
                  <c:v>10</c:v>
                </c:pt>
                <c:pt idx="147">
                  <c:v>19</c:v>
                </c:pt>
                <c:pt idx="148">
                  <c:v>21</c:v>
                </c:pt>
                <c:pt idx="149">
                  <c:v>18</c:v>
                </c:pt>
                <c:pt idx="150">
                  <c:v>11</c:v>
                </c:pt>
                <c:pt idx="151">
                  <c:v>5</c:v>
                </c:pt>
                <c:pt idx="152">
                  <c:v>8</c:v>
                </c:pt>
                <c:pt idx="153">
                  <c:v>6</c:v>
                </c:pt>
                <c:pt idx="154">
                  <c:v>6</c:v>
                </c:pt>
                <c:pt idx="155">
                  <c:v>11</c:v>
                </c:pt>
                <c:pt idx="156">
                  <c:v>13</c:v>
                </c:pt>
                <c:pt idx="157">
                  <c:v>8</c:v>
                </c:pt>
                <c:pt idx="158">
                  <c:v>10</c:v>
                </c:pt>
                <c:pt idx="159">
                  <c:v>8</c:v>
                </c:pt>
                <c:pt idx="160">
                  <c:v>10</c:v>
                </c:pt>
                <c:pt idx="161">
                  <c:v>5</c:v>
                </c:pt>
                <c:pt idx="162">
                  <c:v>3</c:v>
                </c:pt>
                <c:pt idx="163">
                  <c:v>5</c:v>
                </c:pt>
                <c:pt idx="164">
                  <c:v>16</c:v>
                </c:pt>
                <c:pt idx="165">
                  <c:v>11</c:v>
                </c:pt>
                <c:pt idx="166">
                  <c:v>10</c:v>
                </c:pt>
                <c:pt idx="167">
                  <c:v>11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8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8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5</c:v>
                </c:pt>
                <c:pt idx="180">
                  <c:v>10</c:v>
                </c:pt>
                <c:pt idx="181">
                  <c:v>5</c:v>
                </c:pt>
                <c:pt idx="182">
                  <c:v>13</c:v>
                </c:pt>
                <c:pt idx="183">
                  <c:v>3</c:v>
                </c:pt>
                <c:pt idx="184">
                  <c:v>3</c:v>
                </c:pt>
                <c:pt idx="185">
                  <c:v>5</c:v>
                </c:pt>
                <c:pt idx="186">
                  <c:v>5</c:v>
                </c:pt>
                <c:pt idx="187">
                  <c:v>6</c:v>
                </c:pt>
                <c:pt idx="188">
                  <c:v>3</c:v>
                </c:pt>
                <c:pt idx="189">
                  <c:v>5</c:v>
                </c:pt>
                <c:pt idx="190">
                  <c:v>5</c:v>
                </c:pt>
                <c:pt idx="191">
                  <c:v>3</c:v>
                </c:pt>
                <c:pt idx="192">
                  <c:v>6</c:v>
                </c:pt>
                <c:pt idx="193">
                  <c:v>5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6</c:v>
                </c:pt>
                <c:pt idx="198">
                  <c:v>6</c:v>
                </c:pt>
                <c:pt idx="199">
                  <c:v>8</c:v>
                </c:pt>
                <c:pt idx="200">
                  <c:v>26</c:v>
                </c:pt>
                <c:pt idx="201">
                  <c:v>5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5</c:v>
                </c:pt>
                <c:pt idx="212">
                  <c:v>2</c:v>
                </c:pt>
                <c:pt idx="213">
                  <c:v>3</c:v>
                </c:pt>
                <c:pt idx="214">
                  <c:v>11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2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2</c:v>
                </c:pt>
                <c:pt idx="232">
                  <c:v>3</c:v>
                </c:pt>
                <c:pt idx="233">
                  <c:v>2</c:v>
                </c:pt>
                <c:pt idx="234">
                  <c:v>3</c:v>
                </c:pt>
                <c:pt idx="235">
                  <c:v>6</c:v>
                </c:pt>
                <c:pt idx="236">
                  <c:v>14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5</c:v>
                </c:pt>
                <c:pt idx="269">
                  <c:v>10</c:v>
                </c:pt>
                <c:pt idx="270">
                  <c:v>3</c:v>
                </c:pt>
                <c:pt idx="271">
                  <c:v>2</c:v>
                </c:pt>
                <c:pt idx="272">
                  <c:v>0</c:v>
                </c:pt>
                <c:pt idx="273">
                  <c:v>2</c:v>
                </c:pt>
                <c:pt idx="274">
                  <c:v>2</c:v>
                </c:pt>
                <c:pt idx="275">
                  <c:v>5</c:v>
                </c:pt>
                <c:pt idx="276">
                  <c:v>3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11</c:v>
                </c:pt>
                <c:pt idx="295">
                  <c:v>5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2</c:v>
                </c:pt>
                <c:pt idx="303">
                  <c:v>3</c:v>
                </c:pt>
                <c:pt idx="304">
                  <c:v>5</c:v>
                </c:pt>
                <c:pt idx="305">
                  <c:v>2</c:v>
                </c:pt>
                <c:pt idx="306">
                  <c:v>3</c:v>
                </c:pt>
                <c:pt idx="307">
                  <c:v>5</c:v>
                </c:pt>
                <c:pt idx="308">
                  <c:v>3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2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2</c:v>
                </c:pt>
                <c:pt idx="318">
                  <c:v>5</c:v>
                </c:pt>
                <c:pt idx="319">
                  <c:v>3</c:v>
                </c:pt>
                <c:pt idx="320">
                  <c:v>5</c:v>
                </c:pt>
                <c:pt idx="321">
                  <c:v>3</c:v>
                </c:pt>
                <c:pt idx="322">
                  <c:v>5</c:v>
                </c:pt>
                <c:pt idx="323">
                  <c:v>3</c:v>
                </c:pt>
                <c:pt idx="324">
                  <c:v>5</c:v>
                </c:pt>
                <c:pt idx="325">
                  <c:v>3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3</c:v>
                </c:pt>
                <c:pt idx="334">
                  <c:v>3</c:v>
                </c:pt>
                <c:pt idx="335">
                  <c:v>5</c:v>
                </c:pt>
                <c:pt idx="336">
                  <c:v>5</c:v>
                </c:pt>
                <c:pt idx="337">
                  <c:v>2</c:v>
                </c:pt>
                <c:pt idx="338">
                  <c:v>3</c:v>
                </c:pt>
                <c:pt idx="339">
                  <c:v>8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5</c:v>
                </c:pt>
                <c:pt idx="347">
                  <c:v>5</c:v>
                </c:pt>
                <c:pt idx="348">
                  <c:v>6</c:v>
                </c:pt>
                <c:pt idx="349">
                  <c:v>5</c:v>
                </c:pt>
                <c:pt idx="350">
                  <c:v>5</c:v>
                </c:pt>
                <c:pt idx="351">
                  <c:v>3</c:v>
                </c:pt>
                <c:pt idx="352">
                  <c:v>3</c:v>
                </c:pt>
                <c:pt idx="353">
                  <c:v>5</c:v>
                </c:pt>
                <c:pt idx="354">
                  <c:v>5</c:v>
                </c:pt>
                <c:pt idx="355">
                  <c:v>8</c:v>
                </c:pt>
                <c:pt idx="356">
                  <c:v>3</c:v>
                </c:pt>
                <c:pt idx="357">
                  <c:v>5</c:v>
                </c:pt>
                <c:pt idx="358">
                  <c:v>13</c:v>
                </c:pt>
                <c:pt idx="359">
                  <c:v>13</c:v>
                </c:pt>
                <c:pt idx="360">
                  <c:v>5</c:v>
                </c:pt>
                <c:pt idx="361">
                  <c:v>8</c:v>
                </c:pt>
                <c:pt idx="362">
                  <c:v>5</c:v>
                </c:pt>
                <c:pt idx="363">
                  <c:v>8</c:v>
                </c:pt>
                <c:pt idx="36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70048"/>
        <c:axId val="84570624"/>
      </c:scatterChart>
      <c:valAx>
        <c:axId val="845700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Humidity(%)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1820082540789727"/>
              <c:y val="0.902231523691117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70624"/>
        <c:crosses val="autoZero"/>
        <c:crossBetween val="midCat"/>
        <c:majorUnit val="10"/>
      </c:valAx>
      <c:valAx>
        <c:axId val="8457062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chemeClr val="tx2">
                        <a:lumMod val="50000"/>
                      </a:schemeClr>
                    </a:solidFill>
                  </a:defRPr>
                </a:pPr>
                <a:r>
                  <a:rPr lang="en-US" sz="1400">
                    <a:solidFill>
                      <a:schemeClr val="tx2">
                        <a:lumMod val="50000"/>
                      </a:schemeClr>
                    </a:solidFill>
                  </a:rPr>
                  <a:t>Wind Speed(km/h)</a:t>
                </a:r>
                <a:endParaRPr lang="ru-RU" sz="1400">
                  <a:solidFill>
                    <a:schemeClr val="tx2">
                      <a:lumMod val="50000"/>
                    </a:schemeClr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70048"/>
        <c:crosses val="autoZero"/>
        <c:crossBetween val="midCat"/>
        <c:majorUnit val="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chemeClr val="accent1">
                    <a:lumMod val="50000"/>
                  </a:schemeClr>
                </a:solidFill>
              </a:defRPr>
            </a:pP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Rainy/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No Rainy Days 3/31/2017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-</a:t>
            </a:r>
            <a:r>
              <a:rPr lang="en-US" sz="1800">
                <a:solidFill>
                  <a:schemeClr val="accent1">
                    <a:lumMod val="50000"/>
                  </a:schemeClr>
                </a:solidFill>
              </a:rPr>
              <a:t>3/30/2018,</a:t>
            </a:r>
            <a:r>
              <a:rPr lang="en-US" sz="1800" baseline="0">
                <a:solidFill>
                  <a:schemeClr val="accent1">
                    <a:lumMod val="50000"/>
                  </a:schemeClr>
                </a:solidFill>
              </a:rPr>
              <a:t> Yerevan</a:t>
            </a:r>
          </a:p>
        </c:rich>
      </c:tx>
      <c:layout>
        <c:manualLayout>
          <c:xMode val="edge"/>
          <c:yMode val="edge"/>
          <c:x val="0.15945800778771124"/>
          <c:y val="2.35008060540655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254929369783834"/>
          <c:y val="0.28157288849532108"/>
          <c:w val="0.45499259783538293"/>
          <c:h val="0.6154155198685270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/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Rain!$D$1:$D$2</c:f>
              <c:strCache>
                <c:ptCount val="2"/>
                <c:pt idx="0">
                  <c:v>Rain</c:v>
                </c:pt>
                <c:pt idx="1">
                  <c:v>No Rain</c:v>
                </c:pt>
              </c:strCache>
            </c:strRef>
          </c:cat>
          <c:val>
            <c:numRef>
              <c:f>Rain!$E$1:$E$2</c:f>
              <c:numCache>
                <c:formatCode>General</c:formatCode>
                <c:ptCount val="2"/>
                <c:pt idx="0">
                  <c:v>103</c:v>
                </c:pt>
                <c:pt idx="1">
                  <c:v>262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44-4194-9665-47375764F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413589312571878"/>
          <c:y val="0.44710049541679631"/>
          <c:w val="0.24792403196791413"/>
          <c:h val="0.23167508316779548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rgbClr val="002060"/>
                </a:solidFill>
                <a:effectLst/>
              </a:rPr>
              <a:t>For Each Month Number of Rainy Days &amp; Mean/Max/Min Temperatures </a:t>
            </a:r>
            <a:r>
              <a:rPr lang="en-US" sz="1800" b="1" i="0" baseline="0">
                <a:effectLst/>
              </a:rPr>
              <a:t>Days 3/31/2017 -3/30/2018, Yerevan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8.8839506172839491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2608081397232747E-2"/>
          <c:y val="0.15804727977812316"/>
          <c:w val="0.67789222643465863"/>
          <c:h val="0.6818772741517285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'Graph1_Rain&amp;Temperatures'!$E$1</c:f>
              <c:strCache>
                <c:ptCount val="1"/>
                <c:pt idx="0">
                  <c:v>Portion of Rained days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</c:formatCode>
                <c:ptCount val="12"/>
                <c:pt idx="0">
                  <c:v>0.29032258064516131</c:v>
                </c:pt>
                <c:pt idx="1">
                  <c:v>0.25</c:v>
                </c:pt>
                <c:pt idx="2">
                  <c:v>0.4838709677419355</c:v>
                </c:pt>
                <c:pt idx="3">
                  <c:v>0.3</c:v>
                </c:pt>
                <c:pt idx="4">
                  <c:v>0.4838709677419355</c:v>
                </c:pt>
                <c:pt idx="5">
                  <c:v>0.26666666666666666</c:v>
                </c:pt>
                <c:pt idx="6">
                  <c:v>0.19354838709677419</c:v>
                </c:pt>
                <c:pt idx="7">
                  <c:v>9.6774193548387094E-2</c:v>
                </c:pt>
                <c:pt idx="8">
                  <c:v>0.1</c:v>
                </c:pt>
                <c:pt idx="9">
                  <c:v>0.35483870967741937</c:v>
                </c:pt>
                <c:pt idx="10">
                  <c:v>0.36666666666666664</c:v>
                </c:pt>
                <c:pt idx="11">
                  <c:v>0.19354838709677419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0432"/>
        <c:axId val="166248448"/>
      </c:barChart>
      <c:lineChart>
        <c:grouping val="standard"/>
        <c:varyColors val="0"/>
        <c:ser>
          <c:idx val="0"/>
          <c:order val="0"/>
          <c:tx>
            <c:strRef>
              <c:f>'Graph1_Rain&amp;Temperatures'!$B$1</c:f>
              <c:strCache>
                <c:ptCount val="1"/>
                <c:pt idx="0">
                  <c:v>Mean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7"/>
            <c:spPr>
              <a:solidFill>
                <a:srgbClr val="FFC000"/>
              </a:solidFill>
            </c:spPr>
          </c:marker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'Graph1_Rain&amp;Temperatures'!$B$2:$B$13</c:f>
              <c:numCache>
                <c:formatCode>0.00</c:formatCode>
                <c:ptCount val="12"/>
                <c:pt idx="0">
                  <c:v>2.064516129032258</c:v>
                </c:pt>
                <c:pt idx="1">
                  <c:v>5.5714285714285712</c:v>
                </c:pt>
                <c:pt idx="2">
                  <c:v>11.064516129032258</c:v>
                </c:pt>
                <c:pt idx="3">
                  <c:v>12.7</c:v>
                </c:pt>
                <c:pt idx="4">
                  <c:v>18.580645161290324</c:v>
                </c:pt>
                <c:pt idx="5">
                  <c:v>23.633333333333333</c:v>
                </c:pt>
                <c:pt idx="6">
                  <c:v>28.322580645161292</c:v>
                </c:pt>
                <c:pt idx="7">
                  <c:v>28.677419354838708</c:v>
                </c:pt>
                <c:pt idx="8">
                  <c:v>23.4</c:v>
                </c:pt>
                <c:pt idx="9">
                  <c:v>12.741935483870968</c:v>
                </c:pt>
                <c:pt idx="10">
                  <c:v>7.3666666666666663</c:v>
                </c:pt>
                <c:pt idx="11">
                  <c:v>1.4516129032258065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'Graph1_Rain&amp;Temperatures'!$C$1</c:f>
              <c:strCache>
                <c:ptCount val="1"/>
                <c:pt idx="0">
                  <c:v>Max</c:v>
                </c:pt>
              </c:strCache>
            </c:strRef>
          </c:tx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'Graph1_Rain&amp;Temperatures'!$C$2:$C$13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27</c:v>
                </c:pt>
                <c:pt idx="3">
                  <c:v>27</c:v>
                </c:pt>
                <c:pt idx="4">
                  <c:v>32</c:v>
                </c:pt>
                <c:pt idx="5">
                  <c:v>38</c:v>
                </c:pt>
                <c:pt idx="6">
                  <c:v>41</c:v>
                </c:pt>
                <c:pt idx="7">
                  <c:v>41</c:v>
                </c:pt>
                <c:pt idx="8">
                  <c:v>38</c:v>
                </c:pt>
                <c:pt idx="9">
                  <c:v>25</c:v>
                </c:pt>
                <c:pt idx="10">
                  <c:v>18</c:v>
                </c:pt>
                <c:pt idx="11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'Graph1_Rain&amp;Temperatures'!$D$1</c:f>
              <c:strCache>
                <c:ptCount val="1"/>
                <c:pt idx="0">
                  <c:v>Min</c:v>
                </c:pt>
              </c:strCache>
            </c:strRef>
          </c:tx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'Graph1_Rain&amp;Temperatures'!$D$2:$D$13</c:f>
              <c:numCache>
                <c:formatCode>General</c:formatCode>
                <c:ptCount val="12"/>
                <c:pt idx="0">
                  <c:v>-6</c:v>
                </c:pt>
                <c:pt idx="1">
                  <c:v>-8</c:v>
                </c:pt>
                <c:pt idx="2">
                  <c:v>-2</c:v>
                </c:pt>
                <c:pt idx="3">
                  <c:v>1</c:v>
                </c:pt>
                <c:pt idx="4">
                  <c:v>8</c:v>
                </c:pt>
                <c:pt idx="5">
                  <c:v>10</c:v>
                </c:pt>
                <c:pt idx="6">
                  <c:v>14</c:v>
                </c:pt>
                <c:pt idx="7">
                  <c:v>16</c:v>
                </c:pt>
                <c:pt idx="8">
                  <c:v>9</c:v>
                </c:pt>
                <c:pt idx="9">
                  <c:v>2</c:v>
                </c:pt>
                <c:pt idx="10">
                  <c:v>-7</c:v>
                </c:pt>
                <c:pt idx="11">
                  <c:v>-8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9408"/>
        <c:axId val="84573504"/>
      </c:lineChart>
      <c:catAx>
        <c:axId val="17809408"/>
        <c:scaling>
          <c:orientation val="minMax"/>
        </c:scaling>
        <c:delete val="0"/>
        <c:axPos val="b"/>
        <c:majorTickMark val="out"/>
        <c:minorTickMark val="none"/>
        <c:tickLblPos val="low"/>
        <c:txPr>
          <a:bodyPr/>
          <a:lstStyle/>
          <a:p>
            <a:pPr>
              <a:defRPr sz="110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84573504"/>
        <c:crosses val="autoZero"/>
        <c:auto val="1"/>
        <c:lblAlgn val="ctr"/>
        <c:lblOffset val="100"/>
        <c:noMultiLvlLbl val="0"/>
      </c:catAx>
      <c:valAx>
        <c:axId val="84573504"/>
        <c:scaling>
          <c:orientation val="minMax"/>
        </c:scaling>
        <c:delete val="0"/>
        <c:axPos val="l"/>
        <c:majorGridlines>
          <c:spPr>
            <a:ln w="12700"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2060"/>
                    </a:solidFill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Temperature (</a:t>
                </a:r>
                <a:r>
                  <a:rPr lang="en-US" sz="1400" b="1" i="0" u="none" strike="noStrike" baseline="0">
                    <a:effectLst/>
                  </a:rPr>
                  <a:t>˚C)</a:t>
                </a:r>
                <a:r>
                  <a:rPr lang="en-US" sz="1400">
                    <a:solidFill>
                      <a:srgbClr val="002060"/>
                    </a:solidFill>
                  </a:rPr>
                  <a:t> </a:t>
                </a:r>
              </a:p>
            </c:rich>
          </c:tx>
          <c:layout>
            <c:manualLayout>
              <c:xMode val="edge"/>
              <c:yMode val="edge"/>
              <c:x val="9.3103917565859808E-3"/>
              <c:y val="0.37762388228462335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7809408"/>
        <c:crosses val="autoZero"/>
        <c:crossBetween val="between"/>
        <c:majorUnit val="5"/>
      </c:valAx>
      <c:valAx>
        <c:axId val="166248448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crossAx val="17810432"/>
        <c:crosses val="max"/>
        <c:crossBetween val="between"/>
      </c:valAx>
      <c:catAx>
        <c:axId val="1781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24844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9455545834548458"/>
          <c:y val="0.52557819559804597"/>
          <c:w val="0.20454424678396682"/>
          <c:h val="0.24305934988498853"/>
        </c:manualLayout>
      </c:layout>
      <c:overlay val="0"/>
      <c:txPr>
        <a:bodyPr/>
        <a:lstStyle/>
        <a:p>
          <a:pPr>
            <a:defRPr sz="105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Monthly Mean Sea Level Pressure &amp; Portion of Rained Days </a:t>
            </a:r>
            <a:r>
              <a:rPr lang="en-US" sz="1800" b="1" i="0" baseline="0">
                <a:solidFill>
                  <a:srgbClr val="002060"/>
                </a:solidFill>
                <a:effectLst/>
              </a:rPr>
              <a:t>Days 3/31/2017 -3/30/2018, Yerevan</a:t>
            </a:r>
            <a:endParaRPr lang="ru-RU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6.4390109131095455E-2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5367684302620072E-2"/>
          <c:y val="0.12456172317303313"/>
          <c:w val="0.66790756418605568"/>
          <c:h val="0.70779969438569756"/>
        </c:manualLayout>
      </c:layout>
      <c:barChart>
        <c:barDir val="col"/>
        <c:grouping val="clustered"/>
        <c:varyColors val="0"/>
        <c:ser>
          <c:idx val="0"/>
          <c:order val="0"/>
          <c:tx>
            <c:v>Proportion of Rained Days</c:v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</c:formatCode>
                <c:ptCount val="12"/>
                <c:pt idx="0">
                  <c:v>0.29032258064516131</c:v>
                </c:pt>
                <c:pt idx="1">
                  <c:v>0.25</c:v>
                </c:pt>
                <c:pt idx="2">
                  <c:v>0.4838709677419355</c:v>
                </c:pt>
                <c:pt idx="3">
                  <c:v>0.3</c:v>
                </c:pt>
                <c:pt idx="4">
                  <c:v>0.4838709677419355</c:v>
                </c:pt>
                <c:pt idx="5">
                  <c:v>0.26666666666666666</c:v>
                </c:pt>
                <c:pt idx="6">
                  <c:v>0.19354838709677419</c:v>
                </c:pt>
                <c:pt idx="7">
                  <c:v>9.6774193548387094E-2</c:v>
                </c:pt>
                <c:pt idx="8">
                  <c:v>0.1</c:v>
                </c:pt>
                <c:pt idx="9">
                  <c:v>0.35483870967741937</c:v>
                </c:pt>
                <c:pt idx="10">
                  <c:v>0.36666666666666664</c:v>
                </c:pt>
                <c:pt idx="11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6A-45B7-899E-7FAA59C8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754880"/>
        <c:axId val="166250752"/>
      </c:barChart>
      <c:lineChart>
        <c:grouping val="standard"/>
        <c:varyColors val="0"/>
        <c:ser>
          <c:idx val="1"/>
          <c:order val="1"/>
          <c:tx>
            <c:v>Sea Level Pressure</c:v>
          </c:tx>
          <c:marker>
            <c:symbol val="none"/>
          </c:marker>
          <c:val>
            <c:numRef>
              <c:f>'Graph2_Rain&amp;SLP'!$B$2:$B$13</c:f>
              <c:numCache>
                <c:formatCode>0.00</c:formatCode>
                <c:ptCount val="12"/>
                <c:pt idx="0">
                  <c:v>1018.5483870967741</c:v>
                </c:pt>
                <c:pt idx="1">
                  <c:v>1016.6428571428571</c:v>
                </c:pt>
                <c:pt idx="2">
                  <c:v>1012.7741935483871</c:v>
                </c:pt>
                <c:pt idx="3">
                  <c:v>1016.8</c:v>
                </c:pt>
                <c:pt idx="4">
                  <c:v>1013.1612903225806</c:v>
                </c:pt>
                <c:pt idx="5">
                  <c:v>1010.9</c:v>
                </c:pt>
                <c:pt idx="6">
                  <c:v>1009.8387096774194</c:v>
                </c:pt>
                <c:pt idx="7">
                  <c:v>1011.1612903225806</c:v>
                </c:pt>
                <c:pt idx="8">
                  <c:v>1015</c:v>
                </c:pt>
                <c:pt idx="9">
                  <c:v>1017.2258064516129</c:v>
                </c:pt>
                <c:pt idx="10">
                  <c:v>1019.7333333333333</c:v>
                </c:pt>
                <c:pt idx="11">
                  <c:v>1023.3225806451613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6A-45B7-899E-7FAA59C8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55904"/>
        <c:axId val="166251328"/>
      </c:lineChart>
      <c:catAx>
        <c:axId val="16575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6250752"/>
        <c:crosses val="autoZero"/>
        <c:auto val="1"/>
        <c:lblAlgn val="ctr"/>
        <c:lblOffset val="100"/>
        <c:noMultiLvlLbl val="0"/>
      </c:catAx>
      <c:valAx>
        <c:axId val="1662507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>
                    <a:solidFill>
                      <a:srgbClr val="002060"/>
                    </a:solidFill>
                  </a:defRPr>
                </a:pPr>
                <a:r>
                  <a:rPr lang="en-US" sz="1200">
                    <a:solidFill>
                      <a:srgbClr val="002060"/>
                    </a:solidFill>
                  </a:rPr>
                  <a:t>Portion of Rained Days</a:t>
                </a:r>
                <a:endParaRPr lang="ru-RU" sz="1200">
                  <a:solidFill>
                    <a:srgbClr val="002060"/>
                  </a:solidFill>
                </a:endParaRPr>
              </a:p>
            </c:rich>
          </c:tx>
          <c:layout>
            <c:manualLayout>
              <c:xMode val="edge"/>
              <c:yMode val="edge"/>
              <c:x val="5.3382450000767443E-3"/>
              <c:y val="0.3322815123316196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754880"/>
        <c:crosses val="autoZero"/>
        <c:crossBetween val="between"/>
        <c:majorUnit val="0.1"/>
      </c:valAx>
      <c:valAx>
        <c:axId val="166251328"/>
        <c:scaling>
          <c:orientation val="minMax"/>
          <c:min val="100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2060"/>
                    </a:solidFill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Sea Level Pressure (hPA)</a:t>
                </a:r>
              </a:p>
            </c:rich>
          </c:tx>
          <c:layout>
            <c:manualLayout>
              <c:xMode val="edge"/>
              <c:yMode val="edge"/>
              <c:x val="0.79962803990104758"/>
              <c:y val="0.2657935146589328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755904"/>
        <c:crosses val="max"/>
        <c:crossBetween val="between"/>
      </c:valAx>
      <c:catAx>
        <c:axId val="16575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16625132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7332952717237746"/>
          <c:y val="0.73591871427650879"/>
          <c:w val="0.22488820476387819"/>
          <c:h val="0.141370834426057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2060"/>
                </a:solidFill>
              </a:rPr>
              <a:t>Wind Speed/ Rained Days </a:t>
            </a:r>
            <a:r>
              <a:rPr lang="en-US" sz="1800" b="1" i="0" baseline="0">
                <a:solidFill>
                  <a:srgbClr val="002060"/>
                </a:solidFill>
                <a:effectLst/>
              </a:rPr>
              <a:t>Days 3/31/2017 -3/30/2018, Yerevan</a:t>
            </a:r>
            <a:endParaRPr lang="ru-RU">
              <a:solidFill>
                <a:srgbClr val="002060"/>
              </a:solidFill>
              <a:effectLst/>
            </a:endParaRPr>
          </a:p>
        </c:rich>
      </c:tx>
      <c:layout>
        <c:manualLayout>
          <c:xMode val="edge"/>
          <c:yMode val="edge"/>
          <c:x val="0.11933962336340609"/>
          <c:y val="1.642717240990037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8877658949347746E-2"/>
          <c:y val="0.16809333155389472"/>
          <c:w val="0.67584178843316223"/>
          <c:h val="0.68175074513990841"/>
        </c:manualLayout>
      </c:layout>
      <c:barChart>
        <c:barDir val="col"/>
        <c:grouping val="clustered"/>
        <c:varyColors val="0"/>
        <c:ser>
          <c:idx val="0"/>
          <c:order val="0"/>
          <c:tx>
            <c:v>Portion of Rainy Days</c:v>
          </c:tx>
          <c:invertIfNegative val="0"/>
          <c:cat>
            <c:strRef>
              <c:f>'Graph1_Rain&amp;Temperatures'!$A$2:$A$13</c:f>
              <c:strCache>
                <c:ptCount val="12"/>
                <c:pt idx="0">
                  <c:v>Jenuary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'Graph1_Rain&amp;Temperatures'!$E$2:$E$13</c:f>
              <c:numCache>
                <c:formatCode>0.0</c:formatCode>
                <c:ptCount val="12"/>
                <c:pt idx="0">
                  <c:v>0.29032258064516131</c:v>
                </c:pt>
                <c:pt idx="1">
                  <c:v>0.25</c:v>
                </c:pt>
                <c:pt idx="2">
                  <c:v>0.4838709677419355</c:v>
                </c:pt>
                <c:pt idx="3">
                  <c:v>0.3</c:v>
                </c:pt>
                <c:pt idx="4">
                  <c:v>0.4838709677419355</c:v>
                </c:pt>
                <c:pt idx="5">
                  <c:v>0.26666666666666666</c:v>
                </c:pt>
                <c:pt idx="6">
                  <c:v>0.19354838709677419</c:v>
                </c:pt>
                <c:pt idx="7">
                  <c:v>9.6774193548387094E-2</c:v>
                </c:pt>
                <c:pt idx="8">
                  <c:v>0.1</c:v>
                </c:pt>
                <c:pt idx="9">
                  <c:v>0.35483870967741937</c:v>
                </c:pt>
                <c:pt idx="10">
                  <c:v>0.36666666666666664</c:v>
                </c:pt>
                <c:pt idx="11">
                  <c:v>0.19354838709677419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BDE-40E0-93DF-30AFD6D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48576"/>
        <c:axId val="166253056"/>
      </c:barChart>
      <c:lineChart>
        <c:grouping val="standard"/>
        <c:varyColors val="0"/>
        <c:ser>
          <c:idx val="1"/>
          <c:order val="1"/>
          <c:tx>
            <c:v>Wind Speed</c:v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'Graph1_Rain&amp;Temperatures'!$J$29:$J$40</c:f>
              <c:numCache>
                <c:formatCode>0.00</c:formatCode>
                <c:ptCount val="12"/>
                <c:pt idx="0">
                  <c:v>2.806451612903226</c:v>
                </c:pt>
                <c:pt idx="1">
                  <c:v>3.3928571428571428</c:v>
                </c:pt>
                <c:pt idx="2">
                  <c:v>5.5161290322580649</c:v>
                </c:pt>
                <c:pt idx="3">
                  <c:v>7.3666666666666663</c:v>
                </c:pt>
                <c:pt idx="4">
                  <c:v>7.5161290322580649</c:v>
                </c:pt>
                <c:pt idx="5">
                  <c:v>9.3666666666666671</c:v>
                </c:pt>
                <c:pt idx="6">
                  <c:v>11.516129032258064</c:v>
                </c:pt>
                <c:pt idx="7">
                  <c:v>12.548387096774194</c:v>
                </c:pt>
                <c:pt idx="8">
                  <c:v>8.6</c:v>
                </c:pt>
                <c:pt idx="9">
                  <c:v>5</c:v>
                </c:pt>
                <c:pt idx="10">
                  <c:v>3</c:v>
                </c:pt>
                <c:pt idx="11">
                  <c:v>2.6129032258064515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DE-40E0-93DF-30AFD6D02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847552"/>
        <c:axId val="166253632"/>
      </c:lineChart>
      <c:catAx>
        <c:axId val="16584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6253056"/>
        <c:crosses val="autoZero"/>
        <c:auto val="1"/>
        <c:lblAlgn val="ctr"/>
        <c:lblOffset val="100"/>
        <c:noMultiLvlLbl val="0"/>
      </c:catAx>
      <c:valAx>
        <c:axId val="166253056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2060"/>
                    </a:solidFill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Portion of Rained Days</a:t>
                </a:r>
              </a:p>
            </c:rich>
          </c:tx>
          <c:layout>
            <c:manualLayout>
              <c:xMode val="edge"/>
              <c:yMode val="edge"/>
              <c:x val="1.0462170489558369E-2"/>
              <c:y val="0.31600875977459342"/>
            </c:manualLayout>
          </c:layout>
          <c:overlay val="0"/>
          <c:spPr>
            <a:solidFill>
              <a:schemeClr val="bg1"/>
            </a:solidFill>
          </c:spPr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848576"/>
        <c:crosses val="autoZero"/>
        <c:crossBetween val="between"/>
        <c:majorUnit val="0.1"/>
      </c:valAx>
      <c:valAx>
        <c:axId val="166253632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400">
                    <a:solidFill>
                      <a:srgbClr val="002060"/>
                    </a:solidFill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Wind Speed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chemeClr val="tx2">
                    <a:lumMod val="50000"/>
                  </a:schemeClr>
                </a:solidFill>
              </a:defRPr>
            </a:pPr>
            <a:endParaRPr lang="ru-RU"/>
          </a:p>
        </c:txPr>
        <c:crossAx val="165847552"/>
        <c:crosses val="max"/>
        <c:crossBetween val="between"/>
        <c:majorUnit val="1"/>
      </c:valAx>
      <c:catAx>
        <c:axId val="16584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1662536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0004165524085613"/>
          <c:y val="0.77235152809288665"/>
          <c:w val="0.19826197297856851"/>
          <c:h val="9.9016637294054882E-2"/>
        </c:manualLayout>
      </c:layout>
      <c:overlay val="0"/>
      <c:txPr>
        <a:bodyPr/>
        <a:lstStyle/>
        <a:p>
          <a:pPr>
            <a:defRPr sz="105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9</xdr:col>
      <xdr:colOff>228601</xdr:colOff>
      <xdr:row>20</xdr:row>
      <xdr:rowOff>57151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495299</xdr:colOff>
      <xdr:row>0</xdr:row>
      <xdr:rowOff>38100</xdr:rowOff>
    </xdr:from>
    <xdr:to>
      <xdr:col>19</xdr:col>
      <xdr:colOff>209551</xdr:colOff>
      <xdr:row>20</xdr:row>
      <xdr:rowOff>47625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9</xdr:col>
      <xdr:colOff>219074</xdr:colOff>
      <xdr:row>40</xdr:row>
      <xdr:rowOff>38100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19049</xdr:rowOff>
    </xdr:from>
    <xdr:to>
      <xdr:col>19</xdr:col>
      <xdr:colOff>209550</xdr:colOff>
      <xdr:row>40</xdr:row>
      <xdr:rowOff>28574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85724</xdr:colOff>
      <xdr:row>41</xdr:row>
      <xdr:rowOff>57150</xdr:rowOff>
    </xdr:from>
    <xdr:to>
      <xdr:col>9</xdr:col>
      <xdr:colOff>190499</xdr:colOff>
      <xdr:row>60</xdr:row>
      <xdr:rowOff>57150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28575</xdr:rowOff>
    </xdr:from>
    <xdr:to>
      <xdr:col>9</xdr:col>
      <xdr:colOff>133350</xdr:colOff>
      <xdr:row>19</xdr:row>
      <xdr:rowOff>142875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0</xdr:row>
      <xdr:rowOff>28576</xdr:rowOff>
    </xdr:from>
    <xdr:to>
      <xdr:col>15</xdr:col>
      <xdr:colOff>257175</xdr:colOff>
      <xdr:row>22</xdr:row>
      <xdr:rowOff>142875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238124</xdr:colOff>
      <xdr:row>0</xdr:row>
      <xdr:rowOff>0</xdr:rowOff>
    </xdr:from>
    <xdr:to>
      <xdr:col>16</xdr:col>
      <xdr:colOff>314325</xdr:colOff>
      <xdr:row>23</xdr:row>
      <xdr:rowOff>38099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12</xdr:col>
      <xdr:colOff>476251</xdr:colOff>
      <xdr:row>24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10</xdr:col>
      <xdr:colOff>295275</xdr:colOff>
      <xdr:row>21</xdr:row>
      <xdr:rowOff>57149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0</xdr:row>
      <xdr:rowOff>0</xdr:rowOff>
    </xdr:from>
    <xdr:to>
      <xdr:col>21</xdr:col>
      <xdr:colOff>476250</xdr:colOff>
      <xdr:row>21</xdr:row>
      <xdr:rowOff>66674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 Generic Account" refreshedDate="43212.624354861109" createdVersion="6" refreshedVersion="6" minRefreshableVersion="3" recordCount="365">
  <cacheSource type="worksheet">
    <worksheetSource ref="A4:D369" sheet="Weather_Data"/>
  </cacheSource>
  <cacheFields count="6">
    <cacheField name="Date" numFmtId="164">
      <sharedItems containsSemiMixedTypes="0" containsNonDate="0" containsDate="1" containsString="0" minDate="2017-03-31T00:00:00" maxDate="2018-03-31T00:00:00" count="365"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</sharedItems>
      <fieldGroup par="5" base="0">
        <rangePr groupBy="months" startDate="2017-03-31T00:00:00" endDate="2018-03-31T00:00:00"/>
        <groupItems count="14">
          <s v="&lt;3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8"/>
        </groupItems>
      </fieldGroup>
    </cacheField>
    <cacheField name="High" numFmtId="1">
      <sharedItems containsSemiMixedTypes="0" containsString="0" containsNumber="1" containsInteger="1" minValue="2" maxValue="41" count="40">
        <n v="17"/>
        <n v="12"/>
        <n v="13"/>
        <n v="14"/>
        <n v="20"/>
        <n v="22"/>
        <n v="21"/>
        <n v="19"/>
        <n v="15"/>
        <n v="16"/>
        <n v="23"/>
        <n v="27"/>
        <n v="24"/>
        <n v="26"/>
        <n v="25"/>
        <n v="29"/>
        <n v="28"/>
        <n v="32"/>
        <n v="31"/>
        <n v="30"/>
        <n v="33"/>
        <n v="36"/>
        <n v="34"/>
        <n v="35"/>
        <n v="38"/>
        <n v="41"/>
        <n v="39"/>
        <n v="37"/>
        <n v="40"/>
        <n v="18"/>
        <n v="7"/>
        <n v="6"/>
        <n v="9"/>
        <n v="11"/>
        <n v="10"/>
        <n v="8"/>
        <n v="4"/>
        <n v="5"/>
        <n v="3"/>
        <n v="2"/>
      </sharedItems>
    </cacheField>
    <cacheField name="Avg" numFmtId="1">
      <sharedItems containsSemiMixedTypes="0" containsString="0" containsNumber="1" containsInteger="1" minValue="-2" maxValue="33"/>
    </cacheField>
    <cacheField name="Low" numFmtId="1">
      <sharedItems containsSemiMixedTypes="0" containsString="0" containsNumber="1" containsInteger="1" minValue="-8" maxValue="27"/>
    </cacheField>
    <cacheField name="Quarters" numFmtId="0" databaseField="0">
      <fieldGroup base="0">
        <rangePr groupBy="quarters" startDate="2017-03-31T00:00:00" endDate="2018-03-31T00:00:00"/>
        <groupItems count="6">
          <s v="&lt;3/31/2017"/>
          <s v="Qtr1"/>
          <s v="Qtr2"/>
          <s v="Qtr3"/>
          <s v="Qtr4"/>
          <s v="&gt;3/31/2018"/>
        </groupItems>
      </fieldGroup>
    </cacheField>
    <cacheField name="Years" numFmtId="0" databaseField="0">
      <fieldGroup base="0">
        <rangePr groupBy="years" startDate="2017-03-31T00:00:00" endDate="2018-03-31T00:00:00"/>
        <groupItems count="4">
          <s v="&lt;3/31/2017"/>
          <s v="2017"/>
          <s v="2018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 Generic Account" refreshedDate="43212.631228240738" createdVersion="6" refreshedVersion="6" minRefreshableVersion="3" recordCount="365">
  <cacheSource type="worksheet">
    <worksheetSource ref="H10:H370" sheet="Correlations"/>
  </cacheSource>
  <cacheFields count="9">
    <cacheField name="Date" numFmtId="164">
      <sharedItems containsSemiMixedTypes="0" containsNonDate="0" containsDate="1" containsString="0" minDate="2017-03-31T00:00:00" maxDate="2018-03-31T00:00:00" count="365"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</sharedItems>
      <fieldGroup par="8" base="0">
        <rangePr groupBy="months" startDate="2017-03-31T00:00:00" endDate="2018-03-31T00:00:00"/>
        <groupItems count="14">
          <s v="&lt;3/3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18"/>
        </groupItems>
      </fieldGroup>
    </cacheField>
    <cacheField name="Temp.(˚C)" numFmtId="1">
      <sharedItems containsSemiMixedTypes="0" containsString="0" containsNumber="1" containsInteger="1" minValue="-2" maxValue="33"/>
    </cacheField>
    <cacheField name="DewPoint (˚C)" numFmtId="1">
      <sharedItems containsSemiMixedTypes="0" containsString="0" containsNumber="1" containsInteger="1" minValue="-10" maxValue="15"/>
    </cacheField>
    <cacheField name="Humidity (%) " numFmtId="1">
      <sharedItems containsSemiMixedTypes="0" containsString="0" containsNumber="1" containsInteger="1" minValue="19" maxValue="98"/>
    </cacheField>
    <cacheField name="Visibility(km)" numFmtId="1">
      <sharedItems containsSemiMixedTypes="0" containsString="0" containsNumber="1" containsInteger="1" minValue="0" maxValue="10"/>
    </cacheField>
    <cacheField name="Wind (km/h)" numFmtId="1">
      <sharedItems containsSemiMixedTypes="0" containsString="0" containsNumber="1" containsInteger="1" minValue="0" maxValue="26"/>
    </cacheField>
    <cacheField name="SLP" numFmtId="1">
      <sharedItems containsSemiMixedTypes="0" containsString="0" containsNumber="1" containsInteger="1" minValue="1002" maxValue="1032"/>
    </cacheField>
    <cacheField name="Quarters" numFmtId="0" databaseField="0">
      <fieldGroup base="0">
        <rangePr groupBy="quarters" startDate="2017-03-31T00:00:00" endDate="2018-03-31T00:00:00"/>
        <groupItems count="6">
          <s v="&lt;3/31/2017"/>
          <s v="Qtr1"/>
          <s v="Qtr2"/>
          <s v="Qtr3"/>
          <s v="Qtr4"/>
          <s v="&gt;3/31/2018"/>
        </groupItems>
      </fieldGroup>
    </cacheField>
    <cacheField name="Years" numFmtId="0" databaseField="0">
      <fieldGroup base="0">
        <rangePr groupBy="years" startDate="2017-03-31T00:00:00" endDate="2018-03-31T00:00:00"/>
        <groupItems count="4">
          <s v="&lt;3/31/2017"/>
          <s v="2017"/>
          <s v="2018"/>
          <s v="&gt;3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x v="0"/>
    <n v="10"/>
    <n v="3"/>
  </r>
  <r>
    <x v="1"/>
    <x v="1"/>
    <n v="9"/>
    <n v="6"/>
  </r>
  <r>
    <x v="2"/>
    <x v="2"/>
    <n v="9"/>
    <n v="5"/>
  </r>
  <r>
    <x v="3"/>
    <x v="3"/>
    <n v="8"/>
    <n v="3"/>
  </r>
  <r>
    <x v="4"/>
    <x v="0"/>
    <n v="9"/>
    <n v="1"/>
  </r>
  <r>
    <x v="5"/>
    <x v="4"/>
    <n v="12"/>
    <n v="4"/>
  </r>
  <r>
    <x v="6"/>
    <x v="5"/>
    <n v="13"/>
    <n v="5"/>
  </r>
  <r>
    <x v="7"/>
    <x v="6"/>
    <n v="16"/>
    <n v="10"/>
  </r>
  <r>
    <x v="8"/>
    <x v="7"/>
    <n v="11"/>
    <n v="4"/>
  </r>
  <r>
    <x v="9"/>
    <x v="7"/>
    <n v="13"/>
    <n v="7"/>
  </r>
  <r>
    <x v="10"/>
    <x v="8"/>
    <n v="9"/>
    <n v="3"/>
  </r>
  <r>
    <x v="11"/>
    <x v="0"/>
    <n v="10"/>
    <n v="4"/>
  </r>
  <r>
    <x v="12"/>
    <x v="0"/>
    <n v="10"/>
    <n v="3"/>
  </r>
  <r>
    <x v="13"/>
    <x v="9"/>
    <n v="11"/>
    <n v="7"/>
  </r>
  <r>
    <x v="14"/>
    <x v="9"/>
    <n v="12"/>
    <n v="9"/>
  </r>
  <r>
    <x v="15"/>
    <x v="7"/>
    <n v="13"/>
    <n v="8"/>
  </r>
  <r>
    <x v="16"/>
    <x v="4"/>
    <n v="13"/>
    <n v="7"/>
  </r>
  <r>
    <x v="17"/>
    <x v="5"/>
    <n v="14"/>
    <n v="7"/>
  </r>
  <r>
    <x v="18"/>
    <x v="5"/>
    <n v="16"/>
    <n v="9"/>
  </r>
  <r>
    <x v="19"/>
    <x v="5"/>
    <n v="16"/>
    <n v="11"/>
  </r>
  <r>
    <x v="20"/>
    <x v="5"/>
    <n v="13"/>
    <n v="4"/>
  </r>
  <r>
    <x v="21"/>
    <x v="10"/>
    <n v="14"/>
    <n v="5"/>
  </r>
  <r>
    <x v="22"/>
    <x v="11"/>
    <n v="18"/>
    <n v="10"/>
  </r>
  <r>
    <x v="23"/>
    <x v="11"/>
    <n v="19"/>
    <n v="11"/>
  </r>
  <r>
    <x v="24"/>
    <x v="10"/>
    <n v="17"/>
    <n v="12"/>
  </r>
  <r>
    <x v="25"/>
    <x v="7"/>
    <n v="10"/>
    <n v="2"/>
  </r>
  <r>
    <x v="26"/>
    <x v="7"/>
    <n v="10"/>
    <n v="1"/>
  </r>
  <r>
    <x v="27"/>
    <x v="7"/>
    <n v="12"/>
    <n v="6"/>
  </r>
  <r>
    <x v="28"/>
    <x v="7"/>
    <n v="12"/>
    <n v="6"/>
  </r>
  <r>
    <x v="29"/>
    <x v="5"/>
    <n v="16"/>
    <n v="11"/>
  </r>
  <r>
    <x v="30"/>
    <x v="12"/>
    <n v="16"/>
    <n v="8"/>
  </r>
  <r>
    <x v="31"/>
    <x v="13"/>
    <n v="17"/>
    <n v="8"/>
  </r>
  <r>
    <x v="32"/>
    <x v="10"/>
    <n v="20"/>
    <n v="16"/>
  </r>
  <r>
    <x v="33"/>
    <x v="10"/>
    <n v="18"/>
    <n v="14"/>
  </r>
  <r>
    <x v="34"/>
    <x v="10"/>
    <n v="17"/>
    <n v="12"/>
  </r>
  <r>
    <x v="35"/>
    <x v="10"/>
    <n v="17"/>
    <n v="11"/>
  </r>
  <r>
    <x v="36"/>
    <x v="10"/>
    <n v="17"/>
    <n v="12"/>
  </r>
  <r>
    <x v="37"/>
    <x v="5"/>
    <n v="16"/>
    <n v="10"/>
  </r>
  <r>
    <x v="38"/>
    <x v="14"/>
    <n v="18"/>
    <n v="11"/>
  </r>
  <r>
    <x v="39"/>
    <x v="15"/>
    <n v="20"/>
    <n v="12"/>
  </r>
  <r>
    <x v="40"/>
    <x v="16"/>
    <n v="19"/>
    <n v="10"/>
  </r>
  <r>
    <x v="41"/>
    <x v="13"/>
    <n v="21"/>
    <n v="15"/>
  </r>
  <r>
    <x v="42"/>
    <x v="14"/>
    <n v="17"/>
    <n v="8"/>
  </r>
  <r>
    <x v="43"/>
    <x v="11"/>
    <n v="20"/>
    <n v="14"/>
  </r>
  <r>
    <x v="44"/>
    <x v="11"/>
    <n v="19"/>
    <n v="12"/>
  </r>
  <r>
    <x v="45"/>
    <x v="5"/>
    <n v="17"/>
    <n v="13"/>
  </r>
  <r>
    <x v="46"/>
    <x v="12"/>
    <n v="17"/>
    <n v="9"/>
  </r>
  <r>
    <x v="47"/>
    <x v="12"/>
    <n v="17"/>
    <n v="9"/>
  </r>
  <r>
    <x v="48"/>
    <x v="16"/>
    <n v="20"/>
    <n v="13"/>
  </r>
  <r>
    <x v="49"/>
    <x v="15"/>
    <n v="22"/>
    <n v="16"/>
  </r>
  <r>
    <x v="50"/>
    <x v="11"/>
    <n v="21"/>
    <n v="15"/>
  </r>
  <r>
    <x v="51"/>
    <x v="6"/>
    <n v="16"/>
    <n v="12"/>
  </r>
  <r>
    <x v="52"/>
    <x v="14"/>
    <n v="17"/>
    <n v="9"/>
  </r>
  <r>
    <x v="53"/>
    <x v="4"/>
    <n v="17"/>
    <n v="13"/>
  </r>
  <r>
    <x v="54"/>
    <x v="5"/>
    <n v="16"/>
    <n v="11"/>
  </r>
  <r>
    <x v="55"/>
    <x v="12"/>
    <n v="17"/>
    <n v="10"/>
  </r>
  <r>
    <x v="56"/>
    <x v="11"/>
    <n v="19"/>
    <n v="11"/>
  </r>
  <r>
    <x v="57"/>
    <x v="14"/>
    <n v="19"/>
    <n v="14"/>
  </r>
  <r>
    <x v="58"/>
    <x v="16"/>
    <n v="19"/>
    <n v="10"/>
  </r>
  <r>
    <x v="59"/>
    <x v="15"/>
    <n v="20"/>
    <n v="12"/>
  </r>
  <r>
    <x v="60"/>
    <x v="17"/>
    <n v="23"/>
    <n v="15"/>
  </r>
  <r>
    <x v="61"/>
    <x v="18"/>
    <n v="23"/>
    <n v="15"/>
  </r>
  <r>
    <x v="62"/>
    <x v="11"/>
    <n v="19"/>
    <n v="11"/>
  </r>
  <r>
    <x v="63"/>
    <x v="11"/>
    <n v="19"/>
    <n v="12"/>
  </r>
  <r>
    <x v="64"/>
    <x v="15"/>
    <n v="19"/>
    <n v="10"/>
  </r>
  <r>
    <x v="65"/>
    <x v="19"/>
    <n v="20"/>
    <n v="11"/>
  </r>
  <r>
    <x v="66"/>
    <x v="20"/>
    <n v="24"/>
    <n v="16"/>
  </r>
  <r>
    <x v="67"/>
    <x v="17"/>
    <n v="24"/>
    <n v="18"/>
  </r>
  <r>
    <x v="68"/>
    <x v="20"/>
    <n v="24"/>
    <n v="15"/>
  </r>
  <r>
    <x v="69"/>
    <x v="18"/>
    <n v="23"/>
    <n v="15"/>
  </r>
  <r>
    <x v="70"/>
    <x v="20"/>
    <n v="26"/>
    <n v="19"/>
  </r>
  <r>
    <x v="71"/>
    <x v="21"/>
    <n v="27"/>
    <n v="19"/>
  </r>
  <r>
    <x v="72"/>
    <x v="17"/>
    <n v="23"/>
    <n v="16"/>
  </r>
  <r>
    <x v="73"/>
    <x v="18"/>
    <n v="23"/>
    <n v="16"/>
  </r>
  <r>
    <x v="74"/>
    <x v="18"/>
    <n v="23"/>
    <n v="16"/>
  </r>
  <r>
    <x v="75"/>
    <x v="22"/>
    <n v="27"/>
    <n v="19"/>
  </r>
  <r>
    <x v="76"/>
    <x v="15"/>
    <n v="23"/>
    <n v="17"/>
  </r>
  <r>
    <x v="77"/>
    <x v="14"/>
    <n v="20"/>
    <n v="15"/>
  </r>
  <r>
    <x v="78"/>
    <x v="11"/>
    <n v="19"/>
    <n v="12"/>
  </r>
  <r>
    <x v="79"/>
    <x v="18"/>
    <n v="23"/>
    <n v="16"/>
  </r>
  <r>
    <x v="80"/>
    <x v="20"/>
    <n v="26"/>
    <n v="18"/>
  </r>
  <r>
    <x v="81"/>
    <x v="18"/>
    <n v="26"/>
    <n v="20"/>
  </r>
  <r>
    <x v="82"/>
    <x v="19"/>
    <n v="21"/>
    <n v="13"/>
  </r>
  <r>
    <x v="83"/>
    <x v="13"/>
    <n v="20"/>
    <n v="15"/>
  </r>
  <r>
    <x v="84"/>
    <x v="19"/>
    <n v="20"/>
    <n v="11"/>
  </r>
  <r>
    <x v="85"/>
    <x v="17"/>
    <n v="23"/>
    <n v="15"/>
  </r>
  <r>
    <x v="86"/>
    <x v="22"/>
    <n v="27"/>
    <n v="19"/>
  </r>
  <r>
    <x v="87"/>
    <x v="22"/>
    <n v="26"/>
    <n v="17"/>
  </r>
  <r>
    <x v="88"/>
    <x v="23"/>
    <n v="28"/>
    <n v="21"/>
  </r>
  <r>
    <x v="89"/>
    <x v="24"/>
    <n v="29"/>
    <n v="21"/>
  </r>
  <r>
    <x v="90"/>
    <x v="23"/>
    <n v="30"/>
    <n v="26"/>
  </r>
  <r>
    <x v="91"/>
    <x v="22"/>
    <n v="27"/>
    <n v="19"/>
  </r>
  <r>
    <x v="92"/>
    <x v="22"/>
    <n v="26"/>
    <n v="18"/>
  </r>
  <r>
    <x v="93"/>
    <x v="23"/>
    <n v="28"/>
    <n v="21"/>
  </r>
  <r>
    <x v="94"/>
    <x v="24"/>
    <n v="29"/>
    <n v="20"/>
  </r>
  <r>
    <x v="95"/>
    <x v="25"/>
    <n v="32"/>
    <n v="24"/>
  </r>
  <r>
    <x v="96"/>
    <x v="26"/>
    <n v="30"/>
    <n v="22"/>
  </r>
  <r>
    <x v="97"/>
    <x v="23"/>
    <n v="28"/>
    <n v="21"/>
  </r>
  <r>
    <x v="98"/>
    <x v="20"/>
    <n v="26"/>
    <n v="19"/>
  </r>
  <r>
    <x v="99"/>
    <x v="18"/>
    <n v="22"/>
    <n v="14"/>
  </r>
  <r>
    <x v="100"/>
    <x v="22"/>
    <n v="26"/>
    <n v="17"/>
  </r>
  <r>
    <x v="101"/>
    <x v="23"/>
    <n v="27"/>
    <n v="19"/>
  </r>
  <r>
    <x v="102"/>
    <x v="22"/>
    <n v="27"/>
    <n v="20"/>
  </r>
  <r>
    <x v="103"/>
    <x v="20"/>
    <n v="27"/>
    <n v="21"/>
  </r>
  <r>
    <x v="104"/>
    <x v="20"/>
    <n v="27"/>
    <n v="21"/>
  </r>
  <r>
    <x v="105"/>
    <x v="20"/>
    <n v="24"/>
    <n v="16"/>
  </r>
  <r>
    <x v="106"/>
    <x v="22"/>
    <n v="27"/>
    <n v="21"/>
  </r>
  <r>
    <x v="107"/>
    <x v="23"/>
    <n v="28"/>
    <n v="21"/>
  </r>
  <r>
    <x v="108"/>
    <x v="27"/>
    <n v="28"/>
    <n v="20"/>
  </r>
  <r>
    <x v="109"/>
    <x v="26"/>
    <n v="30"/>
    <n v="22"/>
  </r>
  <r>
    <x v="110"/>
    <x v="28"/>
    <n v="32"/>
    <n v="25"/>
  </r>
  <r>
    <x v="111"/>
    <x v="27"/>
    <n v="30"/>
    <n v="24"/>
  </r>
  <r>
    <x v="112"/>
    <x v="24"/>
    <n v="29"/>
    <n v="21"/>
  </r>
  <r>
    <x v="113"/>
    <x v="26"/>
    <n v="31"/>
    <n v="23"/>
  </r>
  <r>
    <x v="114"/>
    <x v="24"/>
    <n v="29"/>
    <n v="20"/>
  </r>
  <r>
    <x v="115"/>
    <x v="21"/>
    <n v="28"/>
    <n v="21"/>
  </r>
  <r>
    <x v="116"/>
    <x v="23"/>
    <n v="27"/>
    <n v="19"/>
  </r>
  <r>
    <x v="117"/>
    <x v="21"/>
    <n v="27"/>
    <n v="18"/>
  </r>
  <r>
    <x v="118"/>
    <x v="27"/>
    <n v="29"/>
    <n v="21"/>
  </r>
  <r>
    <x v="119"/>
    <x v="28"/>
    <n v="33"/>
    <n v="26"/>
  </r>
  <r>
    <x v="120"/>
    <x v="25"/>
    <n v="32"/>
    <n v="23"/>
  </r>
  <r>
    <x v="121"/>
    <x v="24"/>
    <n v="29"/>
    <n v="21"/>
  </r>
  <r>
    <x v="122"/>
    <x v="24"/>
    <n v="30"/>
    <n v="22"/>
  </r>
  <r>
    <x v="123"/>
    <x v="27"/>
    <n v="27"/>
    <n v="18"/>
  </r>
  <r>
    <x v="124"/>
    <x v="27"/>
    <n v="31"/>
    <n v="25"/>
  </r>
  <r>
    <x v="125"/>
    <x v="27"/>
    <n v="31"/>
    <n v="25"/>
  </r>
  <r>
    <x v="126"/>
    <x v="26"/>
    <n v="30"/>
    <n v="22"/>
  </r>
  <r>
    <x v="127"/>
    <x v="28"/>
    <n v="33"/>
    <n v="26"/>
  </r>
  <r>
    <x v="128"/>
    <x v="25"/>
    <n v="33"/>
    <n v="25"/>
  </r>
  <r>
    <x v="129"/>
    <x v="25"/>
    <n v="32"/>
    <n v="24"/>
  </r>
  <r>
    <x v="130"/>
    <x v="25"/>
    <n v="31"/>
    <n v="22"/>
  </r>
  <r>
    <x v="131"/>
    <x v="26"/>
    <n v="31"/>
    <n v="23"/>
  </r>
  <r>
    <x v="132"/>
    <x v="24"/>
    <n v="32"/>
    <n v="27"/>
  </r>
  <r>
    <x v="133"/>
    <x v="21"/>
    <n v="31"/>
    <n v="26"/>
  </r>
  <r>
    <x v="134"/>
    <x v="27"/>
    <n v="31"/>
    <n v="26"/>
  </r>
  <r>
    <x v="135"/>
    <x v="26"/>
    <n v="31"/>
    <n v="23"/>
  </r>
  <r>
    <x v="136"/>
    <x v="27"/>
    <n v="29"/>
    <n v="22"/>
  </r>
  <r>
    <x v="137"/>
    <x v="23"/>
    <n v="30"/>
    <n v="25"/>
  </r>
  <r>
    <x v="138"/>
    <x v="19"/>
    <n v="25"/>
    <n v="20"/>
  </r>
  <r>
    <x v="139"/>
    <x v="16"/>
    <n v="22"/>
    <n v="16"/>
  </r>
  <r>
    <x v="140"/>
    <x v="18"/>
    <n v="23"/>
    <n v="17"/>
  </r>
  <r>
    <x v="141"/>
    <x v="21"/>
    <n v="27"/>
    <n v="19"/>
  </r>
  <r>
    <x v="142"/>
    <x v="23"/>
    <n v="28"/>
    <n v="21"/>
  </r>
  <r>
    <x v="143"/>
    <x v="23"/>
    <n v="27"/>
    <n v="18"/>
  </r>
  <r>
    <x v="144"/>
    <x v="24"/>
    <n v="28"/>
    <n v="18"/>
  </r>
  <r>
    <x v="145"/>
    <x v="24"/>
    <n v="28"/>
    <n v="19"/>
  </r>
  <r>
    <x v="146"/>
    <x v="23"/>
    <n v="28"/>
    <n v="21"/>
  </r>
  <r>
    <x v="147"/>
    <x v="23"/>
    <n v="29"/>
    <n v="23"/>
  </r>
  <r>
    <x v="148"/>
    <x v="22"/>
    <n v="29"/>
    <n v="24"/>
  </r>
  <r>
    <x v="149"/>
    <x v="20"/>
    <n v="26"/>
    <n v="19"/>
  </r>
  <r>
    <x v="150"/>
    <x v="23"/>
    <n v="27"/>
    <n v="18"/>
  </r>
  <r>
    <x v="151"/>
    <x v="27"/>
    <n v="26"/>
    <n v="16"/>
  </r>
  <r>
    <x v="152"/>
    <x v="26"/>
    <n v="27"/>
    <n v="16"/>
  </r>
  <r>
    <x v="153"/>
    <x v="21"/>
    <n v="26"/>
    <n v="17"/>
  </r>
  <r>
    <x v="154"/>
    <x v="27"/>
    <n v="27"/>
    <n v="18"/>
  </r>
  <r>
    <x v="155"/>
    <x v="21"/>
    <n v="27"/>
    <n v="18"/>
  </r>
  <r>
    <x v="156"/>
    <x v="23"/>
    <n v="27"/>
    <n v="18"/>
  </r>
  <r>
    <x v="157"/>
    <x v="23"/>
    <n v="26"/>
    <n v="17"/>
  </r>
  <r>
    <x v="158"/>
    <x v="27"/>
    <n v="26"/>
    <n v="16"/>
  </r>
  <r>
    <x v="159"/>
    <x v="24"/>
    <n v="27"/>
    <n v="16"/>
  </r>
  <r>
    <x v="160"/>
    <x v="23"/>
    <n v="27"/>
    <n v="18"/>
  </r>
  <r>
    <x v="161"/>
    <x v="15"/>
    <n v="19"/>
    <n v="10"/>
  </r>
  <r>
    <x v="162"/>
    <x v="17"/>
    <n v="21"/>
    <n v="11"/>
  </r>
  <r>
    <x v="163"/>
    <x v="22"/>
    <n v="22"/>
    <n v="11"/>
  </r>
  <r>
    <x v="164"/>
    <x v="22"/>
    <n v="27"/>
    <n v="21"/>
  </r>
  <r>
    <x v="165"/>
    <x v="20"/>
    <n v="24"/>
    <n v="17"/>
  </r>
  <r>
    <x v="166"/>
    <x v="22"/>
    <n v="24"/>
    <n v="15"/>
  </r>
  <r>
    <x v="167"/>
    <x v="22"/>
    <n v="26"/>
    <n v="17"/>
  </r>
  <r>
    <x v="168"/>
    <x v="22"/>
    <n v="24"/>
    <n v="15"/>
  </r>
  <r>
    <x v="169"/>
    <x v="22"/>
    <n v="24"/>
    <n v="15"/>
  </r>
  <r>
    <x v="170"/>
    <x v="20"/>
    <n v="23"/>
    <n v="14"/>
  </r>
  <r>
    <x v="171"/>
    <x v="18"/>
    <n v="23"/>
    <n v="15"/>
  </r>
  <r>
    <x v="172"/>
    <x v="20"/>
    <n v="23"/>
    <n v="13"/>
  </r>
  <r>
    <x v="173"/>
    <x v="20"/>
    <n v="23"/>
    <n v="13"/>
  </r>
  <r>
    <x v="174"/>
    <x v="18"/>
    <n v="24"/>
    <n v="19"/>
  </r>
  <r>
    <x v="175"/>
    <x v="20"/>
    <n v="26"/>
    <n v="18"/>
  </r>
  <r>
    <x v="176"/>
    <x v="20"/>
    <n v="24"/>
    <n v="16"/>
  </r>
  <r>
    <x v="177"/>
    <x v="18"/>
    <n v="24"/>
    <n v="18"/>
  </r>
  <r>
    <x v="178"/>
    <x v="16"/>
    <n v="23"/>
    <n v="18"/>
  </r>
  <r>
    <x v="179"/>
    <x v="11"/>
    <n v="19"/>
    <n v="11"/>
  </r>
  <r>
    <x v="180"/>
    <x v="16"/>
    <n v="21"/>
    <n v="14"/>
  </r>
  <r>
    <x v="181"/>
    <x v="13"/>
    <n v="18"/>
    <n v="11"/>
  </r>
  <r>
    <x v="182"/>
    <x v="4"/>
    <n v="17"/>
    <n v="14"/>
  </r>
  <r>
    <x v="183"/>
    <x v="5"/>
    <n v="16"/>
    <n v="9"/>
  </r>
  <r>
    <x v="184"/>
    <x v="14"/>
    <n v="18"/>
    <n v="12"/>
  </r>
  <r>
    <x v="185"/>
    <x v="7"/>
    <n v="16"/>
    <n v="13"/>
  </r>
  <r>
    <x v="186"/>
    <x v="29"/>
    <n v="14"/>
    <n v="12"/>
  </r>
  <r>
    <x v="187"/>
    <x v="0"/>
    <n v="12"/>
    <n v="8"/>
  </r>
  <r>
    <x v="188"/>
    <x v="0"/>
    <n v="10"/>
    <n v="4"/>
  </r>
  <r>
    <x v="189"/>
    <x v="7"/>
    <n v="11"/>
    <n v="3"/>
  </r>
  <r>
    <x v="190"/>
    <x v="5"/>
    <n v="12"/>
    <n v="2"/>
  </r>
  <r>
    <x v="191"/>
    <x v="12"/>
    <n v="14"/>
    <n v="4"/>
  </r>
  <r>
    <x v="192"/>
    <x v="12"/>
    <n v="14"/>
    <n v="5"/>
  </r>
  <r>
    <x v="193"/>
    <x v="12"/>
    <n v="18"/>
    <n v="12"/>
  </r>
  <r>
    <x v="194"/>
    <x v="5"/>
    <n v="14"/>
    <n v="8"/>
  </r>
  <r>
    <x v="195"/>
    <x v="6"/>
    <n v="16"/>
    <n v="10"/>
  </r>
  <r>
    <x v="196"/>
    <x v="6"/>
    <n v="14"/>
    <n v="8"/>
  </r>
  <r>
    <x v="197"/>
    <x v="6"/>
    <n v="13"/>
    <n v="7"/>
  </r>
  <r>
    <x v="198"/>
    <x v="6"/>
    <n v="13"/>
    <n v="6"/>
  </r>
  <r>
    <x v="199"/>
    <x v="29"/>
    <n v="11"/>
    <n v="4"/>
  </r>
  <r>
    <x v="200"/>
    <x v="7"/>
    <n v="13"/>
    <n v="7"/>
  </r>
  <r>
    <x v="201"/>
    <x v="7"/>
    <n v="10"/>
    <n v="2"/>
  </r>
  <r>
    <x v="202"/>
    <x v="7"/>
    <n v="10"/>
    <n v="2"/>
  </r>
  <r>
    <x v="203"/>
    <x v="4"/>
    <n v="11"/>
    <n v="2"/>
  </r>
  <r>
    <x v="204"/>
    <x v="4"/>
    <n v="11"/>
    <n v="2"/>
  </r>
  <r>
    <x v="205"/>
    <x v="6"/>
    <n v="12"/>
    <n v="3"/>
  </r>
  <r>
    <x v="206"/>
    <x v="6"/>
    <n v="12"/>
    <n v="3"/>
  </r>
  <r>
    <x v="207"/>
    <x v="6"/>
    <n v="11"/>
    <n v="2"/>
  </r>
  <r>
    <x v="208"/>
    <x v="10"/>
    <n v="13"/>
    <n v="3"/>
  </r>
  <r>
    <x v="209"/>
    <x v="10"/>
    <n v="13"/>
    <n v="3"/>
  </r>
  <r>
    <x v="210"/>
    <x v="5"/>
    <n v="13"/>
    <n v="5"/>
  </r>
  <r>
    <x v="211"/>
    <x v="0"/>
    <n v="11"/>
    <n v="5"/>
  </r>
  <r>
    <x v="212"/>
    <x v="3"/>
    <n v="10"/>
    <n v="7"/>
  </r>
  <r>
    <x v="213"/>
    <x v="7"/>
    <n v="11"/>
    <n v="4"/>
  </r>
  <r>
    <x v="214"/>
    <x v="29"/>
    <n v="14"/>
    <n v="11"/>
  </r>
  <r>
    <x v="215"/>
    <x v="8"/>
    <n v="11"/>
    <n v="8"/>
  </r>
  <r>
    <x v="216"/>
    <x v="3"/>
    <n v="8"/>
    <n v="2"/>
  </r>
  <r>
    <x v="217"/>
    <x v="8"/>
    <n v="7"/>
    <n v="-1"/>
  </r>
  <r>
    <x v="218"/>
    <x v="9"/>
    <n v="8"/>
    <n v="1"/>
  </r>
  <r>
    <x v="219"/>
    <x v="29"/>
    <n v="10"/>
    <n v="2"/>
  </r>
  <r>
    <x v="220"/>
    <x v="9"/>
    <n v="9"/>
    <n v="2"/>
  </r>
  <r>
    <x v="221"/>
    <x v="9"/>
    <n v="12"/>
    <n v="8"/>
  </r>
  <r>
    <x v="222"/>
    <x v="2"/>
    <n v="10"/>
    <n v="7"/>
  </r>
  <r>
    <x v="223"/>
    <x v="9"/>
    <n v="13"/>
    <n v="10"/>
  </r>
  <r>
    <x v="224"/>
    <x v="2"/>
    <n v="10"/>
    <n v="7"/>
  </r>
  <r>
    <x v="225"/>
    <x v="3"/>
    <n v="10"/>
    <n v="6"/>
  </r>
  <r>
    <x v="226"/>
    <x v="8"/>
    <n v="8"/>
    <n v="2"/>
  </r>
  <r>
    <x v="227"/>
    <x v="9"/>
    <n v="8"/>
    <n v="1"/>
  </r>
  <r>
    <x v="228"/>
    <x v="8"/>
    <n v="8"/>
    <n v="1"/>
  </r>
  <r>
    <x v="229"/>
    <x v="0"/>
    <n v="9"/>
    <n v="1"/>
  </r>
  <r>
    <x v="230"/>
    <x v="8"/>
    <n v="8"/>
    <n v="1"/>
  </r>
  <r>
    <x v="231"/>
    <x v="8"/>
    <n v="8"/>
    <n v="0"/>
  </r>
  <r>
    <x v="232"/>
    <x v="3"/>
    <n v="7"/>
    <n v="0"/>
  </r>
  <r>
    <x v="233"/>
    <x v="3"/>
    <n v="7"/>
    <n v="0"/>
  </r>
  <r>
    <x v="234"/>
    <x v="8"/>
    <n v="9"/>
    <n v="4"/>
  </r>
  <r>
    <x v="235"/>
    <x v="9"/>
    <n v="10"/>
    <n v="5"/>
  </r>
  <r>
    <x v="236"/>
    <x v="2"/>
    <n v="8"/>
    <n v="2"/>
  </r>
  <r>
    <x v="237"/>
    <x v="30"/>
    <n v="3"/>
    <n v="0"/>
  </r>
  <r>
    <x v="238"/>
    <x v="31"/>
    <n v="1"/>
    <n v="-4"/>
  </r>
  <r>
    <x v="239"/>
    <x v="30"/>
    <n v="2"/>
    <n v="-2"/>
  </r>
  <r>
    <x v="240"/>
    <x v="30"/>
    <n v="1"/>
    <n v="-5"/>
  </r>
  <r>
    <x v="241"/>
    <x v="30"/>
    <n v="0"/>
    <n v="-7"/>
  </r>
  <r>
    <x v="242"/>
    <x v="32"/>
    <n v="3"/>
    <n v="-3"/>
  </r>
  <r>
    <x v="243"/>
    <x v="32"/>
    <n v="6"/>
    <n v="2"/>
  </r>
  <r>
    <x v="244"/>
    <x v="33"/>
    <n v="7"/>
    <n v="3"/>
  </r>
  <r>
    <x v="245"/>
    <x v="34"/>
    <n v="3"/>
    <n v="-3"/>
  </r>
  <r>
    <x v="246"/>
    <x v="35"/>
    <n v="2"/>
    <n v="-4"/>
  </r>
  <r>
    <x v="247"/>
    <x v="30"/>
    <n v="1"/>
    <n v="-5"/>
  </r>
  <r>
    <x v="248"/>
    <x v="36"/>
    <n v="0"/>
    <n v="-4"/>
  </r>
  <r>
    <x v="249"/>
    <x v="36"/>
    <n v="3"/>
    <n v="2"/>
  </r>
  <r>
    <x v="250"/>
    <x v="36"/>
    <n v="1"/>
    <n v="-1"/>
  </r>
  <r>
    <x v="251"/>
    <x v="37"/>
    <n v="1"/>
    <n v="-3"/>
  </r>
  <r>
    <x v="252"/>
    <x v="38"/>
    <n v="0"/>
    <n v="-3"/>
  </r>
  <r>
    <x v="253"/>
    <x v="30"/>
    <n v="1"/>
    <n v="-5"/>
  </r>
  <r>
    <x v="254"/>
    <x v="31"/>
    <n v="-1"/>
    <n v="-7"/>
  </r>
  <r>
    <x v="255"/>
    <x v="37"/>
    <n v="-2"/>
    <n v="-8"/>
  </r>
  <r>
    <x v="256"/>
    <x v="31"/>
    <n v="0"/>
    <n v="-6"/>
  </r>
  <r>
    <x v="257"/>
    <x v="31"/>
    <n v="-1"/>
    <n v="-7"/>
  </r>
  <r>
    <x v="258"/>
    <x v="31"/>
    <n v="-1"/>
    <n v="-7"/>
  </r>
  <r>
    <x v="259"/>
    <x v="31"/>
    <n v="-1"/>
    <n v="-7"/>
  </r>
  <r>
    <x v="260"/>
    <x v="31"/>
    <n v="-1"/>
    <n v="-7"/>
  </r>
  <r>
    <x v="261"/>
    <x v="30"/>
    <n v="0"/>
    <n v="-6"/>
  </r>
  <r>
    <x v="262"/>
    <x v="37"/>
    <n v="0"/>
    <n v="-5"/>
  </r>
  <r>
    <x v="263"/>
    <x v="31"/>
    <n v="0"/>
    <n v="-5"/>
  </r>
  <r>
    <x v="264"/>
    <x v="39"/>
    <n v="-1"/>
    <n v="-3"/>
  </r>
  <r>
    <x v="265"/>
    <x v="31"/>
    <n v="3"/>
    <n v="0"/>
  </r>
  <r>
    <x v="266"/>
    <x v="38"/>
    <n v="2"/>
    <n v="1"/>
  </r>
  <r>
    <x v="267"/>
    <x v="32"/>
    <n v="6"/>
    <n v="2"/>
  </r>
  <r>
    <x v="268"/>
    <x v="33"/>
    <n v="8"/>
    <n v="6"/>
  </r>
  <r>
    <x v="269"/>
    <x v="34"/>
    <n v="6"/>
    <n v="0"/>
  </r>
  <r>
    <x v="270"/>
    <x v="34"/>
    <n v="3"/>
    <n v="-3"/>
  </r>
  <r>
    <x v="271"/>
    <x v="32"/>
    <n v="2"/>
    <n v="-5"/>
  </r>
  <r>
    <x v="272"/>
    <x v="31"/>
    <n v="0"/>
    <n v="-5"/>
  </r>
  <r>
    <x v="273"/>
    <x v="32"/>
    <n v="2"/>
    <n v="-4"/>
  </r>
  <r>
    <x v="274"/>
    <x v="32"/>
    <n v="3"/>
    <n v="-3"/>
  </r>
  <r>
    <x v="275"/>
    <x v="1"/>
    <n v="6"/>
    <n v="-1"/>
  </r>
  <r>
    <x v="276"/>
    <x v="34"/>
    <n v="7"/>
    <n v="4"/>
  </r>
  <r>
    <x v="277"/>
    <x v="32"/>
    <n v="4"/>
    <n v="1"/>
  </r>
  <r>
    <x v="278"/>
    <x v="32"/>
    <n v="3"/>
    <n v="-2"/>
  </r>
  <r>
    <x v="279"/>
    <x v="30"/>
    <n v="0"/>
    <n v="-6"/>
  </r>
  <r>
    <x v="280"/>
    <x v="37"/>
    <n v="2"/>
    <n v="-1"/>
  </r>
  <r>
    <x v="281"/>
    <x v="35"/>
    <n v="3"/>
    <n v="-1"/>
  </r>
  <r>
    <x v="282"/>
    <x v="32"/>
    <n v="2"/>
    <n v="-4"/>
  </r>
  <r>
    <x v="283"/>
    <x v="30"/>
    <n v="0"/>
    <n v="-6"/>
  </r>
  <r>
    <x v="284"/>
    <x v="30"/>
    <n v="0"/>
    <n v="-6"/>
  </r>
  <r>
    <x v="285"/>
    <x v="34"/>
    <n v="2"/>
    <n v="-5"/>
  </r>
  <r>
    <x v="286"/>
    <x v="31"/>
    <n v="0"/>
    <n v="-6"/>
  </r>
  <r>
    <x v="287"/>
    <x v="36"/>
    <n v="0"/>
    <n v="-3"/>
  </r>
  <r>
    <x v="288"/>
    <x v="34"/>
    <n v="4"/>
    <n v="-1"/>
  </r>
  <r>
    <x v="289"/>
    <x v="37"/>
    <n v="1"/>
    <n v="-3"/>
  </r>
  <r>
    <x v="290"/>
    <x v="36"/>
    <n v="1"/>
    <n v="-1"/>
  </r>
  <r>
    <x v="291"/>
    <x v="38"/>
    <n v="0"/>
    <n v="-4"/>
  </r>
  <r>
    <x v="292"/>
    <x v="38"/>
    <n v="-1"/>
    <n v="-5"/>
  </r>
  <r>
    <x v="293"/>
    <x v="37"/>
    <n v="1"/>
    <n v="-2"/>
  </r>
  <r>
    <x v="294"/>
    <x v="2"/>
    <n v="7"/>
    <n v="1"/>
  </r>
  <r>
    <x v="295"/>
    <x v="1"/>
    <n v="7"/>
    <n v="2"/>
  </r>
  <r>
    <x v="296"/>
    <x v="32"/>
    <n v="3"/>
    <n v="-2"/>
  </r>
  <r>
    <x v="297"/>
    <x v="30"/>
    <n v="2"/>
    <n v="-3"/>
  </r>
  <r>
    <x v="298"/>
    <x v="35"/>
    <n v="1"/>
    <n v="-6"/>
  </r>
  <r>
    <x v="299"/>
    <x v="32"/>
    <n v="4"/>
    <n v="1"/>
  </r>
  <r>
    <x v="300"/>
    <x v="32"/>
    <n v="4"/>
    <n v="1"/>
  </r>
  <r>
    <x v="301"/>
    <x v="37"/>
    <n v="3"/>
    <n v="1"/>
  </r>
  <r>
    <x v="302"/>
    <x v="36"/>
    <n v="2"/>
    <n v="0"/>
  </r>
  <r>
    <x v="303"/>
    <x v="31"/>
    <n v="2"/>
    <n v="-1"/>
  </r>
  <r>
    <x v="304"/>
    <x v="38"/>
    <n v="-1"/>
    <n v="-5"/>
  </r>
  <r>
    <x v="305"/>
    <x v="31"/>
    <n v="0"/>
    <n v="-5"/>
  </r>
  <r>
    <x v="306"/>
    <x v="35"/>
    <n v="1"/>
    <n v="-5"/>
  </r>
  <r>
    <x v="307"/>
    <x v="33"/>
    <n v="3"/>
    <n v="-3"/>
  </r>
  <r>
    <x v="308"/>
    <x v="32"/>
    <n v="0"/>
    <n v="-8"/>
  </r>
  <r>
    <x v="309"/>
    <x v="32"/>
    <n v="1"/>
    <n v="-7"/>
  </r>
  <r>
    <x v="310"/>
    <x v="35"/>
    <n v="1"/>
    <n v="-5"/>
  </r>
  <r>
    <x v="311"/>
    <x v="2"/>
    <n v="6"/>
    <n v="-2"/>
  </r>
  <r>
    <x v="312"/>
    <x v="8"/>
    <n v="7"/>
    <n v="-2"/>
  </r>
  <r>
    <x v="313"/>
    <x v="3"/>
    <n v="4"/>
    <n v="-4"/>
  </r>
  <r>
    <x v="314"/>
    <x v="1"/>
    <n v="4"/>
    <n v="-3"/>
  </r>
  <r>
    <x v="315"/>
    <x v="33"/>
    <n v="4"/>
    <n v="-2"/>
  </r>
  <r>
    <x v="316"/>
    <x v="3"/>
    <n v="4"/>
    <n v="-4"/>
  </r>
  <r>
    <x v="317"/>
    <x v="33"/>
    <n v="4"/>
    <n v="-2"/>
  </r>
  <r>
    <x v="318"/>
    <x v="8"/>
    <n v="8"/>
    <n v="0"/>
  </r>
  <r>
    <x v="319"/>
    <x v="2"/>
    <n v="6"/>
    <n v="-1"/>
  </r>
  <r>
    <x v="320"/>
    <x v="2"/>
    <n v="7"/>
    <n v="2"/>
  </r>
  <r>
    <x v="321"/>
    <x v="3"/>
    <n v="7"/>
    <n v="-1"/>
  </r>
  <r>
    <x v="322"/>
    <x v="3"/>
    <n v="6"/>
    <n v="-3"/>
  </r>
  <r>
    <x v="323"/>
    <x v="2"/>
    <n v="7"/>
    <n v="0"/>
  </r>
  <r>
    <x v="324"/>
    <x v="32"/>
    <n v="6"/>
    <n v="2"/>
  </r>
  <r>
    <x v="325"/>
    <x v="35"/>
    <n v="4"/>
    <n v="0"/>
  </r>
  <r>
    <x v="326"/>
    <x v="34"/>
    <n v="6"/>
    <n v="2"/>
  </r>
  <r>
    <x v="327"/>
    <x v="1"/>
    <n v="6"/>
    <n v="1"/>
  </r>
  <r>
    <x v="328"/>
    <x v="2"/>
    <n v="8"/>
    <n v="3"/>
  </r>
  <r>
    <x v="329"/>
    <x v="3"/>
    <n v="8"/>
    <n v="2"/>
  </r>
  <r>
    <x v="330"/>
    <x v="3"/>
    <n v="7"/>
    <n v="-1"/>
  </r>
  <r>
    <x v="331"/>
    <x v="3"/>
    <n v="7"/>
    <n v="0"/>
  </r>
  <r>
    <x v="332"/>
    <x v="3"/>
    <n v="10"/>
    <n v="4"/>
  </r>
  <r>
    <x v="333"/>
    <x v="2"/>
    <n v="7"/>
    <n v="0"/>
  </r>
  <r>
    <x v="334"/>
    <x v="8"/>
    <n v="8"/>
    <n v="2"/>
  </r>
  <r>
    <x v="335"/>
    <x v="8"/>
    <n v="8"/>
    <n v="1"/>
  </r>
  <r>
    <x v="336"/>
    <x v="35"/>
    <n v="4"/>
    <n v="0"/>
  </r>
  <r>
    <x v="337"/>
    <x v="1"/>
    <n v="4"/>
    <n v="-2"/>
  </r>
  <r>
    <x v="338"/>
    <x v="3"/>
    <n v="10"/>
    <n v="6"/>
  </r>
  <r>
    <x v="339"/>
    <x v="0"/>
    <n v="12"/>
    <n v="8"/>
  </r>
  <r>
    <x v="340"/>
    <x v="0"/>
    <n v="10"/>
    <n v="3"/>
  </r>
  <r>
    <x v="341"/>
    <x v="9"/>
    <n v="11"/>
    <n v="6"/>
  </r>
  <r>
    <x v="342"/>
    <x v="9"/>
    <n v="9"/>
    <n v="3"/>
  </r>
  <r>
    <x v="343"/>
    <x v="3"/>
    <n v="10"/>
    <n v="7"/>
  </r>
  <r>
    <x v="344"/>
    <x v="3"/>
    <n v="7"/>
    <n v="1"/>
  </r>
  <r>
    <x v="345"/>
    <x v="8"/>
    <n v="8"/>
    <n v="1"/>
  </r>
  <r>
    <x v="346"/>
    <x v="9"/>
    <n v="10"/>
    <n v="5"/>
  </r>
  <r>
    <x v="347"/>
    <x v="0"/>
    <n v="8"/>
    <n v="0"/>
  </r>
  <r>
    <x v="348"/>
    <x v="0"/>
    <n v="10"/>
    <n v="3"/>
  </r>
  <r>
    <x v="349"/>
    <x v="8"/>
    <n v="11"/>
    <n v="7"/>
  </r>
  <r>
    <x v="350"/>
    <x v="0"/>
    <n v="11"/>
    <n v="5"/>
  </r>
  <r>
    <x v="351"/>
    <x v="9"/>
    <n v="10"/>
    <n v="4"/>
  </r>
  <r>
    <x v="352"/>
    <x v="29"/>
    <n v="9"/>
    <n v="0"/>
  </r>
  <r>
    <x v="353"/>
    <x v="6"/>
    <n v="12"/>
    <n v="4"/>
  </r>
  <r>
    <x v="354"/>
    <x v="5"/>
    <n v="13"/>
    <n v="5"/>
  </r>
  <r>
    <x v="355"/>
    <x v="7"/>
    <n v="14"/>
    <n v="7"/>
  </r>
  <r>
    <x v="356"/>
    <x v="29"/>
    <n v="10"/>
    <n v="3"/>
  </r>
  <r>
    <x v="357"/>
    <x v="4"/>
    <n v="14"/>
    <n v="8"/>
  </r>
  <r>
    <x v="358"/>
    <x v="11"/>
    <n v="18"/>
    <n v="9"/>
  </r>
  <r>
    <x v="359"/>
    <x v="7"/>
    <n v="13"/>
    <n v="8"/>
  </r>
  <r>
    <x v="360"/>
    <x v="4"/>
    <n v="14"/>
    <n v="8"/>
  </r>
  <r>
    <x v="361"/>
    <x v="10"/>
    <n v="16"/>
    <n v="8"/>
  </r>
  <r>
    <x v="362"/>
    <x v="10"/>
    <n v="14"/>
    <n v="7"/>
  </r>
  <r>
    <x v="363"/>
    <x v="13"/>
    <n v="19"/>
    <n v="12"/>
  </r>
  <r>
    <x v="364"/>
    <x v="7"/>
    <n v="14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65">
  <r>
    <x v="0"/>
    <n v="10"/>
    <n v="-3"/>
    <n v="38"/>
    <n v="10"/>
    <n v="5"/>
    <n v="1017"/>
  </r>
  <r>
    <x v="1"/>
    <n v="9"/>
    <n v="4"/>
    <n v="68"/>
    <n v="10"/>
    <n v="5"/>
    <n v="1017"/>
  </r>
  <r>
    <x v="2"/>
    <n v="9"/>
    <n v="4"/>
    <n v="74"/>
    <n v="9"/>
    <n v="5"/>
    <n v="1016"/>
  </r>
  <r>
    <x v="3"/>
    <n v="8"/>
    <n v="-1"/>
    <n v="57"/>
    <n v="10"/>
    <n v="6"/>
    <n v="1020"/>
  </r>
  <r>
    <x v="4"/>
    <n v="9"/>
    <n v="-5"/>
    <n v="41"/>
    <n v="10"/>
    <n v="6"/>
    <n v="1024"/>
  </r>
  <r>
    <x v="5"/>
    <n v="12"/>
    <n v="-6"/>
    <n v="34"/>
    <n v="10"/>
    <n v="8"/>
    <n v="1024"/>
  </r>
  <r>
    <x v="6"/>
    <n v="13"/>
    <n v="-7"/>
    <n v="26"/>
    <n v="10"/>
    <n v="10"/>
    <n v="1016"/>
  </r>
  <r>
    <x v="7"/>
    <n v="16"/>
    <n v="0"/>
    <n v="40"/>
    <n v="10"/>
    <n v="10"/>
    <n v="1012"/>
  </r>
  <r>
    <x v="8"/>
    <n v="11"/>
    <n v="3"/>
    <n v="57"/>
    <n v="10"/>
    <n v="6"/>
    <n v="1012"/>
  </r>
  <r>
    <x v="9"/>
    <n v="13"/>
    <n v="2"/>
    <n v="53"/>
    <n v="10"/>
    <n v="10"/>
    <n v="1011"/>
  </r>
  <r>
    <x v="10"/>
    <n v="9"/>
    <n v="-2"/>
    <n v="52"/>
    <n v="10"/>
    <n v="8"/>
    <n v="1016"/>
  </r>
  <r>
    <x v="11"/>
    <n v="10"/>
    <n v="-3"/>
    <n v="39"/>
    <n v="10"/>
    <n v="8"/>
    <n v="1015"/>
  </r>
  <r>
    <x v="12"/>
    <n v="10"/>
    <n v="-8"/>
    <n v="30"/>
    <n v="10"/>
    <n v="14"/>
    <n v="1022"/>
  </r>
  <r>
    <x v="13"/>
    <n v="11"/>
    <n v="-1"/>
    <n v="45"/>
    <n v="10"/>
    <n v="3"/>
    <n v="1018"/>
  </r>
  <r>
    <x v="14"/>
    <n v="12"/>
    <n v="8"/>
    <n v="80"/>
    <n v="9"/>
    <n v="5"/>
    <n v="1010"/>
  </r>
  <r>
    <x v="15"/>
    <n v="13"/>
    <n v="6"/>
    <n v="66"/>
    <n v="10"/>
    <n v="5"/>
    <n v="1013"/>
  </r>
  <r>
    <x v="16"/>
    <n v="13"/>
    <n v="3"/>
    <n v="54"/>
    <n v="10"/>
    <n v="5"/>
    <n v="1016"/>
  </r>
  <r>
    <x v="17"/>
    <n v="14"/>
    <n v="3"/>
    <n v="47"/>
    <n v="10"/>
    <n v="6"/>
    <n v="1016"/>
  </r>
  <r>
    <x v="18"/>
    <n v="16"/>
    <n v="3"/>
    <n v="43"/>
    <n v="10"/>
    <n v="6"/>
    <n v="1015"/>
  </r>
  <r>
    <x v="19"/>
    <n v="16"/>
    <n v="4"/>
    <n v="51"/>
    <n v="10"/>
    <n v="6"/>
    <n v="1014"/>
  </r>
  <r>
    <x v="20"/>
    <n v="13"/>
    <n v="-2"/>
    <n v="37"/>
    <n v="10"/>
    <n v="5"/>
    <n v="1018"/>
  </r>
  <r>
    <x v="21"/>
    <n v="14"/>
    <n v="2"/>
    <n v="42"/>
    <n v="10"/>
    <n v="3"/>
    <n v="1017"/>
  </r>
  <r>
    <x v="22"/>
    <n v="18"/>
    <n v="1"/>
    <n v="32"/>
    <n v="10"/>
    <n v="10"/>
    <n v="1015"/>
  </r>
  <r>
    <x v="23"/>
    <n v="19"/>
    <n v="3"/>
    <n v="37"/>
    <n v="10"/>
    <n v="6"/>
    <n v="1011"/>
  </r>
  <r>
    <x v="24"/>
    <n v="17"/>
    <n v="-1"/>
    <n v="31"/>
    <n v="10"/>
    <n v="13"/>
    <n v="1009"/>
  </r>
  <r>
    <x v="25"/>
    <n v="10"/>
    <n v="-5"/>
    <n v="36"/>
    <n v="10"/>
    <n v="6"/>
    <n v="1018"/>
  </r>
  <r>
    <x v="26"/>
    <n v="10"/>
    <n v="-5"/>
    <n v="35"/>
    <n v="10"/>
    <n v="8"/>
    <n v="1026"/>
  </r>
  <r>
    <x v="27"/>
    <n v="12"/>
    <n v="-2"/>
    <n v="36"/>
    <n v="10"/>
    <n v="13"/>
    <n v="1025"/>
  </r>
  <r>
    <x v="28"/>
    <n v="12"/>
    <n v="-2"/>
    <n v="36"/>
    <n v="10"/>
    <n v="13"/>
    <n v="1025"/>
  </r>
  <r>
    <x v="29"/>
    <n v="16"/>
    <n v="4"/>
    <n v="46"/>
    <n v="10"/>
    <n v="6"/>
    <n v="1017"/>
  </r>
  <r>
    <x v="30"/>
    <n v="16"/>
    <n v="4"/>
    <n v="51"/>
    <n v="10"/>
    <n v="6"/>
    <n v="1016"/>
  </r>
  <r>
    <x v="31"/>
    <n v="17"/>
    <n v="2"/>
    <n v="35"/>
    <n v="10"/>
    <n v="8"/>
    <n v="1016"/>
  </r>
  <r>
    <x v="32"/>
    <n v="20"/>
    <n v="6"/>
    <n v="44"/>
    <n v="10"/>
    <n v="16"/>
    <n v="1016"/>
  </r>
  <r>
    <x v="33"/>
    <n v="18"/>
    <n v="9"/>
    <n v="59"/>
    <n v="10"/>
    <n v="6"/>
    <n v="1013"/>
  </r>
  <r>
    <x v="34"/>
    <n v="17"/>
    <n v="8"/>
    <n v="62"/>
    <n v="10"/>
    <n v="6"/>
    <n v="1013"/>
  </r>
  <r>
    <x v="35"/>
    <n v="17"/>
    <n v="9"/>
    <n v="63"/>
    <n v="10"/>
    <n v="3"/>
    <n v="1014"/>
  </r>
  <r>
    <x v="36"/>
    <n v="17"/>
    <n v="7"/>
    <n v="55"/>
    <n v="10"/>
    <n v="8"/>
    <n v="1013"/>
  </r>
  <r>
    <x v="37"/>
    <n v="16"/>
    <n v="9"/>
    <n v="71"/>
    <n v="10"/>
    <n v="3"/>
    <n v="1014"/>
  </r>
  <r>
    <x v="38"/>
    <n v="18"/>
    <n v="7"/>
    <n v="58"/>
    <n v="10"/>
    <n v="6"/>
    <n v="1011"/>
  </r>
  <r>
    <x v="39"/>
    <n v="20"/>
    <n v="4"/>
    <n v="37"/>
    <n v="10"/>
    <n v="13"/>
    <n v="1012"/>
  </r>
  <r>
    <x v="40"/>
    <n v="19"/>
    <n v="6"/>
    <n v="42"/>
    <n v="10"/>
    <n v="6"/>
    <n v="1013"/>
  </r>
  <r>
    <x v="41"/>
    <n v="21"/>
    <n v="8"/>
    <n v="47"/>
    <n v="10"/>
    <n v="3"/>
    <n v="1010"/>
  </r>
  <r>
    <x v="42"/>
    <n v="17"/>
    <n v="5"/>
    <n v="47"/>
    <n v="10"/>
    <n v="8"/>
    <n v="1016"/>
  </r>
  <r>
    <x v="43"/>
    <n v="20"/>
    <n v="4"/>
    <n v="37"/>
    <n v="10"/>
    <n v="11"/>
    <n v="1016"/>
  </r>
  <r>
    <x v="44"/>
    <n v="19"/>
    <n v="8"/>
    <n v="53"/>
    <n v="10"/>
    <n v="8"/>
    <n v="1013"/>
  </r>
  <r>
    <x v="45"/>
    <n v="17"/>
    <n v="12"/>
    <n v="76"/>
    <n v="10"/>
    <n v="6"/>
    <n v="1012"/>
  </r>
  <r>
    <x v="46"/>
    <n v="17"/>
    <n v="7"/>
    <n v="59"/>
    <n v="8"/>
    <n v="5"/>
    <n v="1013"/>
  </r>
  <r>
    <x v="47"/>
    <n v="17"/>
    <n v="4"/>
    <n v="45"/>
    <n v="10"/>
    <n v="5"/>
    <n v="1015"/>
  </r>
  <r>
    <x v="48"/>
    <n v="20"/>
    <n v="6"/>
    <n v="41"/>
    <n v="10"/>
    <n v="10"/>
    <n v="1014"/>
  </r>
  <r>
    <x v="49"/>
    <n v="22"/>
    <n v="8"/>
    <n v="48"/>
    <n v="10"/>
    <n v="10"/>
    <n v="1011"/>
  </r>
  <r>
    <x v="50"/>
    <n v="21"/>
    <n v="7"/>
    <n v="47"/>
    <n v="10"/>
    <n v="11"/>
    <n v="1007"/>
  </r>
  <r>
    <x v="51"/>
    <n v="16"/>
    <n v="7"/>
    <n v="56"/>
    <n v="10"/>
    <n v="11"/>
    <n v="1008"/>
  </r>
  <r>
    <x v="52"/>
    <n v="17"/>
    <n v="5"/>
    <n v="46"/>
    <n v="10"/>
    <n v="5"/>
    <n v="1011"/>
  </r>
  <r>
    <x v="53"/>
    <n v="17"/>
    <n v="7"/>
    <n v="58"/>
    <n v="10"/>
    <n v="6"/>
    <n v="1013"/>
  </r>
  <r>
    <x v="54"/>
    <n v="16"/>
    <n v="9"/>
    <n v="69"/>
    <n v="9"/>
    <n v="6"/>
    <n v="1014"/>
  </r>
  <r>
    <x v="55"/>
    <n v="17"/>
    <n v="8"/>
    <n v="58"/>
    <n v="10"/>
    <n v="5"/>
    <n v="1016"/>
  </r>
  <r>
    <x v="56"/>
    <n v="19"/>
    <n v="6"/>
    <n v="42"/>
    <n v="10"/>
    <n v="8"/>
    <n v="1014"/>
  </r>
  <r>
    <x v="57"/>
    <n v="19"/>
    <n v="8"/>
    <n v="54"/>
    <n v="10"/>
    <n v="8"/>
    <n v="1013"/>
  </r>
  <r>
    <x v="58"/>
    <n v="19"/>
    <n v="6"/>
    <n v="47"/>
    <n v="10"/>
    <n v="5"/>
    <n v="1014"/>
  </r>
  <r>
    <x v="59"/>
    <n v="20"/>
    <n v="6"/>
    <n v="39"/>
    <n v="10"/>
    <n v="6"/>
    <n v="1017"/>
  </r>
  <r>
    <x v="60"/>
    <n v="23"/>
    <n v="6"/>
    <n v="35"/>
    <n v="10"/>
    <n v="13"/>
    <n v="1015"/>
  </r>
  <r>
    <x v="61"/>
    <n v="23"/>
    <n v="2"/>
    <n v="27"/>
    <n v="10"/>
    <n v="8"/>
    <n v="1011"/>
  </r>
  <r>
    <x v="62"/>
    <n v="19"/>
    <n v="4"/>
    <n v="41"/>
    <n v="10"/>
    <n v="11"/>
    <n v="1011"/>
  </r>
  <r>
    <x v="63"/>
    <n v="19"/>
    <n v="6"/>
    <n v="45"/>
    <n v="10"/>
    <n v="8"/>
    <n v="1012"/>
  </r>
  <r>
    <x v="64"/>
    <n v="19"/>
    <n v="4"/>
    <n v="39"/>
    <n v="10"/>
    <n v="6"/>
    <n v="1015"/>
  </r>
  <r>
    <x v="65"/>
    <n v="20"/>
    <n v="6"/>
    <n v="38"/>
    <n v="10"/>
    <n v="8"/>
    <n v="1015"/>
  </r>
  <r>
    <x v="66"/>
    <n v="24"/>
    <n v="8"/>
    <n v="34"/>
    <n v="10"/>
    <n v="11"/>
    <n v="1016"/>
  </r>
  <r>
    <x v="67"/>
    <n v="24"/>
    <n v="7"/>
    <n v="35"/>
    <n v="9"/>
    <n v="13"/>
    <n v="1015"/>
  </r>
  <r>
    <x v="68"/>
    <n v="24"/>
    <n v="10"/>
    <n v="46"/>
    <n v="10"/>
    <n v="6"/>
    <n v="1012"/>
  </r>
  <r>
    <x v="69"/>
    <n v="23"/>
    <n v="11"/>
    <n v="47"/>
    <n v="10"/>
    <n v="6"/>
    <n v="1012"/>
  </r>
  <r>
    <x v="70"/>
    <n v="26"/>
    <n v="9"/>
    <n v="37"/>
    <n v="10"/>
    <n v="11"/>
    <n v="1011"/>
  </r>
  <r>
    <x v="71"/>
    <n v="27"/>
    <n v="8"/>
    <n v="33"/>
    <n v="10"/>
    <n v="11"/>
    <n v="1007"/>
  </r>
  <r>
    <x v="72"/>
    <n v="23"/>
    <n v="7"/>
    <n v="36"/>
    <n v="10"/>
    <n v="5"/>
    <n v="1007"/>
  </r>
  <r>
    <x v="73"/>
    <n v="23"/>
    <n v="8"/>
    <n v="42"/>
    <n v="10"/>
    <n v="6"/>
    <n v="1010"/>
  </r>
  <r>
    <x v="74"/>
    <n v="23"/>
    <n v="8"/>
    <n v="44"/>
    <n v="10"/>
    <n v="5"/>
    <n v="1011"/>
  </r>
  <r>
    <x v="75"/>
    <n v="27"/>
    <n v="8"/>
    <n v="34"/>
    <n v="10"/>
    <n v="13"/>
    <n v="1007"/>
  </r>
  <r>
    <x v="76"/>
    <n v="23"/>
    <n v="7"/>
    <n v="37"/>
    <n v="10"/>
    <n v="10"/>
    <n v="1008"/>
  </r>
  <r>
    <x v="77"/>
    <n v="20"/>
    <n v="9"/>
    <n v="55"/>
    <n v="10"/>
    <n v="5"/>
    <n v="1012"/>
  </r>
  <r>
    <x v="78"/>
    <n v="19"/>
    <n v="6"/>
    <n v="44"/>
    <n v="10"/>
    <n v="6"/>
    <n v="1013"/>
  </r>
  <r>
    <x v="79"/>
    <n v="23"/>
    <n v="7"/>
    <n v="37"/>
    <n v="10"/>
    <n v="10"/>
    <n v="1009"/>
  </r>
  <r>
    <x v="80"/>
    <n v="26"/>
    <n v="8"/>
    <n v="35"/>
    <n v="10"/>
    <n v="6"/>
    <n v="1007"/>
  </r>
  <r>
    <x v="81"/>
    <n v="26"/>
    <n v="7"/>
    <n v="32"/>
    <n v="10"/>
    <n v="6"/>
    <n v="1005"/>
  </r>
  <r>
    <x v="82"/>
    <n v="21"/>
    <n v="7"/>
    <n v="40"/>
    <n v="10"/>
    <n v="8"/>
    <n v="1007"/>
  </r>
  <r>
    <x v="83"/>
    <n v="20"/>
    <n v="9"/>
    <n v="53"/>
    <n v="10"/>
    <n v="11"/>
    <n v="1010"/>
  </r>
  <r>
    <x v="84"/>
    <n v="20"/>
    <n v="8"/>
    <n v="50"/>
    <n v="10"/>
    <n v="6"/>
    <n v="1014"/>
  </r>
  <r>
    <x v="85"/>
    <n v="23"/>
    <n v="7"/>
    <n v="36"/>
    <n v="10"/>
    <n v="11"/>
    <n v="1013"/>
  </r>
  <r>
    <x v="86"/>
    <n v="27"/>
    <n v="7"/>
    <n v="32"/>
    <n v="10"/>
    <n v="11"/>
    <n v="1012"/>
  </r>
  <r>
    <x v="87"/>
    <n v="26"/>
    <n v="9"/>
    <n v="39"/>
    <n v="10"/>
    <n v="11"/>
    <n v="1015"/>
  </r>
  <r>
    <x v="88"/>
    <n v="28"/>
    <n v="11"/>
    <n v="37"/>
    <n v="10"/>
    <n v="13"/>
    <n v="1013"/>
  </r>
  <r>
    <x v="89"/>
    <n v="29"/>
    <n v="11"/>
    <n v="35"/>
    <n v="10"/>
    <n v="11"/>
    <n v="1009"/>
  </r>
  <r>
    <x v="90"/>
    <n v="30"/>
    <n v="12"/>
    <n v="36"/>
    <n v="10"/>
    <n v="18"/>
    <n v="1009"/>
  </r>
  <r>
    <x v="91"/>
    <n v="27"/>
    <n v="9"/>
    <n v="33"/>
    <n v="10"/>
    <n v="18"/>
    <n v="1010"/>
  </r>
  <r>
    <x v="92"/>
    <n v="26"/>
    <n v="9"/>
    <n v="34"/>
    <n v="10"/>
    <n v="10"/>
    <n v="1014"/>
  </r>
  <r>
    <x v="93"/>
    <n v="28"/>
    <n v="6"/>
    <n v="25"/>
    <n v="10"/>
    <n v="10"/>
    <n v="1013"/>
  </r>
  <r>
    <x v="94"/>
    <n v="29"/>
    <n v="9"/>
    <n v="30"/>
    <n v="10"/>
    <n v="11"/>
    <n v="1011"/>
  </r>
  <r>
    <x v="95"/>
    <n v="32"/>
    <n v="9"/>
    <n v="26"/>
    <n v="10"/>
    <n v="10"/>
    <n v="1007"/>
  </r>
  <r>
    <x v="96"/>
    <n v="30"/>
    <n v="13"/>
    <n v="35"/>
    <n v="10"/>
    <n v="11"/>
    <n v="1008"/>
  </r>
  <r>
    <x v="97"/>
    <n v="28"/>
    <n v="13"/>
    <n v="41"/>
    <n v="10"/>
    <n v="10"/>
    <n v="1010"/>
  </r>
  <r>
    <x v="98"/>
    <n v="26"/>
    <n v="12"/>
    <n v="47"/>
    <n v="10"/>
    <n v="8"/>
    <n v="1008"/>
  </r>
  <r>
    <x v="99"/>
    <n v="22"/>
    <n v="11"/>
    <n v="48"/>
    <n v="10"/>
    <n v="8"/>
    <n v="1010"/>
  </r>
  <r>
    <x v="100"/>
    <n v="26"/>
    <n v="9"/>
    <n v="37"/>
    <n v="10"/>
    <n v="11"/>
    <n v="1010"/>
  </r>
  <r>
    <x v="101"/>
    <n v="27"/>
    <n v="11"/>
    <n v="37"/>
    <n v="10"/>
    <n v="14"/>
    <n v="1012"/>
  </r>
  <r>
    <x v="102"/>
    <n v="27"/>
    <n v="11"/>
    <n v="39"/>
    <n v="10"/>
    <n v="14"/>
    <n v="1013"/>
  </r>
  <r>
    <x v="103"/>
    <n v="27"/>
    <n v="9"/>
    <n v="33"/>
    <n v="9"/>
    <n v="18"/>
    <n v="1012"/>
  </r>
  <r>
    <x v="104"/>
    <n v="27"/>
    <n v="9"/>
    <n v="35"/>
    <n v="10"/>
    <n v="14"/>
    <n v="1009"/>
  </r>
  <r>
    <x v="105"/>
    <n v="24"/>
    <n v="11"/>
    <n v="46"/>
    <n v="10"/>
    <n v="8"/>
    <n v="1009"/>
  </r>
  <r>
    <x v="106"/>
    <n v="27"/>
    <n v="11"/>
    <n v="39"/>
    <n v="10"/>
    <n v="13"/>
    <n v="1009"/>
  </r>
  <r>
    <x v="107"/>
    <n v="28"/>
    <n v="10"/>
    <n v="33"/>
    <n v="10"/>
    <n v="16"/>
    <n v="1012"/>
  </r>
  <r>
    <x v="108"/>
    <n v="28"/>
    <n v="10"/>
    <n v="31"/>
    <n v="10"/>
    <n v="14"/>
    <n v="1014"/>
  </r>
  <r>
    <x v="109"/>
    <n v="30"/>
    <n v="9"/>
    <n v="29"/>
    <n v="10"/>
    <n v="11"/>
    <n v="1012"/>
  </r>
  <r>
    <x v="110"/>
    <n v="32"/>
    <n v="8"/>
    <n v="23"/>
    <n v="10"/>
    <n v="14"/>
    <n v="1008"/>
  </r>
  <r>
    <x v="111"/>
    <n v="30"/>
    <n v="7"/>
    <n v="24"/>
    <n v="10"/>
    <n v="18"/>
    <n v="1007"/>
  </r>
  <r>
    <x v="112"/>
    <n v="29"/>
    <n v="8"/>
    <n v="27"/>
    <n v="10"/>
    <n v="11"/>
    <n v="1009"/>
  </r>
  <r>
    <x v="113"/>
    <n v="31"/>
    <n v="8"/>
    <n v="26"/>
    <n v="10"/>
    <n v="13"/>
    <n v="1010"/>
  </r>
  <r>
    <x v="114"/>
    <n v="29"/>
    <n v="9"/>
    <n v="29"/>
    <n v="10"/>
    <n v="13"/>
    <n v="1007"/>
  </r>
  <r>
    <x v="115"/>
    <n v="28"/>
    <n v="11"/>
    <n v="36"/>
    <n v="10"/>
    <n v="13"/>
    <n v="1006"/>
  </r>
  <r>
    <x v="116"/>
    <n v="27"/>
    <n v="10"/>
    <n v="36"/>
    <n v="10"/>
    <n v="10"/>
    <n v="1007"/>
  </r>
  <r>
    <x v="117"/>
    <n v="27"/>
    <n v="10"/>
    <n v="40"/>
    <n v="10"/>
    <n v="6"/>
    <n v="1007"/>
  </r>
  <r>
    <x v="118"/>
    <n v="29"/>
    <n v="11"/>
    <n v="31"/>
    <n v="10"/>
    <n v="11"/>
    <n v="1009"/>
  </r>
  <r>
    <x v="119"/>
    <n v="33"/>
    <n v="11"/>
    <n v="29"/>
    <n v="10"/>
    <n v="11"/>
    <n v="1009"/>
  </r>
  <r>
    <x v="120"/>
    <n v="32"/>
    <n v="7"/>
    <n v="25"/>
    <n v="10"/>
    <n v="6"/>
    <n v="1009"/>
  </r>
  <r>
    <x v="121"/>
    <n v="29"/>
    <n v="12"/>
    <n v="37"/>
    <n v="10"/>
    <n v="10"/>
    <n v="1011"/>
  </r>
  <r>
    <x v="122"/>
    <n v="30"/>
    <n v="13"/>
    <n v="37"/>
    <n v="10"/>
    <n v="10"/>
    <n v="1013"/>
  </r>
  <r>
    <x v="123"/>
    <n v="27"/>
    <n v="11"/>
    <n v="33"/>
    <n v="10"/>
    <n v="10"/>
    <n v="1016"/>
  </r>
  <r>
    <x v="124"/>
    <n v="31"/>
    <n v="11"/>
    <n v="30"/>
    <n v="10"/>
    <n v="18"/>
    <n v="1015"/>
  </r>
  <r>
    <x v="125"/>
    <n v="31"/>
    <n v="11"/>
    <n v="30"/>
    <n v="10"/>
    <n v="16"/>
    <n v="1013"/>
  </r>
  <r>
    <x v="126"/>
    <n v="30"/>
    <n v="10"/>
    <n v="29"/>
    <n v="10"/>
    <n v="13"/>
    <n v="1010"/>
  </r>
  <r>
    <x v="127"/>
    <n v="33"/>
    <n v="8"/>
    <n v="24"/>
    <n v="10"/>
    <n v="14"/>
    <n v="1008"/>
  </r>
  <r>
    <x v="128"/>
    <n v="33"/>
    <n v="8"/>
    <n v="24"/>
    <n v="10"/>
    <n v="14"/>
    <n v="1009"/>
  </r>
  <r>
    <x v="129"/>
    <n v="32"/>
    <n v="7"/>
    <n v="21"/>
    <n v="10"/>
    <n v="14"/>
    <n v="1011"/>
  </r>
  <r>
    <x v="130"/>
    <n v="31"/>
    <n v="6"/>
    <n v="21"/>
    <n v="10"/>
    <n v="8"/>
    <n v="1012"/>
  </r>
  <r>
    <x v="131"/>
    <n v="31"/>
    <n v="7"/>
    <n v="22"/>
    <n v="10"/>
    <n v="11"/>
    <n v="1012"/>
  </r>
  <r>
    <x v="132"/>
    <n v="32"/>
    <n v="8"/>
    <n v="22"/>
    <n v="10"/>
    <n v="14"/>
    <n v="1013"/>
  </r>
  <r>
    <x v="133"/>
    <n v="31"/>
    <n v="9"/>
    <n v="27"/>
    <n v="10"/>
    <n v="11"/>
    <n v="1013"/>
  </r>
  <r>
    <x v="134"/>
    <n v="31"/>
    <n v="10"/>
    <n v="29"/>
    <n v="10"/>
    <n v="13"/>
    <n v="1010"/>
  </r>
  <r>
    <x v="135"/>
    <n v="31"/>
    <n v="9"/>
    <n v="27"/>
    <n v="10"/>
    <n v="13"/>
    <n v="1007"/>
  </r>
  <r>
    <x v="136"/>
    <n v="29"/>
    <n v="11"/>
    <n v="32"/>
    <n v="10"/>
    <n v="14"/>
    <n v="1007"/>
  </r>
  <r>
    <x v="137"/>
    <n v="30"/>
    <n v="10"/>
    <n v="30"/>
    <n v="10"/>
    <n v="18"/>
    <n v="1009"/>
  </r>
  <r>
    <x v="138"/>
    <n v="25"/>
    <n v="12"/>
    <n v="44"/>
    <n v="10"/>
    <n v="18"/>
    <n v="1012"/>
  </r>
  <r>
    <x v="139"/>
    <n v="22"/>
    <n v="15"/>
    <n v="68"/>
    <n v="10"/>
    <n v="5"/>
    <n v="1014"/>
  </r>
  <r>
    <x v="140"/>
    <n v="23"/>
    <n v="15"/>
    <n v="59"/>
    <n v="9"/>
    <n v="6"/>
    <n v="1013"/>
  </r>
  <r>
    <x v="141"/>
    <n v="27"/>
    <n v="13"/>
    <n v="42"/>
    <n v="10"/>
    <n v="10"/>
    <n v="1013"/>
  </r>
  <r>
    <x v="142"/>
    <n v="28"/>
    <n v="10"/>
    <n v="32"/>
    <n v="10"/>
    <n v="16"/>
    <n v="1013"/>
  </r>
  <r>
    <x v="143"/>
    <n v="27"/>
    <n v="11"/>
    <n v="38"/>
    <n v="10"/>
    <n v="11"/>
    <n v="1011"/>
  </r>
  <r>
    <x v="144"/>
    <n v="28"/>
    <n v="9"/>
    <n v="32"/>
    <n v="10"/>
    <n v="11"/>
    <n v="1008"/>
  </r>
  <r>
    <x v="145"/>
    <n v="28"/>
    <n v="9"/>
    <n v="31"/>
    <n v="10"/>
    <n v="13"/>
    <n v="1008"/>
  </r>
  <r>
    <x v="146"/>
    <n v="28"/>
    <n v="9"/>
    <n v="32"/>
    <n v="10"/>
    <n v="10"/>
    <n v="1013"/>
  </r>
  <r>
    <x v="147"/>
    <n v="29"/>
    <n v="9"/>
    <n v="29"/>
    <n v="10"/>
    <n v="19"/>
    <n v="1014"/>
  </r>
  <r>
    <x v="148"/>
    <n v="29"/>
    <n v="7"/>
    <n v="27"/>
    <n v="10"/>
    <n v="21"/>
    <n v="1013"/>
  </r>
  <r>
    <x v="149"/>
    <n v="26"/>
    <n v="9"/>
    <n v="33"/>
    <n v="10"/>
    <n v="18"/>
    <n v="1012"/>
  </r>
  <r>
    <x v="150"/>
    <n v="27"/>
    <n v="7"/>
    <n v="29"/>
    <n v="10"/>
    <n v="11"/>
    <n v="1010"/>
  </r>
  <r>
    <x v="151"/>
    <n v="26"/>
    <n v="6"/>
    <n v="29"/>
    <n v="10"/>
    <n v="5"/>
    <n v="1008"/>
  </r>
  <r>
    <x v="152"/>
    <n v="27"/>
    <n v="6"/>
    <n v="28"/>
    <n v="10"/>
    <n v="8"/>
    <n v="1008"/>
  </r>
  <r>
    <x v="153"/>
    <n v="26"/>
    <n v="7"/>
    <n v="33"/>
    <n v="10"/>
    <n v="6"/>
    <n v="1011"/>
  </r>
  <r>
    <x v="154"/>
    <n v="27"/>
    <n v="5"/>
    <n v="27"/>
    <n v="10"/>
    <n v="6"/>
    <n v="1010"/>
  </r>
  <r>
    <x v="155"/>
    <n v="27"/>
    <n v="8"/>
    <n v="30"/>
    <n v="10"/>
    <n v="11"/>
    <n v="1009"/>
  </r>
  <r>
    <x v="156"/>
    <n v="27"/>
    <n v="9"/>
    <n v="33"/>
    <n v="10"/>
    <n v="13"/>
    <n v="1011"/>
  </r>
  <r>
    <x v="157"/>
    <n v="26"/>
    <n v="9"/>
    <n v="34"/>
    <n v="10"/>
    <n v="8"/>
    <n v="1013"/>
  </r>
  <r>
    <x v="158"/>
    <n v="26"/>
    <n v="6"/>
    <n v="28"/>
    <n v="10"/>
    <n v="10"/>
    <n v="1014"/>
  </r>
  <r>
    <x v="159"/>
    <n v="27"/>
    <n v="4"/>
    <n v="26"/>
    <n v="10"/>
    <n v="8"/>
    <n v="1009"/>
  </r>
  <r>
    <x v="160"/>
    <n v="27"/>
    <n v="0"/>
    <n v="19"/>
    <n v="10"/>
    <n v="10"/>
    <n v="1009"/>
  </r>
  <r>
    <x v="161"/>
    <n v="19"/>
    <n v="3"/>
    <n v="38"/>
    <n v="10"/>
    <n v="5"/>
    <n v="1019"/>
  </r>
  <r>
    <x v="162"/>
    <n v="21"/>
    <n v="3"/>
    <n v="33"/>
    <n v="10"/>
    <n v="3"/>
    <n v="1017"/>
  </r>
  <r>
    <x v="163"/>
    <n v="22"/>
    <n v="5"/>
    <n v="34"/>
    <n v="10"/>
    <n v="5"/>
    <n v="1015"/>
  </r>
  <r>
    <x v="164"/>
    <n v="27"/>
    <n v="7"/>
    <n v="28"/>
    <n v="10"/>
    <n v="16"/>
    <n v="1015"/>
  </r>
  <r>
    <x v="165"/>
    <n v="24"/>
    <n v="9"/>
    <n v="37"/>
    <n v="10"/>
    <n v="11"/>
    <n v="1017"/>
  </r>
  <r>
    <x v="166"/>
    <n v="24"/>
    <n v="8"/>
    <n v="36"/>
    <n v="10"/>
    <n v="10"/>
    <n v="1016"/>
  </r>
  <r>
    <x v="167"/>
    <n v="26"/>
    <n v="5"/>
    <n v="26"/>
    <n v="10"/>
    <n v="11"/>
    <n v="1016"/>
  </r>
  <r>
    <x v="168"/>
    <n v="24"/>
    <n v="7"/>
    <n v="31"/>
    <n v="10"/>
    <n v="8"/>
    <n v="1016"/>
  </r>
  <r>
    <x v="169"/>
    <n v="24"/>
    <n v="7"/>
    <n v="35"/>
    <n v="10"/>
    <n v="8"/>
    <n v="1016"/>
  </r>
  <r>
    <x v="170"/>
    <n v="23"/>
    <n v="7"/>
    <n v="35"/>
    <n v="10"/>
    <n v="5"/>
    <n v="1018"/>
  </r>
  <r>
    <x v="171"/>
    <n v="23"/>
    <n v="6"/>
    <n v="32"/>
    <n v="10"/>
    <n v="8"/>
    <n v="1018"/>
  </r>
  <r>
    <x v="172"/>
    <n v="23"/>
    <n v="3"/>
    <n v="30"/>
    <n v="10"/>
    <n v="6"/>
    <n v="1016"/>
  </r>
  <r>
    <x v="173"/>
    <n v="23"/>
    <n v="4"/>
    <n v="31"/>
    <n v="10"/>
    <n v="6"/>
    <n v="1016"/>
  </r>
  <r>
    <x v="174"/>
    <n v="24"/>
    <n v="4"/>
    <n v="25"/>
    <n v="10"/>
    <n v="6"/>
    <n v="1015"/>
  </r>
  <r>
    <x v="175"/>
    <n v="26"/>
    <n v="5"/>
    <n v="26"/>
    <n v="10"/>
    <n v="8"/>
    <n v="1012"/>
  </r>
  <r>
    <x v="176"/>
    <n v="24"/>
    <n v="5"/>
    <n v="29"/>
    <n v="10"/>
    <n v="13"/>
    <n v="1013"/>
  </r>
  <r>
    <x v="177"/>
    <n v="24"/>
    <n v="9"/>
    <n v="36"/>
    <n v="10"/>
    <n v="13"/>
    <n v="1016"/>
  </r>
  <r>
    <x v="178"/>
    <n v="23"/>
    <n v="6"/>
    <n v="34"/>
    <n v="10"/>
    <n v="14"/>
    <n v="1019"/>
  </r>
  <r>
    <x v="179"/>
    <n v="19"/>
    <n v="6"/>
    <n v="40"/>
    <n v="10"/>
    <n v="5"/>
    <n v="1017"/>
  </r>
  <r>
    <x v="180"/>
    <n v="21"/>
    <n v="7"/>
    <n v="41"/>
    <n v="10"/>
    <n v="10"/>
    <n v="1014"/>
  </r>
  <r>
    <x v="181"/>
    <n v="18"/>
    <n v="7"/>
    <n v="50"/>
    <n v="10"/>
    <n v="5"/>
    <n v="1016"/>
  </r>
  <r>
    <x v="182"/>
    <n v="17"/>
    <n v="4"/>
    <n v="43"/>
    <n v="10"/>
    <n v="13"/>
    <n v="1020"/>
  </r>
  <r>
    <x v="183"/>
    <n v="16"/>
    <n v="7"/>
    <n v="58"/>
    <n v="10"/>
    <n v="3"/>
    <n v="1018"/>
  </r>
  <r>
    <x v="184"/>
    <n v="18"/>
    <n v="8"/>
    <n v="55"/>
    <n v="10"/>
    <n v="3"/>
    <n v="1014"/>
  </r>
  <r>
    <x v="185"/>
    <n v="16"/>
    <n v="11"/>
    <n v="75"/>
    <n v="10"/>
    <n v="5"/>
    <n v="1015"/>
  </r>
  <r>
    <x v="186"/>
    <n v="14"/>
    <n v="8"/>
    <n v="70"/>
    <n v="10"/>
    <n v="5"/>
    <n v="1018"/>
  </r>
  <r>
    <x v="187"/>
    <n v="12"/>
    <n v="6"/>
    <n v="69"/>
    <n v="9"/>
    <n v="6"/>
    <n v="1022"/>
  </r>
  <r>
    <x v="188"/>
    <n v="10"/>
    <n v="3"/>
    <n v="60"/>
    <n v="10"/>
    <n v="3"/>
    <n v="1022"/>
  </r>
  <r>
    <x v="189"/>
    <n v="11"/>
    <n v="2"/>
    <n v="57"/>
    <n v="10"/>
    <n v="5"/>
    <n v="1019"/>
  </r>
  <r>
    <x v="190"/>
    <n v="12"/>
    <n v="1"/>
    <n v="45"/>
    <n v="10"/>
    <n v="5"/>
    <n v="1018"/>
  </r>
  <r>
    <x v="191"/>
    <n v="14"/>
    <n v="0"/>
    <n v="45"/>
    <n v="10"/>
    <n v="3"/>
    <n v="1016"/>
  </r>
  <r>
    <x v="192"/>
    <n v="14"/>
    <n v="1"/>
    <n v="40"/>
    <n v="10"/>
    <n v="6"/>
    <n v="1014"/>
  </r>
  <r>
    <x v="193"/>
    <n v="18"/>
    <n v="8"/>
    <n v="58"/>
    <n v="10"/>
    <n v="5"/>
    <n v="1015"/>
  </r>
  <r>
    <x v="194"/>
    <n v="14"/>
    <n v="8"/>
    <n v="70"/>
    <n v="10"/>
    <n v="3"/>
    <n v="1017"/>
  </r>
  <r>
    <x v="195"/>
    <n v="16"/>
    <n v="8"/>
    <n v="65"/>
    <n v="10"/>
    <n v="3"/>
    <n v="1018"/>
  </r>
  <r>
    <x v="196"/>
    <n v="14"/>
    <n v="7"/>
    <n v="73"/>
    <n v="10"/>
    <n v="3"/>
    <n v="1020"/>
  </r>
  <r>
    <x v="197"/>
    <n v="13"/>
    <n v="4"/>
    <n v="56"/>
    <n v="10"/>
    <n v="6"/>
    <n v="1017"/>
  </r>
  <r>
    <x v="198"/>
    <n v="13"/>
    <n v="2"/>
    <n v="52"/>
    <n v="10"/>
    <n v="6"/>
    <n v="1016"/>
  </r>
  <r>
    <x v="199"/>
    <n v="11"/>
    <n v="0"/>
    <n v="50"/>
    <n v="10"/>
    <n v="8"/>
    <n v="1013"/>
  </r>
  <r>
    <x v="200"/>
    <n v="13"/>
    <n v="-3"/>
    <n v="36"/>
    <n v="10"/>
    <n v="26"/>
    <n v="1019"/>
  </r>
  <r>
    <x v="201"/>
    <n v="10"/>
    <n v="1"/>
    <n v="55"/>
    <n v="10"/>
    <n v="5"/>
    <n v="1024"/>
  </r>
  <r>
    <x v="202"/>
    <n v="10"/>
    <n v="2"/>
    <n v="62"/>
    <n v="9"/>
    <n v="2"/>
    <n v="1023"/>
  </r>
  <r>
    <x v="203"/>
    <n v="11"/>
    <n v="2"/>
    <n v="58"/>
    <n v="9"/>
    <n v="3"/>
    <n v="1020"/>
  </r>
  <r>
    <x v="204"/>
    <n v="11"/>
    <n v="1"/>
    <n v="59"/>
    <n v="9"/>
    <n v="3"/>
    <n v="1018"/>
  </r>
  <r>
    <x v="205"/>
    <n v="12"/>
    <n v="1"/>
    <n v="56"/>
    <n v="10"/>
    <n v="3"/>
    <n v="1014"/>
  </r>
  <r>
    <x v="206"/>
    <n v="12"/>
    <n v="0"/>
    <n v="49"/>
    <n v="10"/>
    <n v="5"/>
    <n v="1016"/>
  </r>
  <r>
    <x v="207"/>
    <n v="11"/>
    <n v="0"/>
    <n v="48"/>
    <n v="10"/>
    <n v="5"/>
    <n v="1019"/>
  </r>
  <r>
    <x v="208"/>
    <n v="13"/>
    <n v="1"/>
    <n v="53"/>
    <n v="10"/>
    <n v="2"/>
    <n v="1022"/>
  </r>
  <r>
    <x v="209"/>
    <n v="13"/>
    <n v="2"/>
    <n v="55"/>
    <n v="9"/>
    <n v="2"/>
    <n v="1019"/>
  </r>
  <r>
    <x v="210"/>
    <n v="13"/>
    <n v="3"/>
    <n v="57"/>
    <n v="9"/>
    <n v="3"/>
    <n v="1017"/>
  </r>
  <r>
    <x v="211"/>
    <n v="11"/>
    <n v="5"/>
    <n v="64"/>
    <n v="10"/>
    <n v="5"/>
    <n v="1016"/>
  </r>
  <r>
    <x v="212"/>
    <n v="10"/>
    <n v="9"/>
    <n v="94"/>
    <n v="6"/>
    <n v="2"/>
    <n v="1014"/>
  </r>
  <r>
    <x v="213"/>
    <n v="11"/>
    <n v="6"/>
    <n v="74"/>
    <n v="6"/>
    <n v="3"/>
    <n v="1008"/>
  </r>
  <r>
    <x v="214"/>
    <n v="14"/>
    <n v="4"/>
    <n v="56"/>
    <n v="10"/>
    <n v="11"/>
    <n v="1011"/>
  </r>
  <r>
    <x v="215"/>
    <n v="11"/>
    <n v="7"/>
    <n v="79"/>
    <n v="9"/>
    <n v="3"/>
    <n v="1014"/>
  </r>
  <r>
    <x v="216"/>
    <n v="8"/>
    <n v="-2"/>
    <n v="59"/>
    <n v="10"/>
    <n v="3"/>
    <n v="1019"/>
  </r>
  <r>
    <x v="217"/>
    <n v="7"/>
    <n v="-2"/>
    <n v="61"/>
    <n v="10"/>
    <n v="2"/>
    <n v="1019"/>
  </r>
  <r>
    <x v="218"/>
    <n v="8"/>
    <n v="2"/>
    <n v="69"/>
    <n v="9"/>
    <n v="2"/>
    <n v="1019"/>
  </r>
  <r>
    <x v="219"/>
    <n v="10"/>
    <n v="3"/>
    <n v="69"/>
    <n v="9"/>
    <n v="2"/>
    <n v="1022"/>
  </r>
  <r>
    <x v="220"/>
    <n v="9"/>
    <n v="3"/>
    <n v="70"/>
    <n v="9"/>
    <n v="3"/>
    <n v="1022"/>
  </r>
  <r>
    <x v="221"/>
    <n v="12"/>
    <n v="9"/>
    <n v="86"/>
    <n v="5"/>
    <n v="3"/>
    <n v="1023"/>
  </r>
  <r>
    <x v="222"/>
    <n v="10"/>
    <n v="9"/>
    <n v="95"/>
    <n v="2"/>
    <n v="2"/>
    <n v="1023"/>
  </r>
  <r>
    <x v="223"/>
    <n v="13"/>
    <n v="11"/>
    <n v="91"/>
    <n v="7"/>
    <n v="3"/>
    <n v="1020"/>
  </r>
  <r>
    <x v="224"/>
    <n v="10"/>
    <n v="9"/>
    <n v="91"/>
    <n v="7"/>
    <n v="2"/>
    <n v="1018"/>
  </r>
  <r>
    <x v="225"/>
    <n v="10"/>
    <n v="8"/>
    <n v="91"/>
    <n v="5"/>
    <n v="2"/>
    <n v="1018"/>
  </r>
  <r>
    <x v="226"/>
    <n v="8"/>
    <n v="4"/>
    <n v="82"/>
    <n v="7"/>
    <n v="3"/>
    <n v="1021"/>
  </r>
  <r>
    <x v="227"/>
    <n v="8"/>
    <n v="3"/>
    <n v="71"/>
    <n v="9"/>
    <n v="3"/>
    <n v="1022"/>
  </r>
  <r>
    <x v="228"/>
    <n v="8"/>
    <n v="3"/>
    <n v="77"/>
    <n v="8"/>
    <n v="2"/>
    <n v="1021"/>
  </r>
  <r>
    <x v="229"/>
    <n v="9"/>
    <n v="3"/>
    <n v="74"/>
    <n v="8"/>
    <n v="2"/>
    <n v="1021"/>
  </r>
  <r>
    <x v="230"/>
    <n v="8"/>
    <n v="3"/>
    <n v="76"/>
    <n v="7"/>
    <n v="3"/>
    <n v="1023"/>
  </r>
  <r>
    <x v="231"/>
    <n v="8"/>
    <n v="2"/>
    <n v="72"/>
    <n v="8"/>
    <n v="2"/>
    <n v="1023"/>
  </r>
  <r>
    <x v="232"/>
    <n v="7"/>
    <n v="3"/>
    <n v="77"/>
    <n v="6"/>
    <n v="3"/>
    <n v="1023"/>
  </r>
  <r>
    <x v="233"/>
    <n v="7"/>
    <n v="3"/>
    <n v="80"/>
    <n v="5"/>
    <n v="2"/>
    <n v="1021"/>
  </r>
  <r>
    <x v="234"/>
    <n v="9"/>
    <n v="7"/>
    <n v="85"/>
    <n v="4"/>
    <n v="3"/>
    <n v="1017"/>
  </r>
  <r>
    <x v="235"/>
    <n v="10"/>
    <n v="5"/>
    <n v="71"/>
    <n v="9"/>
    <n v="6"/>
    <n v="1009"/>
  </r>
  <r>
    <x v="236"/>
    <n v="8"/>
    <n v="3"/>
    <n v="78"/>
    <n v="9"/>
    <n v="14"/>
    <n v="1006"/>
  </r>
  <r>
    <x v="237"/>
    <n v="3"/>
    <n v="-3"/>
    <n v="69"/>
    <n v="10"/>
    <n v="3"/>
    <n v="1012"/>
  </r>
  <r>
    <x v="238"/>
    <n v="1"/>
    <n v="-7"/>
    <n v="61"/>
    <n v="10"/>
    <n v="3"/>
    <n v="1016"/>
  </r>
  <r>
    <x v="239"/>
    <n v="2"/>
    <n v="-7"/>
    <n v="58"/>
    <n v="10"/>
    <n v="3"/>
    <n v="1024"/>
  </r>
  <r>
    <x v="240"/>
    <n v="1"/>
    <n v="-8"/>
    <n v="59"/>
    <n v="10"/>
    <n v="3"/>
    <n v="1026"/>
  </r>
  <r>
    <x v="241"/>
    <n v="0"/>
    <n v="-6"/>
    <n v="66"/>
    <n v="7"/>
    <n v="2"/>
    <n v="1023"/>
  </r>
  <r>
    <x v="242"/>
    <n v="3"/>
    <n v="-3"/>
    <n v="70"/>
    <n v="5"/>
    <n v="2"/>
    <n v="1023"/>
  </r>
  <r>
    <x v="243"/>
    <n v="6"/>
    <n v="1"/>
    <n v="77"/>
    <n v="4"/>
    <n v="2"/>
    <n v="1021"/>
  </r>
  <r>
    <x v="244"/>
    <n v="7"/>
    <n v="3"/>
    <n v="84"/>
    <n v="5"/>
    <n v="2"/>
    <n v="1023"/>
  </r>
  <r>
    <x v="245"/>
    <n v="3"/>
    <n v="-1"/>
    <n v="78"/>
    <n v="6"/>
    <n v="3"/>
    <n v="1028"/>
  </r>
  <r>
    <x v="246"/>
    <n v="2"/>
    <n v="-2"/>
    <n v="81"/>
    <n v="5"/>
    <n v="2"/>
    <n v="1031"/>
  </r>
  <r>
    <x v="247"/>
    <n v="1"/>
    <n v="-2"/>
    <n v="83"/>
    <n v="3"/>
    <n v="2"/>
    <n v="1032"/>
  </r>
  <r>
    <x v="248"/>
    <n v="0"/>
    <n v="-2"/>
    <n v="85"/>
    <n v="3"/>
    <n v="2"/>
    <n v="1030"/>
  </r>
  <r>
    <x v="249"/>
    <n v="3"/>
    <n v="-1"/>
    <n v="79"/>
    <n v="4"/>
    <n v="2"/>
    <n v="1021"/>
  </r>
  <r>
    <x v="250"/>
    <n v="1"/>
    <n v="0"/>
    <n v="87"/>
    <n v="3"/>
    <n v="3"/>
    <n v="1010"/>
  </r>
  <r>
    <x v="251"/>
    <n v="1"/>
    <n v="-3"/>
    <n v="81"/>
    <n v="9"/>
    <n v="3"/>
    <n v="1013"/>
  </r>
  <r>
    <x v="252"/>
    <n v="0"/>
    <n v="-5"/>
    <n v="70"/>
    <n v="10"/>
    <n v="3"/>
    <n v="1020"/>
  </r>
  <r>
    <x v="253"/>
    <n v="1"/>
    <n v="-4"/>
    <n v="76"/>
    <n v="9"/>
    <n v="3"/>
    <n v="1025"/>
  </r>
  <r>
    <x v="254"/>
    <n v="-1"/>
    <n v="-4"/>
    <n v="79"/>
    <n v="5"/>
    <n v="2"/>
    <n v="1025"/>
  </r>
  <r>
    <x v="255"/>
    <n v="-2"/>
    <n v="-4"/>
    <n v="83"/>
    <n v="3"/>
    <n v="2"/>
    <n v="1026"/>
  </r>
  <r>
    <x v="256"/>
    <n v="0"/>
    <n v="-4"/>
    <n v="79"/>
    <n v="4"/>
    <n v="2"/>
    <n v="1029"/>
  </r>
  <r>
    <x v="257"/>
    <n v="-1"/>
    <n v="-4"/>
    <n v="83"/>
    <n v="3"/>
    <n v="2"/>
    <n v="1027"/>
  </r>
  <r>
    <x v="258"/>
    <n v="-1"/>
    <n v="-4"/>
    <n v="80"/>
    <n v="3"/>
    <n v="2"/>
    <n v="1022"/>
  </r>
  <r>
    <x v="259"/>
    <n v="-1"/>
    <n v="-5"/>
    <n v="80"/>
    <n v="3"/>
    <n v="2"/>
    <n v="1022"/>
  </r>
  <r>
    <x v="260"/>
    <n v="-1"/>
    <n v="-4"/>
    <n v="82"/>
    <n v="3"/>
    <n v="2"/>
    <n v="1025"/>
  </r>
  <r>
    <x v="261"/>
    <n v="0"/>
    <n v="-4"/>
    <n v="80"/>
    <n v="2"/>
    <n v="2"/>
    <n v="1025"/>
  </r>
  <r>
    <x v="262"/>
    <n v="0"/>
    <n v="-3"/>
    <n v="85"/>
    <n v="2"/>
    <n v="2"/>
    <n v="1025"/>
  </r>
  <r>
    <x v="263"/>
    <n v="0"/>
    <n v="-3"/>
    <n v="86"/>
    <n v="1"/>
    <n v="2"/>
    <n v="1025"/>
  </r>
  <r>
    <x v="264"/>
    <n v="-1"/>
    <n v="-1"/>
    <n v="94"/>
    <n v="1"/>
    <n v="3"/>
    <n v="1027"/>
  </r>
  <r>
    <x v="265"/>
    <n v="3"/>
    <n v="2"/>
    <n v="98"/>
    <n v="0"/>
    <n v="2"/>
    <n v="1027"/>
  </r>
  <r>
    <x v="266"/>
    <n v="2"/>
    <n v="2"/>
    <n v="97"/>
    <n v="0"/>
    <n v="2"/>
    <n v="1023"/>
  </r>
  <r>
    <x v="267"/>
    <n v="6"/>
    <n v="4"/>
    <n v="97"/>
    <n v="2"/>
    <n v="2"/>
    <n v="1014"/>
  </r>
  <r>
    <x v="268"/>
    <n v="8"/>
    <n v="6"/>
    <n v="83"/>
    <n v="9"/>
    <n v="5"/>
    <n v="1007"/>
  </r>
  <r>
    <x v="269"/>
    <n v="6"/>
    <n v="-3"/>
    <n v="59"/>
    <n v="10"/>
    <n v="10"/>
    <n v="1015"/>
  </r>
  <r>
    <x v="270"/>
    <n v="3"/>
    <n v="-4"/>
    <n v="66"/>
    <n v="10"/>
    <n v="3"/>
    <n v="1026"/>
  </r>
  <r>
    <x v="271"/>
    <n v="2"/>
    <n v="-3"/>
    <n v="75"/>
    <n v="7"/>
    <n v="2"/>
    <n v="1029"/>
  </r>
  <r>
    <x v="272"/>
    <n v="0"/>
    <n v="-3"/>
    <n v="81"/>
    <n v="5"/>
    <n v="0"/>
    <n v="1027"/>
  </r>
  <r>
    <x v="273"/>
    <n v="2"/>
    <n v="-2"/>
    <n v="78"/>
    <n v="5"/>
    <n v="2"/>
    <n v="1026"/>
  </r>
  <r>
    <x v="274"/>
    <n v="3"/>
    <n v="-1"/>
    <n v="79"/>
    <n v="4"/>
    <n v="2"/>
    <n v="1022"/>
  </r>
  <r>
    <x v="275"/>
    <n v="6"/>
    <n v="2"/>
    <n v="80"/>
    <n v="4"/>
    <n v="5"/>
    <n v="1019"/>
  </r>
  <r>
    <x v="276"/>
    <n v="7"/>
    <n v="4"/>
    <n v="81"/>
    <n v="6"/>
    <n v="3"/>
    <n v="1010"/>
  </r>
  <r>
    <x v="277"/>
    <n v="4"/>
    <n v="3"/>
    <n v="86"/>
    <n v="9"/>
    <n v="5"/>
    <n v="1008"/>
  </r>
  <r>
    <x v="278"/>
    <n v="3"/>
    <n v="-2"/>
    <n v="77"/>
    <n v="9"/>
    <n v="3"/>
    <n v="1016"/>
  </r>
  <r>
    <x v="279"/>
    <n v="0"/>
    <n v="-2"/>
    <n v="75"/>
    <n v="7"/>
    <n v="2"/>
    <n v="1016"/>
  </r>
  <r>
    <x v="280"/>
    <n v="2"/>
    <n v="1"/>
    <n v="88"/>
    <n v="5"/>
    <n v="2"/>
    <n v="1014"/>
  </r>
  <r>
    <x v="281"/>
    <n v="3"/>
    <n v="-1"/>
    <n v="82"/>
    <n v="6"/>
    <n v="2"/>
    <n v="1018"/>
  </r>
  <r>
    <x v="282"/>
    <n v="2"/>
    <n v="-2"/>
    <n v="81"/>
    <n v="5"/>
    <n v="2"/>
    <n v="1028"/>
  </r>
  <r>
    <x v="283"/>
    <n v="0"/>
    <n v="-4"/>
    <n v="81"/>
    <n v="5"/>
    <n v="2"/>
    <n v="1030"/>
  </r>
  <r>
    <x v="284"/>
    <n v="0"/>
    <n v="-4"/>
    <n v="79"/>
    <n v="5"/>
    <n v="2"/>
    <n v="1026"/>
  </r>
  <r>
    <x v="285"/>
    <n v="2"/>
    <n v="-5"/>
    <n v="67"/>
    <n v="7"/>
    <n v="3"/>
    <n v="1024"/>
  </r>
  <r>
    <x v="286"/>
    <n v="0"/>
    <n v="-4"/>
    <n v="76"/>
    <n v="7"/>
    <n v="2"/>
    <n v="1023"/>
  </r>
  <r>
    <x v="287"/>
    <n v="0"/>
    <n v="-1"/>
    <n v="96"/>
    <n v="1"/>
    <n v="2"/>
    <n v="1020"/>
  </r>
  <r>
    <x v="288"/>
    <n v="4"/>
    <n v="0"/>
    <n v="81"/>
    <n v="6"/>
    <n v="2"/>
    <n v="1020"/>
  </r>
  <r>
    <x v="289"/>
    <n v="1"/>
    <n v="-2"/>
    <n v="82"/>
    <n v="7"/>
    <n v="2"/>
    <n v="1017"/>
  </r>
  <r>
    <x v="290"/>
    <n v="1"/>
    <n v="-1"/>
    <n v="86"/>
    <n v="7"/>
    <n v="3"/>
    <n v="1021"/>
  </r>
  <r>
    <x v="291"/>
    <n v="0"/>
    <n v="-3"/>
    <n v="84"/>
    <n v="8"/>
    <n v="2"/>
    <n v="1023"/>
  </r>
  <r>
    <x v="292"/>
    <n v="-1"/>
    <n v="-3"/>
    <n v="83"/>
    <n v="6"/>
    <n v="2"/>
    <n v="1017"/>
  </r>
  <r>
    <x v="293"/>
    <n v="1"/>
    <n v="-1"/>
    <n v="85"/>
    <n v="4"/>
    <n v="2"/>
    <n v="1009"/>
  </r>
  <r>
    <x v="294"/>
    <n v="7"/>
    <n v="-1"/>
    <n v="57"/>
    <n v="9"/>
    <n v="11"/>
    <n v="1006"/>
  </r>
  <r>
    <x v="295"/>
    <n v="7"/>
    <n v="1"/>
    <n v="72"/>
    <n v="10"/>
    <n v="5"/>
    <n v="1016"/>
  </r>
  <r>
    <x v="296"/>
    <n v="3"/>
    <n v="-1"/>
    <n v="81"/>
    <n v="9"/>
    <n v="2"/>
    <n v="1022"/>
  </r>
  <r>
    <x v="297"/>
    <n v="2"/>
    <n v="-2"/>
    <n v="85"/>
    <n v="4"/>
    <n v="2"/>
    <n v="1016"/>
  </r>
  <r>
    <x v="298"/>
    <n v="1"/>
    <n v="-3"/>
    <n v="79"/>
    <n v="5"/>
    <n v="2"/>
    <n v="1012"/>
  </r>
  <r>
    <x v="299"/>
    <n v="4"/>
    <n v="1"/>
    <n v="76"/>
    <n v="7"/>
    <n v="2"/>
    <n v="1015"/>
  </r>
  <r>
    <x v="300"/>
    <n v="4"/>
    <n v="2"/>
    <n v="84"/>
    <n v="6"/>
    <n v="2"/>
    <n v="1017"/>
  </r>
  <r>
    <x v="301"/>
    <n v="3"/>
    <n v="1"/>
    <n v="86"/>
    <n v="8"/>
    <n v="3"/>
    <n v="1017"/>
  </r>
  <r>
    <x v="302"/>
    <n v="2"/>
    <n v="0"/>
    <n v="90"/>
    <n v="8"/>
    <n v="2"/>
    <n v="1022"/>
  </r>
  <r>
    <x v="303"/>
    <n v="2"/>
    <n v="-4"/>
    <n v="70"/>
    <n v="8"/>
    <n v="3"/>
    <n v="1027"/>
  </r>
  <r>
    <x v="304"/>
    <n v="-1"/>
    <n v="-10"/>
    <n v="54"/>
    <n v="10"/>
    <n v="5"/>
    <n v="1024"/>
  </r>
  <r>
    <x v="305"/>
    <n v="0"/>
    <n v="-7"/>
    <n v="63"/>
    <n v="8"/>
    <n v="2"/>
    <n v="1021"/>
  </r>
  <r>
    <x v="306"/>
    <n v="1"/>
    <n v="-7"/>
    <n v="58"/>
    <n v="9"/>
    <n v="3"/>
    <n v="1020"/>
  </r>
  <r>
    <x v="307"/>
    <n v="3"/>
    <n v="-8"/>
    <n v="46"/>
    <n v="10"/>
    <n v="5"/>
    <n v="1021"/>
  </r>
  <r>
    <x v="308"/>
    <n v="0"/>
    <n v="-10"/>
    <n v="50"/>
    <n v="10"/>
    <n v="3"/>
    <n v="1026"/>
  </r>
  <r>
    <x v="309"/>
    <n v="1"/>
    <n v="-8"/>
    <n v="57"/>
    <n v="7"/>
    <n v="2"/>
    <n v="1025"/>
  </r>
  <r>
    <x v="310"/>
    <n v="1"/>
    <n v="-6"/>
    <n v="63"/>
    <n v="5"/>
    <n v="2"/>
    <n v="1024"/>
  </r>
  <r>
    <x v="311"/>
    <n v="6"/>
    <n v="-4"/>
    <n v="60"/>
    <n v="6"/>
    <n v="3"/>
    <n v="1019"/>
  </r>
  <r>
    <x v="312"/>
    <n v="7"/>
    <n v="-3"/>
    <n v="57"/>
    <n v="7"/>
    <n v="2"/>
    <n v="1021"/>
  </r>
  <r>
    <x v="313"/>
    <n v="4"/>
    <n v="-4"/>
    <n v="59"/>
    <n v="7"/>
    <n v="3"/>
    <n v="1025"/>
  </r>
  <r>
    <x v="314"/>
    <n v="4"/>
    <n v="-4"/>
    <n v="59"/>
    <n v="7"/>
    <n v="3"/>
    <n v="1025"/>
  </r>
  <r>
    <x v="315"/>
    <n v="4"/>
    <n v="-3"/>
    <n v="65"/>
    <n v="6"/>
    <n v="3"/>
    <n v="1017"/>
  </r>
  <r>
    <x v="316"/>
    <n v="4"/>
    <n v="-4"/>
    <n v="60"/>
    <n v="7"/>
    <n v="3"/>
    <n v="1015"/>
  </r>
  <r>
    <x v="317"/>
    <n v="4"/>
    <n v="-4"/>
    <n v="54"/>
    <n v="9"/>
    <n v="2"/>
    <n v="1014"/>
  </r>
  <r>
    <x v="318"/>
    <n v="8"/>
    <n v="2"/>
    <n v="71"/>
    <n v="9"/>
    <n v="5"/>
    <n v="1008"/>
  </r>
  <r>
    <x v="319"/>
    <n v="6"/>
    <n v="1"/>
    <n v="70"/>
    <n v="10"/>
    <n v="3"/>
    <n v="1009"/>
  </r>
  <r>
    <x v="320"/>
    <n v="7"/>
    <n v="-2"/>
    <n v="56"/>
    <n v="10"/>
    <n v="5"/>
    <n v="1016"/>
  </r>
  <r>
    <x v="321"/>
    <n v="7"/>
    <n v="-3"/>
    <n v="55"/>
    <n v="10"/>
    <n v="3"/>
    <n v="1023"/>
  </r>
  <r>
    <x v="322"/>
    <n v="6"/>
    <n v="-4"/>
    <n v="53"/>
    <n v="9"/>
    <n v="5"/>
    <n v="1024"/>
  </r>
  <r>
    <x v="323"/>
    <n v="7"/>
    <n v="-1"/>
    <n v="58"/>
    <n v="8"/>
    <n v="3"/>
    <n v="1019"/>
  </r>
  <r>
    <x v="324"/>
    <n v="6"/>
    <n v="5"/>
    <n v="90"/>
    <n v="6"/>
    <n v="5"/>
    <n v="1009"/>
  </r>
  <r>
    <x v="325"/>
    <n v="4"/>
    <n v="2"/>
    <n v="88"/>
    <n v="9"/>
    <n v="3"/>
    <n v="1015"/>
  </r>
  <r>
    <x v="326"/>
    <n v="6"/>
    <n v="1"/>
    <n v="77"/>
    <n v="10"/>
    <n v="2"/>
    <n v="1018"/>
  </r>
  <r>
    <x v="327"/>
    <n v="6"/>
    <n v="2"/>
    <n v="74"/>
    <n v="10"/>
    <n v="2"/>
    <n v="1016"/>
  </r>
  <r>
    <x v="328"/>
    <n v="8"/>
    <n v="3"/>
    <n v="71"/>
    <n v="9"/>
    <n v="2"/>
    <n v="1013"/>
  </r>
  <r>
    <x v="329"/>
    <n v="8"/>
    <n v="-1"/>
    <n v="60"/>
    <n v="10"/>
    <n v="3"/>
    <n v="1012"/>
  </r>
  <r>
    <x v="330"/>
    <n v="7"/>
    <n v="-1"/>
    <n v="61"/>
    <n v="8"/>
    <n v="5"/>
    <n v="1010"/>
  </r>
  <r>
    <x v="331"/>
    <n v="7"/>
    <n v="-2"/>
    <n v="58"/>
    <n v="9"/>
    <n v="6"/>
    <n v="1009"/>
  </r>
  <r>
    <x v="332"/>
    <n v="10"/>
    <n v="-1"/>
    <n v="52"/>
    <n v="10"/>
    <n v="6"/>
    <n v="1008"/>
  </r>
  <r>
    <x v="333"/>
    <n v="7"/>
    <n v="1"/>
    <n v="66"/>
    <n v="10"/>
    <n v="3"/>
    <n v="1011"/>
  </r>
  <r>
    <x v="334"/>
    <n v="8"/>
    <n v="2"/>
    <n v="64"/>
    <n v="9"/>
    <n v="3"/>
    <n v="1014"/>
  </r>
  <r>
    <x v="335"/>
    <n v="8"/>
    <n v="0"/>
    <n v="58"/>
    <n v="10"/>
    <n v="5"/>
    <n v="1012"/>
  </r>
  <r>
    <x v="336"/>
    <n v="4"/>
    <n v="-3"/>
    <n v="61"/>
    <n v="10"/>
    <n v="5"/>
    <n v="1016"/>
  </r>
  <r>
    <x v="337"/>
    <n v="4"/>
    <n v="-1"/>
    <n v="69"/>
    <n v="9"/>
    <n v="2"/>
    <n v="1016"/>
  </r>
  <r>
    <x v="338"/>
    <n v="10"/>
    <n v="6"/>
    <n v="75"/>
    <n v="10"/>
    <n v="3"/>
    <n v="1009"/>
  </r>
  <r>
    <x v="339"/>
    <n v="12"/>
    <n v="2"/>
    <n v="54"/>
    <n v="10"/>
    <n v="8"/>
    <n v="1008"/>
  </r>
  <r>
    <x v="340"/>
    <n v="10"/>
    <n v="2"/>
    <n v="58"/>
    <n v="10"/>
    <n v="3"/>
    <n v="1013"/>
  </r>
  <r>
    <x v="341"/>
    <n v="11"/>
    <n v="7"/>
    <n v="80"/>
    <n v="9"/>
    <n v="3"/>
    <n v="1014"/>
  </r>
  <r>
    <x v="342"/>
    <n v="9"/>
    <n v="6"/>
    <n v="77"/>
    <n v="9"/>
    <n v="3"/>
    <n v="1010"/>
  </r>
  <r>
    <x v="343"/>
    <n v="10"/>
    <n v="6"/>
    <n v="81"/>
    <n v="10"/>
    <n v="5"/>
    <n v="1002"/>
  </r>
  <r>
    <x v="344"/>
    <n v="7"/>
    <n v="-3"/>
    <n v="55"/>
    <n v="10"/>
    <n v="5"/>
    <n v="1013"/>
  </r>
  <r>
    <x v="345"/>
    <n v="8"/>
    <n v="-2"/>
    <n v="54"/>
    <n v="10"/>
    <n v="3"/>
    <n v="1014"/>
  </r>
  <r>
    <x v="346"/>
    <n v="10"/>
    <n v="-1"/>
    <n v="53"/>
    <n v="10"/>
    <n v="5"/>
    <n v="1014"/>
  </r>
  <r>
    <x v="347"/>
    <n v="8"/>
    <n v="-2"/>
    <n v="52"/>
    <n v="10"/>
    <n v="5"/>
    <n v="1016"/>
  </r>
  <r>
    <x v="348"/>
    <n v="10"/>
    <n v="2"/>
    <n v="55"/>
    <n v="10"/>
    <n v="6"/>
    <n v="1013"/>
  </r>
  <r>
    <x v="349"/>
    <n v="11"/>
    <n v="5"/>
    <n v="68"/>
    <n v="10"/>
    <n v="5"/>
    <n v="1011"/>
  </r>
  <r>
    <x v="350"/>
    <n v="11"/>
    <n v="4"/>
    <n v="75"/>
    <n v="10"/>
    <n v="5"/>
    <n v="1009"/>
  </r>
  <r>
    <x v="351"/>
    <n v="10"/>
    <n v="3"/>
    <n v="67"/>
    <n v="10"/>
    <n v="3"/>
    <n v="1012"/>
  </r>
  <r>
    <x v="352"/>
    <n v="9"/>
    <n v="1"/>
    <n v="63"/>
    <n v="10"/>
    <n v="3"/>
    <n v="1016"/>
  </r>
  <r>
    <x v="353"/>
    <n v="12"/>
    <n v="2"/>
    <n v="51"/>
    <n v="10"/>
    <n v="5"/>
    <n v="1015"/>
  </r>
  <r>
    <x v="354"/>
    <n v="13"/>
    <n v="2"/>
    <n v="47"/>
    <n v="10"/>
    <n v="5"/>
    <n v="1015"/>
  </r>
  <r>
    <x v="355"/>
    <n v="14"/>
    <n v="1"/>
    <n v="40"/>
    <n v="8"/>
    <n v="8"/>
    <n v="1014"/>
  </r>
  <r>
    <x v="356"/>
    <n v="10"/>
    <n v="1"/>
    <n v="50"/>
    <n v="10"/>
    <n v="3"/>
    <n v="1016"/>
  </r>
  <r>
    <x v="357"/>
    <n v="14"/>
    <n v="2"/>
    <n v="48"/>
    <n v="10"/>
    <n v="5"/>
    <n v="1013"/>
  </r>
  <r>
    <x v="358"/>
    <n v="18"/>
    <n v="2"/>
    <n v="44"/>
    <n v="9"/>
    <n v="13"/>
    <n v="1007"/>
  </r>
  <r>
    <x v="359"/>
    <n v="13"/>
    <n v="1"/>
    <n v="45"/>
    <n v="10"/>
    <n v="13"/>
    <n v="1013"/>
  </r>
  <r>
    <x v="360"/>
    <n v="14"/>
    <n v="-1"/>
    <n v="44"/>
    <n v="10"/>
    <n v="5"/>
    <n v="1020"/>
  </r>
  <r>
    <x v="361"/>
    <n v="16"/>
    <n v="1"/>
    <n v="43"/>
    <n v="10"/>
    <n v="8"/>
    <n v="1016"/>
  </r>
  <r>
    <x v="362"/>
    <n v="14"/>
    <n v="2"/>
    <n v="40"/>
    <n v="10"/>
    <n v="5"/>
    <n v="1015"/>
  </r>
  <r>
    <x v="363"/>
    <n v="19"/>
    <n v="7"/>
    <n v="51"/>
    <n v="10"/>
    <n v="8"/>
    <n v="1009"/>
  </r>
  <r>
    <x v="364"/>
    <n v="14"/>
    <n v="7"/>
    <n v="66"/>
    <n v="10"/>
    <n v="11"/>
    <n v="10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 rowHeaderCaption="Month">
  <location ref="C4:H20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41">
        <item x="39"/>
        <item x="38"/>
        <item x="36"/>
        <item x="37"/>
        <item x="31"/>
        <item x="30"/>
        <item x="35"/>
        <item x="32"/>
        <item x="34"/>
        <item x="33"/>
        <item x="1"/>
        <item x="2"/>
        <item x="3"/>
        <item x="8"/>
        <item x="9"/>
        <item x="0"/>
        <item x="29"/>
        <item x="7"/>
        <item x="4"/>
        <item x="6"/>
        <item x="5"/>
        <item x="10"/>
        <item x="12"/>
        <item x="14"/>
        <item x="13"/>
        <item x="11"/>
        <item x="16"/>
        <item x="15"/>
        <item x="19"/>
        <item x="18"/>
        <item x="17"/>
        <item x="20"/>
        <item x="22"/>
        <item x="23"/>
        <item x="21"/>
        <item x="27"/>
        <item x="24"/>
        <item x="26"/>
        <item x="28"/>
        <item x="25"/>
        <item t="default"/>
      </items>
    </pivotField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5"/>
    <field x="0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" fld="1" subtotal="max" baseField="5" baseItem="1"/>
    <dataField name="Average " fld="2" subtotal="average" baseField="5" baseItem="1" numFmtId="2"/>
    <dataField name="Min" fld="3" subtotal="min" baseField="5" baseItem="1"/>
    <dataField name="Mean High" fld="1" subtotal="average" baseField="5" baseItem="1" numFmtId="2"/>
    <dataField name="Mean Low" fld="3" subtotal="average" baseField="0" baseItem="7" numFmtId="2"/>
  </dataFields>
  <formats count="45">
    <format dxfId="44">
      <pivotArea type="all" dataOnly="0" outline="0" fieldPosition="0"/>
    </format>
    <format dxfId="43">
      <pivotArea outline="0" collapsedLevelsAreSubtotals="1" fieldPosition="0"/>
    </format>
    <format dxfId="42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41">
      <pivotArea dataOnly="0" labelOnly="1" grandRow="1" outline="0" fieldPosition="0"/>
    </format>
    <format dxfId="40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39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7">
      <pivotArea outline="0" fieldPosition="0">
        <references count="1">
          <reference field="4294967294" count="1">
            <x v="1"/>
          </reference>
        </references>
      </pivotArea>
    </format>
    <format dxfId="36">
      <pivotArea outline="0" fieldPosition="0">
        <references count="1">
          <reference field="4294967294" count="1">
            <x v="4"/>
          </reference>
        </references>
      </pivotArea>
    </format>
    <format dxfId="35">
      <pivotArea outline="0" fieldPosition="0">
        <references count="1">
          <reference field="4294967294" count="1">
            <x v="3"/>
          </reference>
        </references>
      </pivotArea>
    </format>
    <format dxfId="34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33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field="5" type="button" dataOnly="0" labelOnly="1" outline="0" axis="axisRow" fieldPosition="0"/>
    </format>
    <format dxfId="26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25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3"/>
          </reference>
          <reference field="5" count="1" selected="0">
            <x v="1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0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22">
      <pivotArea collapsedLevelsAreSubtotals="1" fieldPosition="0">
        <references count="3">
          <reference field="4294967294" count="1" selected="0">
            <x v="1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21">
      <pivotArea collapsedLevelsAreSubtotals="1" fieldPosition="0">
        <references count="3">
          <reference field="4294967294" count="1" selected="0">
            <x v="2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20">
      <pivotArea collapsedLevelsAreSubtotals="1" fieldPosition="0">
        <references count="3">
          <reference field="4294967294" count="1" selected="0">
            <x v="3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19">
      <pivotArea collapsedLevelsAreSubtotals="1" fieldPosition="0">
        <references count="3">
          <reference field="4294967294" count="1" selected="0">
            <x v="4"/>
          </reference>
          <reference field="0" count="1">
            <x v="3"/>
          </reference>
          <reference field="5" count="1" selected="0">
            <x v="1"/>
          </reference>
        </references>
      </pivotArea>
    </format>
    <format dxfId="18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17">
      <pivotArea collapsedLevelsAreSubtotals="1" fieldPosition="0">
        <references count="3">
          <reference field="4294967294" count="1" selected="0">
            <x v="1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2"/>
          </reference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15">
      <pivotArea collapsedLevelsAreSubtotals="1" fieldPosition="0">
        <references count="3">
          <reference field="4294967294" count="1" selected="0">
            <x v="4"/>
          </reference>
          <reference field="0" count="9">
            <x v="3"/>
            <x v="4"/>
            <x v="5"/>
            <x v="6"/>
            <x v="7"/>
            <x v="8"/>
            <x v="9"/>
            <x v="10"/>
            <x v="11"/>
          </reference>
          <reference field="5" count="1" selected="0">
            <x v="1"/>
          </reference>
        </references>
      </pivotArea>
    </format>
    <format dxfId="14">
      <pivotArea collapsedLevelsAreSubtotals="1" fieldPosition="0">
        <references count="3">
          <reference field="4294967294" count="1" selected="0">
            <x v="4"/>
          </reference>
          <reference field="0" count="1">
            <x v="12"/>
          </reference>
          <reference field="5" count="1" selected="0">
            <x v="1"/>
          </reference>
        </references>
      </pivotArea>
    </format>
    <format dxfId="13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12">
      <pivotArea collapsedLevelsAreSubtotals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11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10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9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dataOnly="0" labelOnly="1" grandRow="1" outline="0" fieldPosition="0"/>
    </format>
    <format dxfId="3">
      <pivotArea dataOnly="0" labelOnly="1" grandRow="1" outline="0" fieldPosition="0"/>
    </format>
    <format dxfId="2">
      <pivotArea dataOnly="0" labelOnly="1" grandRow="1" outline="0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C24:H27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41">
        <item x="39"/>
        <item x="38"/>
        <item x="36"/>
        <item x="37"/>
        <item x="31"/>
        <item x="30"/>
        <item x="35"/>
        <item x="32"/>
        <item x="34"/>
        <item x="33"/>
        <item x="1"/>
        <item x="2"/>
        <item x="3"/>
        <item x="8"/>
        <item x="9"/>
        <item x="0"/>
        <item x="29"/>
        <item x="7"/>
        <item x="4"/>
        <item x="6"/>
        <item x="5"/>
        <item x="10"/>
        <item x="12"/>
        <item x="14"/>
        <item x="13"/>
        <item x="11"/>
        <item x="16"/>
        <item x="15"/>
        <item x="19"/>
        <item x="18"/>
        <item x="17"/>
        <item x="20"/>
        <item x="22"/>
        <item x="23"/>
        <item x="21"/>
        <item x="27"/>
        <item x="24"/>
        <item x="26"/>
        <item x="28"/>
        <item x="25"/>
        <item t="default"/>
      </items>
    </pivotField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5"/>
    <field x="0"/>
  </rowFields>
  <rowItems count="3"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" fld="1" subtotal="max" baseField="5" baseItem="1"/>
    <dataField name="Average " fld="2" subtotal="average" baseField="5" baseItem="1" numFmtId="2"/>
    <dataField name="Min" fld="3" subtotal="min" baseField="5" baseItem="1"/>
    <dataField name="Mean High" fld="1" subtotal="average" baseField="5" baseItem="1" numFmtId="2"/>
    <dataField name="Mean Low" fld="3" subtotal="average" baseField="0" baseItem="7" numFmtId="2"/>
  </dataFields>
  <formats count="19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5" type="button" dataOnly="0" labelOnly="1" outline="0" axis="axisRow" fieldPosition="0"/>
    </format>
    <format dxfId="60">
      <pivotArea dataOnly="0" labelOnly="1" fieldPosition="0">
        <references count="1">
          <reference field="5" count="2">
            <x v="1"/>
            <x v="2"/>
          </reference>
        </references>
      </pivotArea>
    </format>
    <format dxfId="59">
      <pivotArea dataOnly="0" labelOnly="1" grandRow="1" outline="0" fieldPosition="0"/>
    </format>
    <format dxfId="58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5" count="1" selected="0">
            <x v="1"/>
          </reference>
        </references>
      </pivotArea>
    </format>
    <format dxfId="57">
      <pivotArea dataOnly="0" labelOnly="1" fieldPosition="0">
        <references count="2">
          <reference field="0" count="3">
            <x v="1"/>
            <x v="2"/>
            <x v="3"/>
          </reference>
          <reference field="5" count="1" selected="0">
            <x v="2"/>
          </reference>
        </references>
      </pivotArea>
    </format>
    <format dxfId="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4"/>
          </reference>
        </references>
      </pivotArea>
    </format>
    <format dxfId="53">
      <pivotArea outline="0" fieldPosition="0">
        <references count="1">
          <reference field="4294967294" count="1">
            <x v="3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7">
      <pivotArea collapsedLevelsAreSubtotals="1" fieldPosition="0">
        <references count="1">
          <reference field="5" count="1">
            <x v="1"/>
          </reference>
        </references>
      </pivotArea>
    </format>
    <format dxfId="46">
      <pivotArea collapsedLevelsAreSubtotals="1" fieldPosition="0">
        <references count="1">
          <reference field="5" count="1">
            <x v="2"/>
          </reference>
        </references>
      </pivotArea>
    </format>
    <format dxfId="45">
      <pivotArea dataOnly="0" labelOnly="1" fieldPosition="0">
        <references count="1">
          <reference field="5" count="2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onth">
  <location ref="I24:O27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sd="0" x="1"/>
        <item sd="0" x="2"/>
        <item sd="0" x="3"/>
      </items>
    </pivotField>
  </pivotFields>
  <rowFields count="2">
    <field x="8"/>
    <field x="0"/>
  </rowFields>
  <rowItems count="3"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ean Temp.(˚C)" fld="1" subtotal="average" baseField="8" baseItem="1" numFmtId="2"/>
    <dataField name="Mean DewPoint (˚C)" fld="2" subtotal="average" baseField="8" baseItem="1" numFmtId="2"/>
    <dataField name="Mean Humidity (%) " fld="3" subtotal="average" baseField="8" baseItem="1" numFmtId="2"/>
    <dataField name="Mean Visibility(km)" fld="4" subtotal="average" baseField="8" baseItem="1" numFmtId="2"/>
    <dataField name="Mean Wind (km/h)" fld="5" subtotal="average" baseField="8" baseItem="1" numFmtId="2"/>
    <dataField name="Mean SLP" fld="6" subtotal="average" baseField="8" baseItem="1" numFmtId="2"/>
  </dataFields>
  <formats count="10">
    <format dxfId="73">
      <pivotArea field="8" type="button" dataOnly="0" labelOnly="1" outline="0" axis="axisRow" fieldPosition="0"/>
    </format>
    <format dxfId="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6">
      <pivotArea collapsedLevelsAreSubtotals="1" fieldPosition="0">
        <references count="1">
          <reference field="8" count="1">
            <x v="1"/>
          </reference>
        </references>
      </pivotArea>
    </format>
    <format dxfId="65">
      <pivotArea collapsedLevelsAreSubtotals="1" fieldPosition="0">
        <references count="1">
          <reference field="8" count="1">
            <x v="2"/>
          </reference>
        </references>
      </pivotArea>
    </format>
    <format dxfId="64">
      <pivotArea dataOnly="0" labelOnly="1" fieldPosition="0">
        <references count="1">
          <reference field="8" count="2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outline="1" outlineData="1" multipleFieldFilters="0" rowHeaderCaption="Month">
  <location ref="I4:N20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2">
    <field x="8"/>
    <field x="0"/>
  </rowFields>
  <rowItems count="16"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ean DewPoint (˚C)" fld="2" subtotal="average" baseField="8" baseItem="1" numFmtId="2"/>
    <dataField name="Mean Humidity (%) " fld="3" subtotal="average" baseField="8" baseItem="1" numFmtId="2"/>
    <dataField name="Mean Visibility(km)" fld="4" subtotal="average" baseField="8" baseItem="1" numFmtId="2"/>
    <dataField name="Mean Wind (km/h)" fld="5" subtotal="average" baseField="8" baseItem="1" numFmtId="2"/>
    <dataField name="Mean SLP" fld="6" subtotal="average" baseField="8" baseItem="1" numFmtId="2"/>
  </dataFields>
  <formats count="21">
    <format dxfId="94">
      <pivotArea dataOnly="0" grandRow="1" fieldPosition="0"/>
    </format>
    <format dxfId="93">
      <pivotArea dataOnly="0" labelOnly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92">
      <pivotArea dataOnly="0" labelOnly="1" fieldPosition="0">
        <references count="2">
          <reference field="0" count="3">
            <x v="1"/>
            <x v="2"/>
            <x v="3"/>
          </reference>
          <reference field="8" count="1" selected="0">
            <x v="2"/>
          </reference>
        </references>
      </pivotArea>
    </format>
    <format dxfId="91">
      <pivotArea field="8" type="button" dataOnly="0" labelOnly="1" outline="0" axis="axisRow" fieldPosition="0"/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5">
      <pivotArea collapsedLevelsAreSubtotals="1" fieldPosition="0">
        <references count="2">
          <reference field="0" count="10"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84">
      <pivotArea collapsedLevelsAreSubtotals="1" fieldPosition="0">
        <references count="1">
          <reference field="8" count="1">
            <x v="2"/>
          </reference>
        </references>
      </pivotArea>
    </format>
    <format dxfId="83">
      <pivotArea collapsedLevelsAreSubtotals="1" fieldPosition="0">
        <references count="2">
          <reference field="0" count="3">
            <x v="1"/>
            <x v="2"/>
            <x v="3"/>
          </reference>
          <reference field="8" count="1" selected="0">
            <x v="2"/>
          </reference>
        </references>
      </pivotArea>
    </format>
    <format dxfId="82">
      <pivotArea dataOnly="0" labelOnly="1" fieldPosition="0">
        <references count="1">
          <reference field="8" count="1">
            <x v="2"/>
          </reference>
        </references>
      </pivotArea>
    </format>
    <format dxfId="81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8" count="1" selected="0">
            <x v="1"/>
          </reference>
        </references>
      </pivotArea>
    </format>
    <format dxfId="80">
      <pivotArea grandRow="1" outline="0" collapsedLevelsAreSubtotals="1" fieldPosition="0"/>
    </format>
    <format dxfId="79">
      <pivotArea dataOnly="0" labelOnly="1" grandRow="1" outline="0" fieldPosition="0"/>
    </format>
    <format dxfId="78">
      <pivotArea grandRow="1" outline="0" collapsedLevelsAreSubtotals="1" fieldPosition="0"/>
    </format>
    <format dxfId="77">
      <pivotArea dataOnly="0" labelOnly="1" grandRow="1" outline="0" fieldPosition="0"/>
    </format>
    <format dxfId="76">
      <pivotArea dataOnly="0" labelOnly="1" fieldPosition="0">
        <references count="1">
          <reference field="8" count="1">
            <x v="2"/>
          </reference>
        </references>
      </pivotArea>
    </format>
    <format dxfId="75">
      <pivotArea dataOnly="0" labelOnly="1" fieldPosition="0">
        <references count="1">
          <reference field="8" count="1">
            <x v="1"/>
          </reference>
        </references>
      </pivotArea>
    </format>
    <format dxfId="74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0"/>
  <sheetViews>
    <sheetView workbookViewId="0">
      <pane xSplit="1" ySplit="4" topLeftCell="B219" activePane="bottomRight" state="frozen"/>
      <selection activeCell="C2" sqref="C1:C1048576"/>
      <selection pane="topRight" activeCell="C2" sqref="C1:C1048576"/>
      <selection pane="bottomLeft" activeCell="C2" sqref="C1:C1048576"/>
      <selection pane="bottomRight" activeCell="E226" sqref="E226"/>
    </sheetView>
  </sheetViews>
  <sheetFormatPr defaultRowHeight="15" x14ac:dyDescent="0.25"/>
  <cols>
    <col min="1" max="1" width="10.7109375" style="29" customWidth="1"/>
    <col min="2" max="16" width="8.42578125" style="1" customWidth="1"/>
    <col min="17" max="17" width="8.42578125" customWidth="1"/>
    <col min="18" max="19" width="8.42578125" style="1" customWidth="1"/>
    <col min="20" max="20" width="21.140625" style="3" customWidth="1"/>
    <col min="21" max="16384" width="9.140625" style="1"/>
  </cols>
  <sheetData>
    <row r="1" spans="1:23" ht="36" customHeight="1" thickBot="1" x14ac:dyDescent="0.3">
      <c r="A1" s="112" t="s">
        <v>14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4"/>
    </row>
    <row r="2" spans="1:23" ht="22.5" customHeight="1" thickBot="1" x14ac:dyDescent="0.3">
      <c r="A2" s="115" t="s">
        <v>15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7"/>
    </row>
    <row r="3" spans="1:23" ht="24" customHeight="1" thickBot="1" x14ac:dyDescent="0.3">
      <c r="A3" s="26" t="s">
        <v>0</v>
      </c>
      <c r="B3" s="118" t="s">
        <v>35</v>
      </c>
      <c r="C3" s="119"/>
      <c r="D3" s="120"/>
      <c r="E3" s="118" t="s">
        <v>34</v>
      </c>
      <c r="F3" s="119"/>
      <c r="G3" s="120"/>
      <c r="H3" s="118" t="s">
        <v>33</v>
      </c>
      <c r="I3" s="119"/>
      <c r="J3" s="120"/>
      <c r="K3" s="118" t="s">
        <v>48</v>
      </c>
      <c r="L3" s="119"/>
      <c r="M3" s="120"/>
      <c r="N3" s="119" t="s">
        <v>36</v>
      </c>
      <c r="O3" s="119"/>
      <c r="P3" s="119"/>
      <c r="Q3" s="109" t="s">
        <v>37</v>
      </c>
      <c r="R3" s="110"/>
      <c r="S3" s="111"/>
      <c r="T3" s="121" t="s">
        <v>4</v>
      </c>
    </row>
    <row r="4" spans="1:23" s="2" customFormat="1" ht="24.75" customHeight="1" x14ac:dyDescent="0.25">
      <c r="A4" s="27"/>
      <c r="B4" s="35" t="s">
        <v>1</v>
      </c>
      <c r="C4" s="36" t="s">
        <v>2</v>
      </c>
      <c r="D4" s="37" t="s">
        <v>3</v>
      </c>
      <c r="E4" s="35" t="s">
        <v>1</v>
      </c>
      <c r="F4" s="36" t="s">
        <v>2</v>
      </c>
      <c r="G4" s="38" t="s">
        <v>3</v>
      </c>
      <c r="H4" s="35" t="s">
        <v>1</v>
      </c>
      <c r="I4" s="36" t="s">
        <v>2</v>
      </c>
      <c r="J4" s="38" t="s">
        <v>3</v>
      </c>
      <c r="K4" s="35" t="s">
        <v>1</v>
      </c>
      <c r="L4" s="36" t="s">
        <v>2</v>
      </c>
      <c r="M4" s="38" t="s">
        <v>3</v>
      </c>
      <c r="N4" s="35" t="s">
        <v>1</v>
      </c>
      <c r="O4" s="36" t="s">
        <v>2</v>
      </c>
      <c r="P4" s="38" t="s">
        <v>3</v>
      </c>
      <c r="Q4" s="35" t="s">
        <v>1</v>
      </c>
      <c r="R4" s="36" t="s">
        <v>2</v>
      </c>
      <c r="S4" s="35" t="s">
        <v>1</v>
      </c>
      <c r="T4" s="122"/>
      <c r="U4" s="4"/>
    </row>
    <row r="5" spans="1:23" s="24" customFormat="1" ht="15" customHeight="1" x14ac:dyDescent="0.25">
      <c r="A5" s="39">
        <v>42825</v>
      </c>
      <c r="B5" s="40">
        <v>17</v>
      </c>
      <c r="C5" s="40">
        <v>10</v>
      </c>
      <c r="D5" s="40">
        <v>3</v>
      </c>
      <c r="E5" s="40">
        <v>2</v>
      </c>
      <c r="F5" s="40">
        <v>-3</v>
      </c>
      <c r="G5" s="40">
        <v>-5</v>
      </c>
      <c r="H5" s="40">
        <v>56</v>
      </c>
      <c r="I5" s="40">
        <v>38</v>
      </c>
      <c r="J5" s="40">
        <v>22</v>
      </c>
      <c r="K5" s="40">
        <v>1018</v>
      </c>
      <c r="L5" s="40">
        <v>1017</v>
      </c>
      <c r="M5" s="40">
        <v>1017</v>
      </c>
      <c r="N5" s="40">
        <v>10</v>
      </c>
      <c r="O5" s="40">
        <v>10</v>
      </c>
      <c r="P5" s="40">
        <v>10</v>
      </c>
      <c r="Q5" s="40">
        <v>11</v>
      </c>
      <c r="R5" s="40">
        <v>5</v>
      </c>
      <c r="S5" s="40" t="s">
        <v>10</v>
      </c>
      <c r="T5" s="41"/>
      <c r="U5" s="23"/>
    </row>
    <row r="6" spans="1:23" s="24" customFormat="1" ht="14.25" customHeight="1" x14ac:dyDescent="0.25">
      <c r="A6" s="39">
        <v>42826</v>
      </c>
      <c r="B6" s="40">
        <v>12</v>
      </c>
      <c r="C6" s="40">
        <v>9</v>
      </c>
      <c r="D6" s="40">
        <v>6</v>
      </c>
      <c r="E6" s="40">
        <v>8</v>
      </c>
      <c r="F6" s="40">
        <v>4</v>
      </c>
      <c r="G6" s="40">
        <v>0</v>
      </c>
      <c r="H6" s="40">
        <v>93</v>
      </c>
      <c r="I6" s="40">
        <v>68</v>
      </c>
      <c r="J6" s="40">
        <v>44</v>
      </c>
      <c r="K6" s="40">
        <v>1018</v>
      </c>
      <c r="L6" s="40">
        <v>1017</v>
      </c>
      <c r="M6" s="40">
        <v>1015</v>
      </c>
      <c r="N6" s="40">
        <v>10</v>
      </c>
      <c r="O6" s="40">
        <v>10</v>
      </c>
      <c r="P6" s="40">
        <v>6</v>
      </c>
      <c r="Q6" s="40">
        <v>16</v>
      </c>
      <c r="R6" s="40">
        <v>5</v>
      </c>
      <c r="S6" s="40" t="s">
        <v>10</v>
      </c>
      <c r="T6" s="41" t="s">
        <v>5</v>
      </c>
      <c r="U6" s="23"/>
    </row>
    <row r="7" spans="1:23" s="24" customFormat="1" ht="14.25" customHeight="1" x14ac:dyDescent="0.25">
      <c r="A7" s="39">
        <v>42827</v>
      </c>
      <c r="B7" s="40">
        <v>13</v>
      </c>
      <c r="C7" s="40">
        <v>9</v>
      </c>
      <c r="D7" s="40">
        <v>5</v>
      </c>
      <c r="E7" s="40">
        <v>7</v>
      </c>
      <c r="F7" s="40">
        <v>4</v>
      </c>
      <c r="G7" s="40">
        <v>-2</v>
      </c>
      <c r="H7" s="40">
        <v>93</v>
      </c>
      <c r="I7" s="40">
        <v>74</v>
      </c>
      <c r="J7" s="40">
        <v>46</v>
      </c>
      <c r="K7" s="40">
        <v>1020</v>
      </c>
      <c r="L7" s="40">
        <v>1016</v>
      </c>
      <c r="M7" s="40">
        <v>1014</v>
      </c>
      <c r="N7" s="40">
        <v>10</v>
      </c>
      <c r="O7" s="40">
        <v>9</v>
      </c>
      <c r="P7" s="40">
        <v>6</v>
      </c>
      <c r="Q7" s="40">
        <v>19</v>
      </c>
      <c r="R7" s="40">
        <v>5</v>
      </c>
      <c r="S7" s="40" t="s">
        <v>10</v>
      </c>
      <c r="T7" s="41" t="s">
        <v>5</v>
      </c>
      <c r="U7" s="23"/>
    </row>
    <row r="8" spans="1:23" s="24" customFormat="1" ht="14.25" customHeight="1" x14ac:dyDescent="0.25">
      <c r="A8" s="39">
        <v>42828</v>
      </c>
      <c r="B8" s="40">
        <v>14</v>
      </c>
      <c r="C8" s="40">
        <v>8</v>
      </c>
      <c r="D8" s="40">
        <v>3</v>
      </c>
      <c r="E8" s="40">
        <v>2</v>
      </c>
      <c r="F8" s="40">
        <v>-1</v>
      </c>
      <c r="G8" s="40">
        <v>-4</v>
      </c>
      <c r="H8" s="40">
        <v>87</v>
      </c>
      <c r="I8" s="40">
        <v>57</v>
      </c>
      <c r="J8" s="40">
        <v>29</v>
      </c>
      <c r="K8" s="40">
        <v>1022</v>
      </c>
      <c r="L8" s="40">
        <v>1020</v>
      </c>
      <c r="M8" s="40">
        <v>1019</v>
      </c>
      <c r="N8" s="40">
        <v>10</v>
      </c>
      <c r="O8" s="40">
        <v>10</v>
      </c>
      <c r="P8" s="40">
        <v>10</v>
      </c>
      <c r="Q8" s="40">
        <v>14</v>
      </c>
      <c r="R8" s="40">
        <v>6</v>
      </c>
      <c r="S8" s="40" t="s">
        <v>10</v>
      </c>
      <c r="T8" s="41"/>
      <c r="U8" s="23"/>
    </row>
    <row r="9" spans="1:23" s="24" customFormat="1" ht="14.25" customHeight="1" x14ac:dyDescent="0.25">
      <c r="A9" s="39">
        <v>42829</v>
      </c>
      <c r="B9" s="40">
        <v>17</v>
      </c>
      <c r="C9" s="40">
        <v>9</v>
      </c>
      <c r="D9" s="40">
        <v>1</v>
      </c>
      <c r="E9" s="40">
        <v>-1</v>
      </c>
      <c r="F9" s="40">
        <v>-5</v>
      </c>
      <c r="G9" s="40">
        <v>-8</v>
      </c>
      <c r="H9" s="40">
        <v>65</v>
      </c>
      <c r="I9" s="40">
        <v>41</v>
      </c>
      <c r="J9" s="40">
        <v>19</v>
      </c>
      <c r="K9" s="40">
        <v>1026</v>
      </c>
      <c r="L9" s="40">
        <v>1024</v>
      </c>
      <c r="M9" s="40">
        <v>1023</v>
      </c>
      <c r="N9" s="40">
        <v>10</v>
      </c>
      <c r="O9" s="40">
        <v>10</v>
      </c>
      <c r="P9" s="40">
        <v>10</v>
      </c>
      <c r="Q9" s="40">
        <v>11</v>
      </c>
      <c r="R9" s="40">
        <v>6</v>
      </c>
      <c r="S9" s="40" t="s">
        <v>10</v>
      </c>
      <c r="T9" s="41"/>
      <c r="U9" s="23"/>
      <c r="W9" s="25"/>
    </row>
    <row r="10" spans="1:23" s="24" customFormat="1" ht="14.25" customHeight="1" x14ac:dyDescent="0.25">
      <c r="A10" s="39">
        <v>42830</v>
      </c>
      <c r="B10" s="40">
        <v>20</v>
      </c>
      <c r="C10" s="40">
        <v>12</v>
      </c>
      <c r="D10" s="40">
        <v>4</v>
      </c>
      <c r="E10" s="40">
        <v>-2</v>
      </c>
      <c r="F10" s="40">
        <v>-6</v>
      </c>
      <c r="G10" s="40">
        <v>-12</v>
      </c>
      <c r="H10" s="40">
        <v>53</v>
      </c>
      <c r="I10" s="40">
        <v>34</v>
      </c>
      <c r="J10" s="40">
        <v>11</v>
      </c>
      <c r="K10" s="40">
        <v>1027</v>
      </c>
      <c r="L10" s="40">
        <v>1024</v>
      </c>
      <c r="M10" s="40">
        <v>1020</v>
      </c>
      <c r="N10" s="40">
        <v>10</v>
      </c>
      <c r="O10" s="40">
        <v>10</v>
      </c>
      <c r="P10" s="40">
        <v>10</v>
      </c>
      <c r="Q10" s="40">
        <v>14</v>
      </c>
      <c r="R10" s="40">
        <v>8</v>
      </c>
      <c r="S10" s="40" t="s">
        <v>10</v>
      </c>
      <c r="T10" s="41"/>
      <c r="U10" s="23"/>
      <c r="W10" s="25"/>
    </row>
    <row r="11" spans="1:23" s="24" customFormat="1" ht="14.25" customHeight="1" x14ac:dyDescent="0.25">
      <c r="A11" s="39">
        <v>42831</v>
      </c>
      <c r="B11" s="40">
        <v>22</v>
      </c>
      <c r="C11" s="40">
        <v>13</v>
      </c>
      <c r="D11" s="40">
        <v>5</v>
      </c>
      <c r="E11" s="40">
        <v>-2</v>
      </c>
      <c r="F11" s="40">
        <v>-7</v>
      </c>
      <c r="G11" s="40">
        <v>-10</v>
      </c>
      <c r="H11" s="40">
        <v>53</v>
      </c>
      <c r="I11" s="40">
        <v>26</v>
      </c>
      <c r="J11" s="40">
        <v>11</v>
      </c>
      <c r="K11" s="40">
        <v>1020</v>
      </c>
      <c r="L11" s="40">
        <v>1016</v>
      </c>
      <c r="M11" s="40">
        <v>1012</v>
      </c>
      <c r="N11" s="40">
        <v>10</v>
      </c>
      <c r="O11" s="40">
        <v>10</v>
      </c>
      <c r="P11" s="40">
        <v>10</v>
      </c>
      <c r="Q11" s="40">
        <v>19</v>
      </c>
      <c r="R11" s="40">
        <v>10</v>
      </c>
      <c r="S11" s="40" t="s">
        <v>10</v>
      </c>
      <c r="T11" s="41"/>
      <c r="U11" s="23"/>
      <c r="W11" s="25"/>
    </row>
    <row r="12" spans="1:23" s="24" customFormat="1" ht="14.25" customHeight="1" x14ac:dyDescent="0.25">
      <c r="A12" s="39">
        <v>42832</v>
      </c>
      <c r="B12" s="40">
        <v>21</v>
      </c>
      <c r="C12" s="40">
        <v>16</v>
      </c>
      <c r="D12" s="40">
        <v>10</v>
      </c>
      <c r="E12" s="40">
        <v>7</v>
      </c>
      <c r="F12" s="40">
        <v>0</v>
      </c>
      <c r="G12" s="40">
        <v>-4</v>
      </c>
      <c r="H12" s="40">
        <v>76</v>
      </c>
      <c r="I12" s="40">
        <v>40</v>
      </c>
      <c r="J12" s="40">
        <v>24</v>
      </c>
      <c r="K12" s="40">
        <v>1013</v>
      </c>
      <c r="L12" s="40">
        <v>1012</v>
      </c>
      <c r="M12" s="40">
        <v>1008</v>
      </c>
      <c r="N12" s="40">
        <v>10</v>
      </c>
      <c r="O12" s="40">
        <v>10</v>
      </c>
      <c r="P12" s="40">
        <v>10</v>
      </c>
      <c r="Q12" s="40">
        <v>24</v>
      </c>
      <c r="R12" s="40">
        <v>10</v>
      </c>
      <c r="S12" s="40">
        <v>40</v>
      </c>
      <c r="T12" s="41" t="s">
        <v>6</v>
      </c>
      <c r="U12" s="23"/>
      <c r="W12" s="25"/>
    </row>
    <row r="13" spans="1:23" s="24" customFormat="1" ht="14.25" customHeight="1" x14ac:dyDescent="0.25">
      <c r="A13" s="39">
        <v>42833</v>
      </c>
      <c r="B13" s="40">
        <v>19</v>
      </c>
      <c r="C13" s="40">
        <v>11</v>
      </c>
      <c r="D13" s="40">
        <v>4</v>
      </c>
      <c r="E13" s="40">
        <v>7</v>
      </c>
      <c r="F13" s="40">
        <v>3</v>
      </c>
      <c r="G13" s="40">
        <v>-2</v>
      </c>
      <c r="H13" s="40">
        <v>93</v>
      </c>
      <c r="I13" s="40">
        <v>57</v>
      </c>
      <c r="J13" s="40">
        <v>30</v>
      </c>
      <c r="K13" s="40">
        <v>1014</v>
      </c>
      <c r="L13" s="40">
        <v>1012</v>
      </c>
      <c r="M13" s="40">
        <v>1010</v>
      </c>
      <c r="N13" s="40">
        <v>10</v>
      </c>
      <c r="O13" s="40">
        <v>10</v>
      </c>
      <c r="P13" s="40">
        <v>10</v>
      </c>
      <c r="Q13" s="40">
        <v>29</v>
      </c>
      <c r="R13" s="40">
        <v>6</v>
      </c>
      <c r="S13" s="40" t="s">
        <v>10</v>
      </c>
      <c r="T13" s="41" t="s">
        <v>7</v>
      </c>
      <c r="U13" s="23"/>
    </row>
    <row r="14" spans="1:23" s="24" customFormat="1" ht="14.25" customHeight="1" x14ac:dyDescent="0.25">
      <c r="A14" s="39">
        <v>42834</v>
      </c>
      <c r="B14" s="40">
        <v>19</v>
      </c>
      <c r="C14" s="40">
        <v>13</v>
      </c>
      <c r="D14" s="40">
        <v>7</v>
      </c>
      <c r="E14" s="40">
        <v>8</v>
      </c>
      <c r="F14" s="40">
        <v>2</v>
      </c>
      <c r="G14" s="40">
        <v>-3</v>
      </c>
      <c r="H14" s="40">
        <v>82</v>
      </c>
      <c r="I14" s="40">
        <v>53</v>
      </c>
      <c r="J14" s="40">
        <v>24</v>
      </c>
      <c r="K14" s="40">
        <v>1013</v>
      </c>
      <c r="L14" s="40">
        <v>1011</v>
      </c>
      <c r="M14" s="40">
        <v>1008</v>
      </c>
      <c r="N14" s="40">
        <v>10</v>
      </c>
      <c r="O14" s="40">
        <v>10</v>
      </c>
      <c r="P14" s="40">
        <v>10</v>
      </c>
      <c r="Q14" s="40">
        <v>40</v>
      </c>
      <c r="R14" s="40">
        <v>10</v>
      </c>
      <c r="S14" s="40">
        <v>58</v>
      </c>
      <c r="T14" s="41" t="s">
        <v>6</v>
      </c>
      <c r="U14" s="23"/>
    </row>
    <row r="15" spans="1:23" s="24" customFormat="1" ht="14.25" customHeight="1" x14ac:dyDescent="0.25">
      <c r="A15" s="39">
        <v>42835</v>
      </c>
      <c r="B15" s="40">
        <v>15</v>
      </c>
      <c r="C15" s="40">
        <v>9</v>
      </c>
      <c r="D15" s="40">
        <v>3</v>
      </c>
      <c r="E15" s="40">
        <v>4</v>
      </c>
      <c r="F15" s="40">
        <v>-2</v>
      </c>
      <c r="G15" s="40">
        <v>-6</v>
      </c>
      <c r="H15" s="40">
        <v>87</v>
      </c>
      <c r="I15" s="40">
        <v>52</v>
      </c>
      <c r="J15" s="40">
        <v>23</v>
      </c>
      <c r="K15" s="40">
        <v>1019</v>
      </c>
      <c r="L15" s="40">
        <v>1016</v>
      </c>
      <c r="M15" s="40">
        <v>1012</v>
      </c>
      <c r="N15" s="40">
        <v>10</v>
      </c>
      <c r="O15" s="40">
        <v>10</v>
      </c>
      <c r="P15" s="40">
        <v>10</v>
      </c>
      <c r="Q15" s="40">
        <v>21</v>
      </c>
      <c r="R15" s="40">
        <v>8</v>
      </c>
      <c r="S15" s="40" t="s">
        <v>10</v>
      </c>
      <c r="T15" s="41"/>
      <c r="U15" s="23"/>
    </row>
    <row r="16" spans="1:23" s="24" customFormat="1" ht="14.25" customHeight="1" x14ac:dyDescent="0.25">
      <c r="A16" s="39">
        <v>42836</v>
      </c>
      <c r="B16" s="40">
        <v>17</v>
      </c>
      <c r="C16" s="40">
        <v>10</v>
      </c>
      <c r="D16" s="40">
        <v>4</v>
      </c>
      <c r="E16" s="40">
        <v>-1</v>
      </c>
      <c r="F16" s="40">
        <v>-3</v>
      </c>
      <c r="G16" s="40">
        <v>-7</v>
      </c>
      <c r="H16" s="40">
        <v>70</v>
      </c>
      <c r="I16" s="40">
        <v>39</v>
      </c>
      <c r="J16" s="40">
        <v>19</v>
      </c>
      <c r="K16" s="40">
        <v>1018</v>
      </c>
      <c r="L16" s="40">
        <v>1015</v>
      </c>
      <c r="M16" s="40">
        <v>1012</v>
      </c>
      <c r="N16" s="40">
        <v>10</v>
      </c>
      <c r="O16" s="40">
        <v>10</v>
      </c>
      <c r="P16" s="40">
        <v>10</v>
      </c>
      <c r="Q16" s="40">
        <v>35</v>
      </c>
      <c r="R16" s="40">
        <v>8</v>
      </c>
      <c r="S16" s="40">
        <v>35</v>
      </c>
      <c r="T16" s="41"/>
      <c r="U16" s="23"/>
    </row>
    <row r="17" spans="1:21" s="24" customFormat="1" ht="14.25" customHeight="1" x14ac:dyDescent="0.25">
      <c r="A17" s="39">
        <v>42837</v>
      </c>
      <c r="B17" s="40">
        <v>17</v>
      </c>
      <c r="C17" s="40">
        <v>10</v>
      </c>
      <c r="D17" s="40">
        <v>3</v>
      </c>
      <c r="E17" s="40">
        <v>-3</v>
      </c>
      <c r="F17" s="40">
        <v>-8</v>
      </c>
      <c r="G17" s="40">
        <v>-17</v>
      </c>
      <c r="H17" s="40">
        <v>52</v>
      </c>
      <c r="I17" s="40">
        <v>30</v>
      </c>
      <c r="J17" s="40">
        <v>9</v>
      </c>
      <c r="K17" s="40">
        <v>1026</v>
      </c>
      <c r="L17" s="40">
        <v>1022</v>
      </c>
      <c r="M17" s="40">
        <v>1018</v>
      </c>
      <c r="N17" s="40">
        <v>10</v>
      </c>
      <c r="O17" s="40">
        <v>10</v>
      </c>
      <c r="P17" s="40">
        <v>10</v>
      </c>
      <c r="Q17" s="40">
        <v>27</v>
      </c>
      <c r="R17" s="40">
        <v>14</v>
      </c>
      <c r="S17" s="40" t="s">
        <v>10</v>
      </c>
      <c r="T17" s="41"/>
      <c r="U17" s="23"/>
    </row>
    <row r="18" spans="1:21" s="24" customFormat="1" ht="14.25" customHeight="1" x14ac:dyDescent="0.25">
      <c r="A18" s="39">
        <v>42838</v>
      </c>
      <c r="B18" s="40">
        <v>16</v>
      </c>
      <c r="C18" s="40">
        <v>11</v>
      </c>
      <c r="D18" s="40">
        <v>7</v>
      </c>
      <c r="E18" s="40">
        <v>7</v>
      </c>
      <c r="F18" s="40">
        <v>-1</v>
      </c>
      <c r="G18" s="40">
        <v>-8</v>
      </c>
      <c r="H18" s="40">
        <v>82</v>
      </c>
      <c r="I18" s="40">
        <v>45</v>
      </c>
      <c r="J18" s="40">
        <v>23</v>
      </c>
      <c r="K18" s="40">
        <v>1021</v>
      </c>
      <c r="L18" s="40">
        <v>1018</v>
      </c>
      <c r="M18" s="40">
        <v>1013</v>
      </c>
      <c r="N18" s="40">
        <v>10</v>
      </c>
      <c r="O18" s="40">
        <v>10</v>
      </c>
      <c r="P18" s="40">
        <v>10</v>
      </c>
      <c r="Q18" s="40">
        <v>14</v>
      </c>
      <c r="R18" s="40">
        <v>3</v>
      </c>
      <c r="S18" s="40" t="s">
        <v>10</v>
      </c>
      <c r="T18" s="41" t="s">
        <v>5</v>
      </c>
      <c r="U18" s="23"/>
    </row>
    <row r="19" spans="1:21" s="24" customFormat="1" ht="14.25" customHeight="1" x14ac:dyDescent="0.25">
      <c r="A19" s="39">
        <v>42839</v>
      </c>
      <c r="B19" s="40">
        <v>16</v>
      </c>
      <c r="C19" s="40">
        <v>12</v>
      </c>
      <c r="D19" s="40">
        <v>9</v>
      </c>
      <c r="E19" s="40">
        <v>12</v>
      </c>
      <c r="F19" s="40">
        <v>8</v>
      </c>
      <c r="G19" s="40">
        <v>6</v>
      </c>
      <c r="H19" s="40">
        <v>93</v>
      </c>
      <c r="I19" s="40">
        <v>80</v>
      </c>
      <c r="J19" s="40">
        <v>63</v>
      </c>
      <c r="K19" s="40">
        <v>1013</v>
      </c>
      <c r="L19" s="40">
        <v>1010</v>
      </c>
      <c r="M19" s="40">
        <v>1008</v>
      </c>
      <c r="N19" s="40">
        <v>10</v>
      </c>
      <c r="O19" s="40">
        <v>9</v>
      </c>
      <c r="P19" s="40">
        <v>6</v>
      </c>
      <c r="Q19" s="40">
        <v>26</v>
      </c>
      <c r="R19" s="40">
        <v>5</v>
      </c>
      <c r="S19" s="40" t="s">
        <v>10</v>
      </c>
      <c r="T19" s="41" t="s">
        <v>6</v>
      </c>
      <c r="U19" s="23"/>
    </row>
    <row r="20" spans="1:21" s="24" customFormat="1" ht="14.25" customHeight="1" x14ac:dyDescent="0.25">
      <c r="A20" s="39">
        <v>42840</v>
      </c>
      <c r="B20" s="40">
        <v>19</v>
      </c>
      <c r="C20" s="40">
        <v>13</v>
      </c>
      <c r="D20" s="40">
        <v>8</v>
      </c>
      <c r="E20" s="40">
        <v>10</v>
      </c>
      <c r="F20" s="40">
        <v>6</v>
      </c>
      <c r="G20" s="40">
        <v>2</v>
      </c>
      <c r="H20" s="40">
        <v>88</v>
      </c>
      <c r="I20" s="40">
        <v>66</v>
      </c>
      <c r="J20" s="40">
        <v>32</v>
      </c>
      <c r="K20" s="40">
        <v>1015</v>
      </c>
      <c r="L20" s="40">
        <v>1013</v>
      </c>
      <c r="M20" s="40">
        <v>1011</v>
      </c>
      <c r="N20" s="40">
        <v>10</v>
      </c>
      <c r="O20" s="40">
        <v>10</v>
      </c>
      <c r="P20" s="40">
        <v>10</v>
      </c>
      <c r="Q20" s="40">
        <v>24</v>
      </c>
      <c r="R20" s="40">
        <v>5</v>
      </c>
      <c r="S20" s="40" t="s">
        <v>10</v>
      </c>
      <c r="T20" s="41" t="s">
        <v>5</v>
      </c>
      <c r="U20" s="23"/>
    </row>
    <row r="21" spans="1:21" s="24" customFormat="1" ht="14.25" customHeight="1" x14ac:dyDescent="0.25">
      <c r="A21" s="39">
        <v>42841</v>
      </c>
      <c r="B21" s="40">
        <v>20</v>
      </c>
      <c r="C21" s="40">
        <v>13</v>
      </c>
      <c r="D21" s="40">
        <v>7</v>
      </c>
      <c r="E21" s="40">
        <v>6</v>
      </c>
      <c r="F21" s="40">
        <v>3</v>
      </c>
      <c r="G21" s="40">
        <v>0</v>
      </c>
      <c r="H21" s="40">
        <v>87</v>
      </c>
      <c r="I21" s="40">
        <v>54</v>
      </c>
      <c r="J21" s="40">
        <v>26</v>
      </c>
      <c r="K21" s="40">
        <v>1018</v>
      </c>
      <c r="L21" s="40">
        <v>1016</v>
      </c>
      <c r="M21" s="40">
        <v>1014</v>
      </c>
      <c r="N21" s="40">
        <v>10</v>
      </c>
      <c r="O21" s="40">
        <v>10</v>
      </c>
      <c r="P21" s="40">
        <v>10</v>
      </c>
      <c r="Q21" s="40">
        <v>23</v>
      </c>
      <c r="R21" s="40">
        <v>5</v>
      </c>
      <c r="S21" s="40" t="s">
        <v>10</v>
      </c>
      <c r="T21" s="41"/>
      <c r="U21" s="23"/>
    </row>
    <row r="22" spans="1:21" s="24" customFormat="1" ht="14.25" customHeight="1" x14ac:dyDescent="0.25">
      <c r="A22" s="39">
        <v>42842</v>
      </c>
      <c r="B22" s="40">
        <v>22</v>
      </c>
      <c r="C22" s="40">
        <v>14</v>
      </c>
      <c r="D22" s="40">
        <v>7</v>
      </c>
      <c r="E22" s="40">
        <v>6</v>
      </c>
      <c r="F22" s="40">
        <v>3</v>
      </c>
      <c r="G22" s="40">
        <v>0</v>
      </c>
      <c r="H22" s="40">
        <v>82</v>
      </c>
      <c r="I22" s="40">
        <v>47</v>
      </c>
      <c r="J22" s="40">
        <v>23</v>
      </c>
      <c r="K22" s="40">
        <v>1018</v>
      </c>
      <c r="L22" s="40">
        <v>1016</v>
      </c>
      <c r="M22" s="40">
        <v>1014</v>
      </c>
      <c r="N22" s="40">
        <v>10</v>
      </c>
      <c r="O22" s="40">
        <v>10</v>
      </c>
      <c r="P22" s="40">
        <v>10</v>
      </c>
      <c r="Q22" s="40">
        <v>14</v>
      </c>
      <c r="R22" s="40">
        <v>6</v>
      </c>
      <c r="S22" s="40">
        <v>29</v>
      </c>
      <c r="T22" s="41"/>
      <c r="U22" s="23"/>
    </row>
    <row r="23" spans="1:21" s="24" customFormat="1" ht="14.25" customHeight="1" x14ac:dyDescent="0.25">
      <c r="A23" s="39">
        <v>42843</v>
      </c>
      <c r="B23" s="40">
        <v>22</v>
      </c>
      <c r="C23" s="40">
        <v>16</v>
      </c>
      <c r="D23" s="40">
        <v>9</v>
      </c>
      <c r="E23" s="40">
        <v>5</v>
      </c>
      <c r="F23" s="40">
        <v>3</v>
      </c>
      <c r="G23" s="40">
        <v>-1</v>
      </c>
      <c r="H23" s="40">
        <v>71</v>
      </c>
      <c r="I23" s="40">
        <v>43</v>
      </c>
      <c r="J23" s="40">
        <v>23</v>
      </c>
      <c r="K23" s="40">
        <v>1017</v>
      </c>
      <c r="L23" s="40">
        <v>1015</v>
      </c>
      <c r="M23" s="40">
        <v>1012</v>
      </c>
      <c r="N23" s="40">
        <v>10</v>
      </c>
      <c r="O23" s="40">
        <v>10</v>
      </c>
      <c r="P23" s="40">
        <v>10</v>
      </c>
      <c r="Q23" s="40">
        <v>14</v>
      </c>
      <c r="R23" s="40">
        <v>6</v>
      </c>
      <c r="S23" s="40" t="s">
        <v>10</v>
      </c>
      <c r="T23" s="41"/>
      <c r="U23" s="23"/>
    </row>
    <row r="24" spans="1:21" s="24" customFormat="1" ht="14.25" customHeight="1" x14ac:dyDescent="0.25">
      <c r="A24" s="39">
        <v>42844</v>
      </c>
      <c r="B24" s="40">
        <v>22</v>
      </c>
      <c r="C24" s="40">
        <v>16</v>
      </c>
      <c r="D24" s="40">
        <v>11</v>
      </c>
      <c r="E24" s="40">
        <v>10</v>
      </c>
      <c r="F24" s="40">
        <v>4</v>
      </c>
      <c r="G24" s="40">
        <v>-2</v>
      </c>
      <c r="H24" s="40">
        <v>94</v>
      </c>
      <c r="I24" s="40">
        <v>51</v>
      </c>
      <c r="J24" s="40">
        <v>23</v>
      </c>
      <c r="K24" s="40">
        <v>1018</v>
      </c>
      <c r="L24" s="40">
        <v>1014</v>
      </c>
      <c r="M24" s="40">
        <v>1011</v>
      </c>
      <c r="N24" s="40">
        <v>10</v>
      </c>
      <c r="O24" s="40">
        <v>10</v>
      </c>
      <c r="P24" s="40">
        <v>10</v>
      </c>
      <c r="Q24" s="40">
        <v>19</v>
      </c>
      <c r="R24" s="40">
        <v>6</v>
      </c>
      <c r="S24" s="40">
        <v>45</v>
      </c>
      <c r="T24" s="41" t="s">
        <v>6</v>
      </c>
      <c r="U24" s="23"/>
    </row>
    <row r="25" spans="1:21" s="24" customFormat="1" ht="14.25" customHeight="1" x14ac:dyDescent="0.25">
      <c r="A25" s="39">
        <v>42845</v>
      </c>
      <c r="B25" s="40">
        <v>22</v>
      </c>
      <c r="C25" s="40">
        <v>13</v>
      </c>
      <c r="D25" s="40">
        <v>4</v>
      </c>
      <c r="E25" s="40">
        <v>3</v>
      </c>
      <c r="F25" s="40">
        <v>-2</v>
      </c>
      <c r="G25" s="40">
        <v>-5</v>
      </c>
      <c r="H25" s="40">
        <v>61</v>
      </c>
      <c r="I25" s="40">
        <v>37</v>
      </c>
      <c r="J25" s="40">
        <v>17</v>
      </c>
      <c r="K25" s="40">
        <v>1021</v>
      </c>
      <c r="L25" s="40">
        <v>1018</v>
      </c>
      <c r="M25" s="40">
        <v>1016</v>
      </c>
      <c r="N25" s="40">
        <v>10</v>
      </c>
      <c r="O25" s="40">
        <v>10</v>
      </c>
      <c r="P25" s="40">
        <v>10</v>
      </c>
      <c r="Q25" s="40">
        <v>14</v>
      </c>
      <c r="R25" s="40">
        <v>5</v>
      </c>
      <c r="S25" s="40" t="s">
        <v>10</v>
      </c>
      <c r="T25" s="41"/>
      <c r="U25" s="23"/>
    </row>
    <row r="26" spans="1:21" s="24" customFormat="1" ht="14.25" customHeight="1" x14ac:dyDescent="0.25">
      <c r="A26" s="39">
        <v>42846</v>
      </c>
      <c r="B26" s="40">
        <v>23</v>
      </c>
      <c r="C26" s="40">
        <v>14</v>
      </c>
      <c r="D26" s="40">
        <v>5</v>
      </c>
      <c r="E26" s="40">
        <v>5</v>
      </c>
      <c r="F26" s="40">
        <v>2</v>
      </c>
      <c r="G26" s="40">
        <v>-2</v>
      </c>
      <c r="H26" s="40">
        <v>81</v>
      </c>
      <c r="I26" s="40">
        <v>42</v>
      </c>
      <c r="J26" s="40">
        <v>20</v>
      </c>
      <c r="K26" s="40">
        <v>1019</v>
      </c>
      <c r="L26" s="40">
        <v>1017</v>
      </c>
      <c r="M26" s="40">
        <v>1015</v>
      </c>
      <c r="N26" s="40">
        <v>10</v>
      </c>
      <c r="O26" s="40">
        <v>10</v>
      </c>
      <c r="P26" s="40">
        <v>10</v>
      </c>
      <c r="Q26" s="40">
        <v>10</v>
      </c>
      <c r="R26" s="40">
        <v>3</v>
      </c>
      <c r="S26" s="40" t="s">
        <v>10</v>
      </c>
      <c r="T26" s="41"/>
      <c r="U26" s="23"/>
    </row>
    <row r="27" spans="1:21" s="24" customFormat="1" ht="14.25" customHeight="1" x14ac:dyDescent="0.25">
      <c r="A27" s="39">
        <v>42847</v>
      </c>
      <c r="B27" s="40">
        <v>27</v>
      </c>
      <c r="C27" s="40">
        <v>18</v>
      </c>
      <c r="D27" s="40">
        <v>10</v>
      </c>
      <c r="E27" s="40">
        <v>5</v>
      </c>
      <c r="F27" s="40">
        <v>1</v>
      </c>
      <c r="G27" s="40">
        <v>-3</v>
      </c>
      <c r="H27" s="40">
        <v>71</v>
      </c>
      <c r="I27" s="40">
        <v>32</v>
      </c>
      <c r="J27" s="40">
        <v>14</v>
      </c>
      <c r="K27" s="40">
        <v>1016</v>
      </c>
      <c r="L27" s="40">
        <v>1015</v>
      </c>
      <c r="M27" s="40">
        <v>1013</v>
      </c>
      <c r="N27" s="40">
        <v>10</v>
      </c>
      <c r="O27" s="40">
        <v>10</v>
      </c>
      <c r="P27" s="40">
        <v>10</v>
      </c>
      <c r="Q27" s="40">
        <v>39</v>
      </c>
      <c r="R27" s="40">
        <v>10</v>
      </c>
      <c r="S27" s="40">
        <v>60</v>
      </c>
      <c r="T27" s="41"/>
      <c r="U27" s="23"/>
    </row>
    <row r="28" spans="1:21" s="24" customFormat="1" ht="14.25" customHeight="1" x14ac:dyDescent="0.25">
      <c r="A28" s="39">
        <v>42848</v>
      </c>
      <c r="B28" s="40">
        <v>27</v>
      </c>
      <c r="C28" s="40">
        <v>19</v>
      </c>
      <c r="D28" s="40">
        <v>11</v>
      </c>
      <c r="E28" s="40">
        <v>5</v>
      </c>
      <c r="F28" s="40">
        <v>3</v>
      </c>
      <c r="G28" s="40">
        <v>1</v>
      </c>
      <c r="H28" s="40">
        <v>58</v>
      </c>
      <c r="I28" s="40">
        <v>37</v>
      </c>
      <c r="J28" s="40">
        <v>18</v>
      </c>
      <c r="K28" s="40">
        <v>1016</v>
      </c>
      <c r="L28" s="40">
        <v>1011</v>
      </c>
      <c r="M28" s="40">
        <v>1005</v>
      </c>
      <c r="N28" s="40">
        <v>10</v>
      </c>
      <c r="O28" s="40">
        <v>10</v>
      </c>
      <c r="P28" s="40">
        <v>10</v>
      </c>
      <c r="Q28" s="40">
        <v>32</v>
      </c>
      <c r="R28" s="40">
        <v>6</v>
      </c>
      <c r="S28" s="40">
        <v>55</v>
      </c>
      <c r="T28" s="41"/>
      <c r="U28" s="23"/>
    </row>
    <row r="29" spans="1:21" s="24" customFormat="1" ht="14.25" customHeight="1" x14ac:dyDescent="0.25">
      <c r="A29" s="39">
        <v>42849</v>
      </c>
      <c r="B29" s="40">
        <v>23</v>
      </c>
      <c r="C29" s="40">
        <v>17</v>
      </c>
      <c r="D29" s="40">
        <v>12</v>
      </c>
      <c r="E29" s="40">
        <v>6</v>
      </c>
      <c r="F29" s="40">
        <v>-1</v>
      </c>
      <c r="G29" s="40">
        <v>-8</v>
      </c>
      <c r="H29" s="40">
        <v>62</v>
      </c>
      <c r="I29" s="40">
        <v>31</v>
      </c>
      <c r="J29" s="40">
        <v>13</v>
      </c>
      <c r="K29" s="40">
        <v>1014</v>
      </c>
      <c r="L29" s="40">
        <v>1009</v>
      </c>
      <c r="M29" s="40">
        <v>1007</v>
      </c>
      <c r="N29" s="40">
        <v>10</v>
      </c>
      <c r="O29" s="40">
        <v>10</v>
      </c>
      <c r="P29" s="40">
        <v>10</v>
      </c>
      <c r="Q29" s="40">
        <v>39</v>
      </c>
      <c r="R29" s="40">
        <v>13</v>
      </c>
      <c r="S29" s="40">
        <v>63</v>
      </c>
      <c r="T29" s="41" t="s">
        <v>6</v>
      </c>
      <c r="U29" s="23"/>
    </row>
    <row r="30" spans="1:21" s="24" customFormat="1" ht="14.25" customHeight="1" x14ac:dyDescent="0.25">
      <c r="A30" s="39">
        <v>42850</v>
      </c>
      <c r="B30" s="40">
        <v>19</v>
      </c>
      <c r="C30" s="40">
        <v>10</v>
      </c>
      <c r="D30" s="40">
        <v>2</v>
      </c>
      <c r="E30" s="40">
        <v>-2</v>
      </c>
      <c r="F30" s="40">
        <v>-5</v>
      </c>
      <c r="G30" s="40">
        <v>-9</v>
      </c>
      <c r="H30" s="40">
        <v>70</v>
      </c>
      <c r="I30" s="40">
        <v>36</v>
      </c>
      <c r="J30" s="40">
        <v>15</v>
      </c>
      <c r="K30" s="40">
        <v>1023</v>
      </c>
      <c r="L30" s="40">
        <v>1018</v>
      </c>
      <c r="M30" s="40">
        <v>1014</v>
      </c>
      <c r="N30" s="40">
        <v>10</v>
      </c>
      <c r="O30" s="40">
        <v>10</v>
      </c>
      <c r="P30" s="40">
        <v>10</v>
      </c>
      <c r="Q30" s="40">
        <v>27</v>
      </c>
      <c r="R30" s="40">
        <v>6</v>
      </c>
      <c r="S30" s="40">
        <v>34</v>
      </c>
      <c r="T30" s="41"/>
      <c r="U30" s="23"/>
    </row>
    <row r="31" spans="1:21" s="24" customFormat="1" ht="14.25" customHeight="1" x14ac:dyDescent="0.25">
      <c r="A31" s="39">
        <v>42851</v>
      </c>
      <c r="B31" s="40">
        <v>19</v>
      </c>
      <c r="C31" s="40">
        <v>10</v>
      </c>
      <c r="D31" s="40">
        <v>1</v>
      </c>
      <c r="E31" s="40">
        <v>-2</v>
      </c>
      <c r="F31" s="40">
        <v>-5</v>
      </c>
      <c r="G31" s="40">
        <v>-9</v>
      </c>
      <c r="H31" s="40">
        <v>52</v>
      </c>
      <c r="I31" s="40">
        <v>35</v>
      </c>
      <c r="J31" s="40">
        <v>23</v>
      </c>
      <c r="K31" s="40">
        <v>1028</v>
      </c>
      <c r="L31" s="40">
        <v>1026</v>
      </c>
      <c r="M31" s="40">
        <v>1023</v>
      </c>
      <c r="N31" s="40">
        <v>10</v>
      </c>
      <c r="O31" s="40">
        <v>10</v>
      </c>
      <c r="P31" s="40">
        <v>10</v>
      </c>
      <c r="Q31" s="40">
        <v>26</v>
      </c>
      <c r="R31" s="40">
        <v>8</v>
      </c>
      <c r="S31" s="40">
        <v>50</v>
      </c>
      <c r="T31" s="41"/>
      <c r="U31" s="23"/>
    </row>
    <row r="32" spans="1:21" s="24" customFormat="1" ht="14.25" customHeight="1" x14ac:dyDescent="0.25">
      <c r="A32" s="39">
        <v>42852</v>
      </c>
      <c r="B32" s="40">
        <v>19</v>
      </c>
      <c r="C32" s="40">
        <v>12</v>
      </c>
      <c r="D32" s="40">
        <v>6</v>
      </c>
      <c r="E32" s="40">
        <v>-1</v>
      </c>
      <c r="F32" s="40">
        <v>-2</v>
      </c>
      <c r="G32" s="40">
        <v>-3</v>
      </c>
      <c r="H32" s="40">
        <v>57</v>
      </c>
      <c r="I32" s="40">
        <v>36</v>
      </c>
      <c r="J32" s="40">
        <v>24</v>
      </c>
      <c r="K32" s="40">
        <v>1028</v>
      </c>
      <c r="L32" s="40">
        <v>1025</v>
      </c>
      <c r="M32" s="40">
        <v>1022</v>
      </c>
      <c r="N32" s="40">
        <v>10</v>
      </c>
      <c r="O32" s="40">
        <v>10</v>
      </c>
      <c r="P32" s="40">
        <v>10</v>
      </c>
      <c r="Q32" s="40">
        <v>29</v>
      </c>
      <c r="R32" s="40">
        <v>13</v>
      </c>
      <c r="S32" s="40">
        <v>50</v>
      </c>
      <c r="T32" s="41"/>
      <c r="U32" s="23"/>
    </row>
    <row r="33" spans="1:21" s="24" customFormat="1" ht="14.25" customHeight="1" x14ac:dyDescent="0.25">
      <c r="A33" s="39">
        <v>42853</v>
      </c>
      <c r="B33" s="40">
        <v>19</v>
      </c>
      <c r="C33" s="40">
        <v>12</v>
      </c>
      <c r="D33" s="40">
        <v>6</v>
      </c>
      <c r="E33" s="40">
        <v>-1</v>
      </c>
      <c r="F33" s="40">
        <v>-2</v>
      </c>
      <c r="G33" s="40">
        <v>-3</v>
      </c>
      <c r="H33" s="40">
        <v>57</v>
      </c>
      <c r="I33" s="40">
        <v>36</v>
      </c>
      <c r="J33" s="40">
        <v>24</v>
      </c>
      <c r="K33" s="40">
        <v>1028</v>
      </c>
      <c r="L33" s="40">
        <v>1025</v>
      </c>
      <c r="M33" s="40">
        <v>1022</v>
      </c>
      <c r="N33" s="40">
        <v>10</v>
      </c>
      <c r="O33" s="40">
        <v>10</v>
      </c>
      <c r="P33" s="40">
        <v>10</v>
      </c>
      <c r="Q33" s="40">
        <v>29</v>
      </c>
      <c r="R33" s="40">
        <v>13</v>
      </c>
      <c r="S33" s="40">
        <v>50</v>
      </c>
      <c r="T33" s="41"/>
      <c r="U33" s="23"/>
    </row>
    <row r="34" spans="1:21" s="24" customFormat="1" ht="14.25" customHeight="1" x14ac:dyDescent="0.25">
      <c r="A34" s="39">
        <v>42854</v>
      </c>
      <c r="B34" s="40">
        <v>22</v>
      </c>
      <c r="C34" s="40">
        <v>16</v>
      </c>
      <c r="D34" s="40">
        <v>11</v>
      </c>
      <c r="E34" s="40">
        <v>10</v>
      </c>
      <c r="F34" s="40">
        <v>4</v>
      </c>
      <c r="G34" s="40">
        <v>0</v>
      </c>
      <c r="H34" s="40">
        <v>82</v>
      </c>
      <c r="I34" s="40">
        <v>46</v>
      </c>
      <c r="J34" s="40">
        <v>23</v>
      </c>
      <c r="K34" s="40">
        <v>1019</v>
      </c>
      <c r="L34" s="40">
        <v>1017</v>
      </c>
      <c r="M34" s="40">
        <v>1015</v>
      </c>
      <c r="N34" s="40">
        <v>10</v>
      </c>
      <c r="O34" s="40">
        <v>10</v>
      </c>
      <c r="P34" s="40">
        <v>10</v>
      </c>
      <c r="Q34" s="40">
        <v>40</v>
      </c>
      <c r="R34" s="40">
        <v>6</v>
      </c>
      <c r="S34" s="40" t="s">
        <v>10</v>
      </c>
      <c r="T34" s="41"/>
      <c r="U34" s="23"/>
    </row>
    <row r="35" spans="1:21" s="24" customFormat="1" ht="14.25" customHeight="1" x14ac:dyDescent="0.25">
      <c r="A35" s="39">
        <v>42855</v>
      </c>
      <c r="B35" s="40">
        <v>24</v>
      </c>
      <c r="C35" s="40">
        <v>16</v>
      </c>
      <c r="D35" s="40">
        <v>8</v>
      </c>
      <c r="E35" s="40">
        <v>10</v>
      </c>
      <c r="F35" s="40">
        <v>4</v>
      </c>
      <c r="G35" s="40">
        <v>-1</v>
      </c>
      <c r="H35" s="40">
        <v>93</v>
      </c>
      <c r="I35" s="40">
        <v>51</v>
      </c>
      <c r="J35" s="40">
        <v>22</v>
      </c>
      <c r="K35" s="40">
        <v>1018</v>
      </c>
      <c r="L35" s="40">
        <v>1016</v>
      </c>
      <c r="M35" s="40">
        <v>1014</v>
      </c>
      <c r="N35" s="40">
        <v>10</v>
      </c>
      <c r="O35" s="40">
        <v>10</v>
      </c>
      <c r="P35" s="40">
        <v>10</v>
      </c>
      <c r="Q35" s="40">
        <v>23</v>
      </c>
      <c r="R35" s="40">
        <v>6</v>
      </c>
      <c r="S35" s="40" t="s">
        <v>10</v>
      </c>
      <c r="T35" s="41"/>
      <c r="U35" s="23"/>
    </row>
    <row r="36" spans="1:21" s="24" customFormat="1" ht="14.25" customHeight="1" x14ac:dyDescent="0.25">
      <c r="A36" s="39">
        <v>42856</v>
      </c>
      <c r="B36" s="40">
        <v>26</v>
      </c>
      <c r="C36" s="40">
        <v>17</v>
      </c>
      <c r="D36" s="40">
        <v>8</v>
      </c>
      <c r="E36" s="40">
        <v>5</v>
      </c>
      <c r="F36" s="40">
        <v>2</v>
      </c>
      <c r="G36" s="40">
        <v>0</v>
      </c>
      <c r="H36" s="40">
        <v>76</v>
      </c>
      <c r="I36" s="40">
        <v>35</v>
      </c>
      <c r="J36" s="40">
        <v>18</v>
      </c>
      <c r="K36" s="40">
        <v>1018</v>
      </c>
      <c r="L36" s="40">
        <v>1016</v>
      </c>
      <c r="M36" s="40">
        <v>1014</v>
      </c>
      <c r="N36" s="40">
        <v>10</v>
      </c>
      <c r="O36" s="40">
        <v>10</v>
      </c>
      <c r="P36" s="40">
        <v>10</v>
      </c>
      <c r="Q36" s="40">
        <v>19</v>
      </c>
      <c r="R36" s="40">
        <v>8</v>
      </c>
      <c r="S36" s="40" t="s">
        <v>10</v>
      </c>
      <c r="T36" s="41"/>
      <c r="U36" s="23"/>
    </row>
    <row r="37" spans="1:21" s="24" customFormat="1" ht="14.25" customHeight="1" x14ac:dyDescent="0.25">
      <c r="A37" s="39">
        <v>42857</v>
      </c>
      <c r="B37" s="40">
        <v>23</v>
      </c>
      <c r="C37" s="40">
        <v>20</v>
      </c>
      <c r="D37" s="40">
        <v>16</v>
      </c>
      <c r="E37" s="40">
        <v>11</v>
      </c>
      <c r="F37" s="40">
        <v>6</v>
      </c>
      <c r="G37" s="40">
        <v>3</v>
      </c>
      <c r="H37" s="40">
        <v>72</v>
      </c>
      <c r="I37" s="40">
        <v>44</v>
      </c>
      <c r="J37" s="40">
        <v>31</v>
      </c>
      <c r="K37" s="40">
        <v>1018</v>
      </c>
      <c r="L37" s="40">
        <v>1016</v>
      </c>
      <c r="M37" s="40">
        <v>1014</v>
      </c>
      <c r="N37" s="40">
        <v>10</v>
      </c>
      <c r="O37" s="40">
        <v>10</v>
      </c>
      <c r="P37" s="40">
        <v>10</v>
      </c>
      <c r="Q37" s="40">
        <v>32</v>
      </c>
      <c r="R37" s="40">
        <v>16</v>
      </c>
      <c r="S37" s="40">
        <v>55</v>
      </c>
      <c r="T37" s="41" t="s">
        <v>5</v>
      </c>
      <c r="U37" s="23"/>
    </row>
    <row r="38" spans="1:21" s="24" customFormat="1" ht="14.25" customHeight="1" x14ac:dyDescent="0.25">
      <c r="A38" s="39">
        <v>42858</v>
      </c>
      <c r="B38" s="40">
        <v>23</v>
      </c>
      <c r="C38" s="40">
        <v>18</v>
      </c>
      <c r="D38" s="40">
        <v>14</v>
      </c>
      <c r="E38" s="40">
        <v>12</v>
      </c>
      <c r="F38" s="40">
        <v>9</v>
      </c>
      <c r="G38" s="40">
        <v>5</v>
      </c>
      <c r="H38" s="40">
        <v>88</v>
      </c>
      <c r="I38" s="40">
        <v>59</v>
      </c>
      <c r="J38" s="40">
        <v>31</v>
      </c>
      <c r="K38" s="40">
        <v>1015</v>
      </c>
      <c r="L38" s="40">
        <v>1013</v>
      </c>
      <c r="M38" s="40">
        <v>1011</v>
      </c>
      <c r="N38" s="40">
        <v>10</v>
      </c>
      <c r="O38" s="40">
        <v>10</v>
      </c>
      <c r="P38" s="40">
        <v>10</v>
      </c>
      <c r="Q38" s="40">
        <v>16</v>
      </c>
      <c r="R38" s="40">
        <v>6</v>
      </c>
      <c r="S38" s="40" t="s">
        <v>10</v>
      </c>
      <c r="T38" s="41"/>
      <c r="U38" s="23"/>
    </row>
    <row r="39" spans="1:21" s="24" customFormat="1" ht="14.25" customHeight="1" x14ac:dyDescent="0.25">
      <c r="A39" s="39">
        <v>42859</v>
      </c>
      <c r="B39" s="40">
        <v>23</v>
      </c>
      <c r="C39" s="40">
        <v>17</v>
      </c>
      <c r="D39" s="40">
        <v>12</v>
      </c>
      <c r="E39" s="40">
        <v>11</v>
      </c>
      <c r="F39" s="40">
        <v>8</v>
      </c>
      <c r="G39" s="40">
        <v>4</v>
      </c>
      <c r="H39" s="40">
        <v>82</v>
      </c>
      <c r="I39" s="40">
        <v>62</v>
      </c>
      <c r="J39" s="40">
        <v>31</v>
      </c>
      <c r="K39" s="40">
        <v>1015</v>
      </c>
      <c r="L39" s="40">
        <v>1013</v>
      </c>
      <c r="M39" s="40">
        <v>1011</v>
      </c>
      <c r="N39" s="40">
        <v>10</v>
      </c>
      <c r="O39" s="40">
        <v>10</v>
      </c>
      <c r="P39" s="40">
        <v>10</v>
      </c>
      <c r="Q39" s="40">
        <v>16</v>
      </c>
      <c r="R39" s="40">
        <v>6</v>
      </c>
      <c r="S39" s="40" t="s">
        <v>10</v>
      </c>
      <c r="T39" s="41" t="s">
        <v>6</v>
      </c>
      <c r="U39" s="23"/>
    </row>
    <row r="40" spans="1:21" s="24" customFormat="1" ht="14.25" customHeight="1" x14ac:dyDescent="0.25">
      <c r="A40" s="39">
        <v>42860</v>
      </c>
      <c r="B40" s="40">
        <v>23</v>
      </c>
      <c r="C40" s="40">
        <v>17</v>
      </c>
      <c r="D40" s="40">
        <v>11</v>
      </c>
      <c r="E40" s="40">
        <v>11</v>
      </c>
      <c r="F40" s="40">
        <v>9</v>
      </c>
      <c r="G40" s="40">
        <v>5</v>
      </c>
      <c r="H40" s="40">
        <v>94</v>
      </c>
      <c r="I40" s="40">
        <v>63</v>
      </c>
      <c r="J40" s="40">
        <v>33</v>
      </c>
      <c r="K40" s="40">
        <v>1016</v>
      </c>
      <c r="L40" s="40">
        <v>1014</v>
      </c>
      <c r="M40" s="40">
        <v>1012</v>
      </c>
      <c r="N40" s="40">
        <v>10</v>
      </c>
      <c r="O40" s="40">
        <v>10</v>
      </c>
      <c r="P40" s="40">
        <v>10</v>
      </c>
      <c r="Q40" s="40">
        <v>16</v>
      </c>
      <c r="R40" s="40">
        <v>3</v>
      </c>
      <c r="S40" s="40" t="s">
        <v>10</v>
      </c>
      <c r="T40" s="41"/>
      <c r="U40" s="23"/>
    </row>
    <row r="41" spans="1:21" s="24" customFormat="1" ht="14.25" customHeight="1" x14ac:dyDescent="0.25">
      <c r="A41" s="39">
        <v>42861</v>
      </c>
      <c r="B41" s="40">
        <v>23</v>
      </c>
      <c r="C41" s="40">
        <v>17</v>
      </c>
      <c r="D41" s="40">
        <v>12</v>
      </c>
      <c r="E41" s="40">
        <v>10</v>
      </c>
      <c r="F41" s="40">
        <v>7</v>
      </c>
      <c r="G41" s="40">
        <v>5</v>
      </c>
      <c r="H41" s="40">
        <v>88</v>
      </c>
      <c r="I41" s="40">
        <v>55</v>
      </c>
      <c r="J41" s="40">
        <v>31</v>
      </c>
      <c r="K41" s="40">
        <v>1015</v>
      </c>
      <c r="L41" s="40">
        <v>1013</v>
      </c>
      <c r="M41" s="40">
        <v>1012</v>
      </c>
      <c r="N41" s="40">
        <v>10</v>
      </c>
      <c r="O41" s="40">
        <v>10</v>
      </c>
      <c r="P41" s="40">
        <v>10</v>
      </c>
      <c r="Q41" s="40">
        <v>26</v>
      </c>
      <c r="R41" s="40">
        <v>8</v>
      </c>
      <c r="S41" s="40">
        <v>35</v>
      </c>
      <c r="T41" s="41" t="s">
        <v>7</v>
      </c>
      <c r="U41" s="23"/>
    </row>
    <row r="42" spans="1:21" s="24" customFormat="1" ht="14.25" customHeight="1" x14ac:dyDescent="0.25">
      <c r="A42" s="39">
        <v>42862</v>
      </c>
      <c r="B42" s="40">
        <v>22</v>
      </c>
      <c r="C42" s="40">
        <v>16</v>
      </c>
      <c r="D42" s="40">
        <v>10</v>
      </c>
      <c r="E42" s="40">
        <v>12</v>
      </c>
      <c r="F42" s="40">
        <v>9</v>
      </c>
      <c r="G42" s="40">
        <v>6</v>
      </c>
      <c r="H42" s="40">
        <v>94</v>
      </c>
      <c r="I42" s="40">
        <v>71</v>
      </c>
      <c r="J42" s="40">
        <v>38</v>
      </c>
      <c r="K42" s="40">
        <v>1015</v>
      </c>
      <c r="L42" s="40">
        <v>1014</v>
      </c>
      <c r="M42" s="40">
        <v>1012</v>
      </c>
      <c r="N42" s="40">
        <v>10</v>
      </c>
      <c r="O42" s="40">
        <v>10</v>
      </c>
      <c r="P42" s="40">
        <v>6</v>
      </c>
      <c r="Q42" s="40">
        <v>16</v>
      </c>
      <c r="R42" s="40">
        <v>3</v>
      </c>
      <c r="S42" s="40" t="s">
        <v>10</v>
      </c>
      <c r="T42" s="41" t="s">
        <v>5</v>
      </c>
      <c r="U42" s="23"/>
    </row>
    <row r="43" spans="1:21" s="24" customFormat="1" ht="14.25" customHeight="1" x14ac:dyDescent="0.25">
      <c r="A43" s="39">
        <v>42863</v>
      </c>
      <c r="B43" s="40">
        <v>25</v>
      </c>
      <c r="C43" s="40">
        <v>18</v>
      </c>
      <c r="D43" s="40">
        <v>11</v>
      </c>
      <c r="E43" s="40">
        <v>12</v>
      </c>
      <c r="F43" s="40">
        <v>7</v>
      </c>
      <c r="G43" s="40">
        <v>1</v>
      </c>
      <c r="H43" s="40">
        <v>94</v>
      </c>
      <c r="I43" s="40">
        <v>58</v>
      </c>
      <c r="J43" s="40">
        <v>21</v>
      </c>
      <c r="K43" s="40">
        <v>1013</v>
      </c>
      <c r="L43" s="40">
        <v>1011</v>
      </c>
      <c r="M43" s="40">
        <v>1009</v>
      </c>
      <c r="N43" s="40">
        <v>10</v>
      </c>
      <c r="O43" s="40">
        <v>10</v>
      </c>
      <c r="P43" s="40">
        <v>10</v>
      </c>
      <c r="Q43" s="40">
        <v>35</v>
      </c>
      <c r="R43" s="40">
        <v>6</v>
      </c>
      <c r="S43" s="40">
        <v>42</v>
      </c>
      <c r="T43" s="41" t="s">
        <v>5</v>
      </c>
      <c r="U43" s="23"/>
    </row>
    <row r="44" spans="1:21" s="24" customFormat="1" ht="14.25" customHeight="1" x14ac:dyDescent="0.25">
      <c r="A44" s="39">
        <v>42864</v>
      </c>
      <c r="B44" s="40">
        <v>29</v>
      </c>
      <c r="C44" s="40">
        <v>20</v>
      </c>
      <c r="D44" s="40">
        <v>12</v>
      </c>
      <c r="E44" s="40">
        <v>8</v>
      </c>
      <c r="F44" s="40">
        <v>4</v>
      </c>
      <c r="G44" s="40">
        <v>-1</v>
      </c>
      <c r="H44" s="40">
        <v>72</v>
      </c>
      <c r="I44" s="40">
        <v>37</v>
      </c>
      <c r="J44" s="40">
        <v>14</v>
      </c>
      <c r="K44" s="40">
        <v>1016</v>
      </c>
      <c r="L44" s="40">
        <v>1012</v>
      </c>
      <c r="M44" s="40">
        <v>1011</v>
      </c>
      <c r="N44" s="40">
        <v>10</v>
      </c>
      <c r="O44" s="40">
        <v>10</v>
      </c>
      <c r="P44" s="40">
        <v>10</v>
      </c>
      <c r="Q44" s="40">
        <v>39</v>
      </c>
      <c r="R44" s="40">
        <v>13</v>
      </c>
      <c r="S44" s="40">
        <v>60</v>
      </c>
      <c r="T44" s="41" t="s">
        <v>6</v>
      </c>
      <c r="U44" s="23"/>
    </row>
    <row r="45" spans="1:21" s="24" customFormat="1" ht="14.25" customHeight="1" x14ac:dyDescent="0.25">
      <c r="A45" s="39">
        <v>42865</v>
      </c>
      <c r="B45" s="40">
        <v>28</v>
      </c>
      <c r="C45" s="40">
        <v>19</v>
      </c>
      <c r="D45" s="40">
        <v>10</v>
      </c>
      <c r="E45" s="40">
        <v>8</v>
      </c>
      <c r="F45" s="40">
        <v>6</v>
      </c>
      <c r="G45" s="40">
        <v>3</v>
      </c>
      <c r="H45" s="40">
        <v>82</v>
      </c>
      <c r="I45" s="40">
        <v>42</v>
      </c>
      <c r="J45" s="40">
        <v>21</v>
      </c>
      <c r="K45" s="40">
        <v>1016</v>
      </c>
      <c r="L45" s="40">
        <v>1013</v>
      </c>
      <c r="M45" s="40">
        <v>1009</v>
      </c>
      <c r="N45" s="40">
        <v>10</v>
      </c>
      <c r="O45" s="40">
        <v>10</v>
      </c>
      <c r="P45" s="40">
        <v>10</v>
      </c>
      <c r="Q45" s="40">
        <v>16</v>
      </c>
      <c r="R45" s="40">
        <v>6</v>
      </c>
      <c r="S45" s="40" t="s">
        <v>10</v>
      </c>
      <c r="T45" s="41" t="s">
        <v>7</v>
      </c>
      <c r="U45" s="23"/>
    </row>
    <row r="46" spans="1:21" s="24" customFormat="1" ht="14.25" customHeight="1" x14ac:dyDescent="0.25">
      <c r="A46" s="39">
        <v>42866</v>
      </c>
      <c r="B46" s="40">
        <v>26</v>
      </c>
      <c r="C46" s="40">
        <v>21</v>
      </c>
      <c r="D46" s="40">
        <v>15</v>
      </c>
      <c r="E46" s="40">
        <v>13</v>
      </c>
      <c r="F46" s="40">
        <v>8</v>
      </c>
      <c r="G46" s="40">
        <v>5</v>
      </c>
      <c r="H46" s="40">
        <v>63</v>
      </c>
      <c r="I46" s="40">
        <v>47</v>
      </c>
      <c r="J46" s="40">
        <v>30</v>
      </c>
      <c r="K46" s="40">
        <v>1014</v>
      </c>
      <c r="L46" s="40">
        <v>1010</v>
      </c>
      <c r="M46" s="40">
        <v>1007</v>
      </c>
      <c r="N46" s="40">
        <v>10</v>
      </c>
      <c r="O46" s="40">
        <v>10</v>
      </c>
      <c r="P46" s="40">
        <v>10</v>
      </c>
      <c r="Q46" s="40">
        <v>11</v>
      </c>
      <c r="R46" s="40">
        <v>3</v>
      </c>
      <c r="S46" s="40">
        <v>26</v>
      </c>
      <c r="T46" s="41" t="s">
        <v>6</v>
      </c>
      <c r="U46" s="23"/>
    </row>
    <row r="47" spans="1:21" s="24" customFormat="1" ht="14.25" customHeight="1" x14ac:dyDescent="0.25">
      <c r="A47" s="39">
        <v>42867</v>
      </c>
      <c r="B47" s="40">
        <v>25</v>
      </c>
      <c r="C47" s="40">
        <v>17</v>
      </c>
      <c r="D47" s="40">
        <v>8</v>
      </c>
      <c r="E47" s="40">
        <v>7</v>
      </c>
      <c r="F47" s="40">
        <v>5</v>
      </c>
      <c r="G47" s="40">
        <v>1</v>
      </c>
      <c r="H47" s="40">
        <v>87</v>
      </c>
      <c r="I47" s="40">
        <v>47</v>
      </c>
      <c r="J47" s="40">
        <v>28</v>
      </c>
      <c r="K47" s="40">
        <v>1018</v>
      </c>
      <c r="L47" s="40">
        <v>1016</v>
      </c>
      <c r="M47" s="40">
        <v>1014</v>
      </c>
      <c r="N47" s="40">
        <v>10</v>
      </c>
      <c r="O47" s="40">
        <v>10</v>
      </c>
      <c r="P47" s="40">
        <v>10</v>
      </c>
      <c r="Q47" s="40">
        <v>32</v>
      </c>
      <c r="R47" s="40">
        <v>8</v>
      </c>
      <c r="S47" s="40">
        <v>52</v>
      </c>
      <c r="T47" s="41"/>
      <c r="U47" s="23"/>
    </row>
    <row r="48" spans="1:21" s="24" customFormat="1" ht="14.25" customHeight="1" x14ac:dyDescent="0.25">
      <c r="A48" s="39">
        <v>42868</v>
      </c>
      <c r="B48" s="40">
        <v>27</v>
      </c>
      <c r="C48" s="40">
        <v>20</v>
      </c>
      <c r="D48" s="40">
        <v>14</v>
      </c>
      <c r="E48" s="40">
        <v>7</v>
      </c>
      <c r="F48" s="40">
        <v>4</v>
      </c>
      <c r="G48" s="40">
        <v>1</v>
      </c>
      <c r="H48" s="40">
        <v>52</v>
      </c>
      <c r="I48" s="40">
        <v>37</v>
      </c>
      <c r="J48" s="40">
        <v>20</v>
      </c>
      <c r="K48" s="40">
        <v>1019</v>
      </c>
      <c r="L48" s="40">
        <v>1016</v>
      </c>
      <c r="M48" s="40">
        <v>1013</v>
      </c>
      <c r="N48" s="40">
        <v>10</v>
      </c>
      <c r="O48" s="40">
        <v>10</v>
      </c>
      <c r="P48" s="40">
        <v>10</v>
      </c>
      <c r="Q48" s="40">
        <v>23</v>
      </c>
      <c r="R48" s="40">
        <v>11</v>
      </c>
      <c r="S48" s="40" t="s">
        <v>10</v>
      </c>
      <c r="T48" s="41"/>
      <c r="U48" s="23"/>
    </row>
    <row r="49" spans="1:21" s="24" customFormat="1" ht="14.25" customHeight="1" x14ac:dyDescent="0.25">
      <c r="A49" s="39">
        <v>42869</v>
      </c>
      <c r="B49" s="40">
        <v>27</v>
      </c>
      <c r="C49" s="40">
        <v>19</v>
      </c>
      <c r="D49" s="40">
        <v>12</v>
      </c>
      <c r="E49" s="40">
        <v>14</v>
      </c>
      <c r="F49" s="40">
        <v>8</v>
      </c>
      <c r="G49" s="40">
        <v>5</v>
      </c>
      <c r="H49" s="40">
        <v>88</v>
      </c>
      <c r="I49" s="40">
        <v>53</v>
      </c>
      <c r="J49" s="40">
        <v>24</v>
      </c>
      <c r="K49" s="40">
        <v>1014</v>
      </c>
      <c r="L49" s="40">
        <v>1013</v>
      </c>
      <c r="M49" s="40">
        <v>1010</v>
      </c>
      <c r="N49" s="40">
        <v>10</v>
      </c>
      <c r="O49" s="40">
        <v>10</v>
      </c>
      <c r="P49" s="40">
        <v>6</v>
      </c>
      <c r="Q49" s="40">
        <v>21</v>
      </c>
      <c r="R49" s="40">
        <v>8</v>
      </c>
      <c r="S49" s="40">
        <v>45</v>
      </c>
      <c r="T49" s="41" t="s">
        <v>6</v>
      </c>
      <c r="U49" s="23"/>
    </row>
    <row r="50" spans="1:21" s="24" customFormat="1" ht="14.25" customHeight="1" x14ac:dyDescent="0.25">
      <c r="A50" s="39">
        <v>42870</v>
      </c>
      <c r="B50" s="40">
        <v>22</v>
      </c>
      <c r="C50" s="40">
        <v>17</v>
      </c>
      <c r="D50" s="40">
        <v>13</v>
      </c>
      <c r="E50" s="40">
        <v>13</v>
      </c>
      <c r="F50" s="40">
        <v>12</v>
      </c>
      <c r="G50" s="40">
        <v>9</v>
      </c>
      <c r="H50" s="40">
        <v>94</v>
      </c>
      <c r="I50" s="40">
        <v>76</v>
      </c>
      <c r="J50" s="40">
        <v>46</v>
      </c>
      <c r="K50" s="40">
        <v>1014</v>
      </c>
      <c r="L50" s="40">
        <v>1012</v>
      </c>
      <c r="M50" s="40">
        <v>1010</v>
      </c>
      <c r="N50" s="40">
        <v>10</v>
      </c>
      <c r="O50" s="40">
        <v>10</v>
      </c>
      <c r="P50" s="40">
        <v>4</v>
      </c>
      <c r="Q50" s="40">
        <v>27</v>
      </c>
      <c r="R50" s="40">
        <v>6</v>
      </c>
      <c r="S50" s="40" t="s">
        <v>10</v>
      </c>
      <c r="T50" s="41" t="s">
        <v>6</v>
      </c>
      <c r="U50" s="23"/>
    </row>
    <row r="51" spans="1:21" s="24" customFormat="1" ht="14.25" customHeight="1" x14ac:dyDescent="0.25">
      <c r="A51" s="39">
        <v>42871</v>
      </c>
      <c r="B51" s="40">
        <v>24</v>
      </c>
      <c r="C51" s="40">
        <v>17</v>
      </c>
      <c r="D51" s="40">
        <v>9</v>
      </c>
      <c r="E51" s="40">
        <v>13</v>
      </c>
      <c r="F51" s="40">
        <v>7</v>
      </c>
      <c r="G51" s="40">
        <v>-1</v>
      </c>
      <c r="H51" s="40">
        <v>100</v>
      </c>
      <c r="I51" s="40">
        <v>59</v>
      </c>
      <c r="J51" s="40">
        <v>19</v>
      </c>
      <c r="K51" s="40">
        <v>1015</v>
      </c>
      <c r="L51" s="40">
        <v>1013</v>
      </c>
      <c r="M51" s="40">
        <v>1011</v>
      </c>
      <c r="N51" s="40">
        <v>10</v>
      </c>
      <c r="O51" s="40">
        <v>8</v>
      </c>
      <c r="P51" s="40">
        <v>0</v>
      </c>
      <c r="Q51" s="40">
        <v>26</v>
      </c>
      <c r="R51" s="40">
        <v>5</v>
      </c>
      <c r="S51" s="40">
        <v>35</v>
      </c>
      <c r="T51" s="41" t="s">
        <v>9</v>
      </c>
      <c r="U51" s="23"/>
    </row>
    <row r="52" spans="1:21" s="24" customFormat="1" ht="14.25" customHeight="1" x14ac:dyDescent="0.25">
      <c r="A52" s="39">
        <v>42872</v>
      </c>
      <c r="B52" s="40">
        <v>24</v>
      </c>
      <c r="C52" s="40">
        <v>17</v>
      </c>
      <c r="D52" s="40">
        <v>9</v>
      </c>
      <c r="E52" s="40">
        <v>7</v>
      </c>
      <c r="F52" s="40">
        <v>4</v>
      </c>
      <c r="G52" s="40">
        <v>0</v>
      </c>
      <c r="H52" s="40">
        <v>87</v>
      </c>
      <c r="I52" s="40">
        <v>45</v>
      </c>
      <c r="J52" s="40">
        <v>21</v>
      </c>
      <c r="K52" s="40">
        <v>1017</v>
      </c>
      <c r="L52" s="40">
        <v>1015</v>
      </c>
      <c r="M52" s="40">
        <v>1014</v>
      </c>
      <c r="N52" s="40">
        <v>10</v>
      </c>
      <c r="O52" s="40">
        <v>10</v>
      </c>
      <c r="P52" s="40">
        <v>10</v>
      </c>
      <c r="Q52" s="40">
        <v>13</v>
      </c>
      <c r="R52" s="40">
        <v>5</v>
      </c>
      <c r="S52" s="40" t="s">
        <v>10</v>
      </c>
      <c r="T52" s="41"/>
      <c r="U52" s="23"/>
    </row>
    <row r="53" spans="1:21" s="24" customFormat="1" ht="14.25" customHeight="1" x14ac:dyDescent="0.25">
      <c r="A53" s="39">
        <v>42873</v>
      </c>
      <c r="B53" s="40">
        <v>28</v>
      </c>
      <c r="C53" s="40">
        <v>20</v>
      </c>
      <c r="D53" s="40">
        <v>13</v>
      </c>
      <c r="E53" s="40">
        <v>9</v>
      </c>
      <c r="F53" s="40">
        <v>6</v>
      </c>
      <c r="G53" s="40">
        <v>4</v>
      </c>
      <c r="H53" s="40">
        <v>63</v>
      </c>
      <c r="I53" s="40">
        <v>41</v>
      </c>
      <c r="J53" s="40">
        <v>21</v>
      </c>
      <c r="K53" s="40">
        <v>1016</v>
      </c>
      <c r="L53" s="40">
        <v>1014</v>
      </c>
      <c r="M53" s="40">
        <v>1011</v>
      </c>
      <c r="N53" s="40">
        <v>10</v>
      </c>
      <c r="O53" s="40">
        <v>10</v>
      </c>
      <c r="P53" s="40">
        <v>10</v>
      </c>
      <c r="Q53" s="40">
        <v>14</v>
      </c>
      <c r="R53" s="40">
        <v>10</v>
      </c>
      <c r="S53" s="40" t="s">
        <v>10</v>
      </c>
      <c r="T53" s="41" t="s">
        <v>7</v>
      </c>
      <c r="U53" s="23"/>
    </row>
    <row r="54" spans="1:21" s="24" customFormat="1" ht="14.25" customHeight="1" x14ac:dyDescent="0.25">
      <c r="A54" s="39">
        <v>42874</v>
      </c>
      <c r="B54" s="40">
        <v>29</v>
      </c>
      <c r="C54" s="40">
        <v>22</v>
      </c>
      <c r="D54" s="40">
        <v>16</v>
      </c>
      <c r="E54" s="40">
        <v>14</v>
      </c>
      <c r="F54" s="40">
        <v>8</v>
      </c>
      <c r="G54" s="40">
        <v>4</v>
      </c>
      <c r="H54" s="40">
        <v>77</v>
      </c>
      <c r="I54" s="40">
        <v>48</v>
      </c>
      <c r="J54" s="40">
        <v>21</v>
      </c>
      <c r="K54" s="40">
        <v>1014</v>
      </c>
      <c r="L54" s="40">
        <v>1011</v>
      </c>
      <c r="M54" s="40">
        <v>1007</v>
      </c>
      <c r="N54" s="40">
        <v>10</v>
      </c>
      <c r="O54" s="40">
        <v>10</v>
      </c>
      <c r="P54" s="40">
        <v>2</v>
      </c>
      <c r="Q54" s="40">
        <v>50</v>
      </c>
      <c r="R54" s="40">
        <v>10</v>
      </c>
      <c r="S54" s="40">
        <v>76</v>
      </c>
      <c r="T54" s="41" t="s">
        <v>6</v>
      </c>
      <c r="U54" s="23"/>
    </row>
    <row r="55" spans="1:21" s="24" customFormat="1" ht="14.25" customHeight="1" x14ac:dyDescent="0.25">
      <c r="A55" s="39">
        <v>42875</v>
      </c>
      <c r="B55" s="40">
        <v>27</v>
      </c>
      <c r="C55" s="40">
        <v>21</v>
      </c>
      <c r="D55" s="40">
        <v>15</v>
      </c>
      <c r="E55" s="40">
        <v>13</v>
      </c>
      <c r="F55" s="40">
        <v>7</v>
      </c>
      <c r="G55" s="40">
        <v>-3</v>
      </c>
      <c r="H55" s="40">
        <v>82</v>
      </c>
      <c r="I55" s="40">
        <v>47</v>
      </c>
      <c r="J55" s="40">
        <v>14</v>
      </c>
      <c r="K55" s="40">
        <v>1011</v>
      </c>
      <c r="L55" s="40">
        <v>1007</v>
      </c>
      <c r="M55" s="40">
        <v>1003</v>
      </c>
      <c r="N55" s="40">
        <v>10</v>
      </c>
      <c r="O55" s="40">
        <v>10</v>
      </c>
      <c r="P55" s="40">
        <v>10</v>
      </c>
      <c r="Q55" s="40">
        <v>29</v>
      </c>
      <c r="R55" s="40">
        <v>11</v>
      </c>
      <c r="S55" s="40">
        <v>47</v>
      </c>
      <c r="T55" s="41" t="s">
        <v>6</v>
      </c>
      <c r="U55" s="23"/>
    </row>
    <row r="56" spans="1:21" s="24" customFormat="1" ht="14.25" customHeight="1" x14ac:dyDescent="0.25">
      <c r="A56" s="39">
        <v>42876</v>
      </c>
      <c r="B56" s="40">
        <v>21</v>
      </c>
      <c r="C56" s="40">
        <v>16</v>
      </c>
      <c r="D56" s="40">
        <v>12</v>
      </c>
      <c r="E56" s="40">
        <v>11</v>
      </c>
      <c r="F56" s="40">
        <v>7</v>
      </c>
      <c r="G56" s="40">
        <v>2</v>
      </c>
      <c r="H56" s="40">
        <v>94</v>
      </c>
      <c r="I56" s="40">
        <v>56</v>
      </c>
      <c r="J56" s="40">
        <v>28</v>
      </c>
      <c r="K56" s="40">
        <v>1010</v>
      </c>
      <c r="L56" s="40">
        <v>1008</v>
      </c>
      <c r="M56" s="40">
        <v>1006</v>
      </c>
      <c r="N56" s="40">
        <v>10</v>
      </c>
      <c r="O56" s="40">
        <v>10</v>
      </c>
      <c r="P56" s="40">
        <v>10</v>
      </c>
      <c r="Q56" s="40">
        <v>32</v>
      </c>
      <c r="R56" s="40">
        <v>11</v>
      </c>
      <c r="S56" s="40" t="s">
        <v>10</v>
      </c>
      <c r="T56" s="41" t="s">
        <v>5</v>
      </c>
      <c r="U56" s="23"/>
    </row>
    <row r="57" spans="1:21" s="24" customFormat="1" ht="14.25" customHeight="1" x14ac:dyDescent="0.25">
      <c r="A57" s="39">
        <v>42877</v>
      </c>
      <c r="B57" s="40">
        <v>25</v>
      </c>
      <c r="C57" s="40">
        <v>17</v>
      </c>
      <c r="D57" s="40">
        <v>9</v>
      </c>
      <c r="E57" s="40">
        <v>10</v>
      </c>
      <c r="F57" s="40">
        <v>5</v>
      </c>
      <c r="G57" s="40">
        <v>0</v>
      </c>
      <c r="H57" s="40">
        <v>93</v>
      </c>
      <c r="I57" s="40">
        <v>46</v>
      </c>
      <c r="J57" s="40">
        <v>19</v>
      </c>
      <c r="K57" s="40">
        <v>1013</v>
      </c>
      <c r="L57" s="40">
        <v>1011</v>
      </c>
      <c r="M57" s="40">
        <v>1009</v>
      </c>
      <c r="N57" s="40">
        <v>10</v>
      </c>
      <c r="O57" s="40">
        <v>10</v>
      </c>
      <c r="P57" s="40">
        <v>10</v>
      </c>
      <c r="Q57" s="40">
        <v>11</v>
      </c>
      <c r="R57" s="40">
        <v>5</v>
      </c>
      <c r="S57" s="40" t="s">
        <v>10</v>
      </c>
      <c r="T57" s="41"/>
      <c r="U57" s="23"/>
    </row>
    <row r="58" spans="1:21" s="24" customFormat="1" ht="14.25" customHeight="1" x14ac:dyDescent="0.25">
      <c r="A58" s="39">
        <v>42878</v>
      </c>
      <c r="B58" s="40">
        <v>20</v>
      </c>
      <c r="C58" s="40">
        <v>17</v>
      </c>
      <c r="D58" s="40">
        <v>13</v>
      </c>
      <c r="E58" s="40">
        <v>12</v>
      </c>
      <c r="F58" s="40">
        <v>7</v>
      </c>
      <c r="G58" s="40">
        <v>3</v>
      </c>
      <c r="H58" s="40">
        <v>88</v>
      </c>
      <c r="I58" s="40">
        <v>58</v>
      </c>
      <c r="J58" s="40">
        <v>37</v>
      </c>
      <c r="K58" s="40">
        <v>1015</v>
      </c>
      <c r="L58" s="40">
        <v>1013</v>
      </c>
      <c r="M58" s="40">
        <v>1010</v>
      </c>
      <c r="N58" s="40">
        <v>10</v>
      </c>
      <c r="O58" s="40">
        <v>10</v>
      </c>
      <c r="P58" s="40">
        <v>6</v>
      </c>
      <c r="Q58" s="40">
        <v>37</v>
      </c>
      <c r="R58" s="40">
        <v>6</v>
      </c>
      <c r="S58" s="40">
        <v>58</v>
      </c>
      <c r="T58" s="41" t="s">
        <v>5</v>
      </c>
      <c r="U58" s="23"/>
    </row>
    <row r="59" spans="1:21" s="24" customFormat="1" ht="14.25" customHeight="1" x14ac:dyDescent="0.25">
      <c r="A59" s="39">
        <v>42879</v>
      </c>
      <c r="B59" s="40">
        <v>22</v>
      </c>
      <c r="C59" s="40">
        <v>16</v>
      </c>
      <c r="D59" s="40">
        <v>11</v>
      </c>
      <c r="E59" s="40">
        <v>11</v>
      </c>
      <c r="F59" s="40">
        <v>9</v>
      </c>
      <c r="G59" s="40">
        <v>6</v>
      </c>
      <c r="H59" s="40">
        <v>100</v>
      </c>
      <c r="I59" s="40">
        <v>69</v>
      </c>
      <c r="J59" s="40">
        <v>38</v>
      </c>
      <c r="K59" s="40">
        <v>1016</v>
      </c>
      <c r="L59" s="40">
        <v>1014</v>
      </c>
      <c r="M59" s="40">
        <v>1011</v>
      </c>
      <c r="N59" s="40">
        <v>10</v>
      </c>
      <c r="O59" s="40">
        <v>9</v>
      </c>
      <c r="P59" s="40">
        <v>2</v>
      </c>
      <c r="Q59" s="40">
        <v>23</v>
      </c>
      <c r="R59" s="40">
        <v>6</v>
      </c>
      <c r="S59" s="40">
        <v>47</v>
      </c>
      <c r="T59" s="41" t="s">
        <v>6</v>
      </c>
      <c r="U59" s="23"/>
    </row>
    <row r="60" spans="1:21" s="24" customFormat="1" ht="14.25" customHeight="1" x14ac:dyDescent="0.25">
      <c r="A60" s="39">
        <v>42880</v>
      </c>
      <c r="B60" s="40">
        <v>24</v>
      </c>
      <c r="C60" s="40">
        <v>17</v>
      </c>
      <c r="D60" s="40">
        <v>10</v>
      </c>
      <c r="E60" s="40">
        <v>11</v>
      </c>
      <c r="F60" s="40">
        <v>8</v>
      </c>
      <c r="G60" s="40">
        <v>3</v>
      </c>
      <c r="H60" s="40">
        <v>88</v>
      </c>
      <c r="I60" s="40">
        <v>58</v>
      </c>
      <c r="J60" s="40">
        <v>25</v>
      </c>
      <c r="K60" s="40">
        <v>1018</v>
      </c>
      <c r="L60" s="40">
        <v>1016</v>
      </c>
      <c r="M60" s="40">
        <v>1014</v>
      </c>
      <c r="N60" s="40">
        <v>10</v>
      </c>
      <c r="O60" s="40">
        <v>10</v>
      </c>
      <c r="P60" s="40">
        <v>10</v>
      </c>
      <c r="Q60" s="40">
        <v>11</v>
      </c>
      <c r="R60" s="40">
        <v>5</v>
      </c>
      <c r="S60" s="40" t="s">
        <v>10</v>
      </c>
      <c r="T60" s="41" t="s">
        <v>7</v>
      </c>
      <c r="U60" s="23"/>
    </row>
    <row r="61" spans="1:21" s="24" customFormat="1" ht="14.25" customHeight="1" x14ac:dyDescent="0.25">
      <c r="A61" s="39">
        <v>42881</v>
      </c>
      <c r="B61" s="40">
        <v>27</v>
      </c>
      <c r="C61" s="40">
        <v>19</v>
      </c>
      <c r="D61" s="40">
        <v>11</v>
      </c>
      <c r="E61" s="40">
        <v>10</v>
      </c>
      <c r="F61" s="40">
        <v>6</v>
      </c>
      <c r="G61" s="40">
        <v>0</v>
      </c>
      <c r="H61" s="40">
        <v>82</v>
      </c>
      <c r="I61" s="40">
        <v>42</v>
      </c>
      <c r="J61" s="40">
        <v>18</v>
      </c>
      <c r="K61" s="40">
        <v>1017</v>
      </c>
      <c r="L61" s="40">
        <v>1014</v>
      </c>
      <c r="M61" s="40">
        <v>1011</v>
      </c>
      <c r="N61" s="40">
        <v>10</v>
      </c>
      <c r="O61" s="40">
        <v>10</v>
      </c>
      <c r="P61" s="40">
        <v>10</v>
      </c>
      <c r="Q61" s="40">
        <v>19</v>
      </c>
      <c r="R61" s="40">
        <v>8</v>
      </c>
      <c r="S61" s="40" t="s">
        <v>10</v>
      </c>
      <c r="T61" s="41" t="s">
        <v>6</v>
      </c>
      <c r="U61" s="23"/>
    </row>
    <row r="62" spans="1:21" s="24" customFormat="1" ht="14.25" customHeight="1" x14ac:dyDescent="0.25">
      <c r="A62" s="39">
        <v>42882</v>
      </c>
      <c r="B62" s="40">
        <v>25</v>
      </c>
      <c r="C62" s="40">
        <v>19</v>
      </c>
      <c r="D62" s="40">
        <v>14</v>
      </c>
      <c r="E62" s="40">
        <v>14</v>
      </c>
      <c r="F62" s="40">
        <v>8</v>
      </c>
      <c r="G62" s="40">
        <v>4</v>
      </c>
      <c r="H62" s="40">
        <v>88</v>
      </c>
      <c r="I62" s="40">
        <v>54</v>
      </c>
      <c r="J62" s="40">
        <v>28</v>
      </c>
      <c r="K62" s="40">
        <v>1015</v>
      </c>
      <c r="L62" s="40">
        <v>1013</v>
      </c>
      <c r="M62" s="40">
        <v>1008</v>
      </c>
      <c r="N62" s="40">
        <v>10</v>
      </c>
      <c r="O62" s="40">
        <v>10</v>
      </c>
      <c r="P62" s="40">
        <v>6</v>
      </c>
      <c r="Q62" s="40">
        <v>16</v>
      </c>
      <c r="R62" s="40">
        <v>8</v>
      </c>
      <c r="S62" s="40" t="s">
        <v>10</v>
      </c>
      <c r="T62" s="41" t="s">
        <v>5</v>
      </c>
      <c r="U62" s="23"/>
    </row>
    <row r="63" spans="1:21" s="24" customFormat="1" ht="14.25" customHeight="1" x14ac:dyDescent="0.25">
      <c r="A63" s="39">
        <v>42883</v>
      </c>
      <c r="B63" s="40">
        <v>28</v>
      </c>
      <c r="C63" s="40">
        <v>19</v>
      </c>
      <c r="D63" s="40">
        <v>10</v>
      </c>
      <c r="E63" s="40">
        <v>10</v>
      </c>
      <c r="F63" s="40">
        <v>6</v>
      </c>
      <c r="G63" s="40">
        <v>0</v>
      </c>
      <c r="H63" s="40">
        <v>88</v>
      </c>
      <c r="I63" s="40">
        <v>47</v>
      </c>
      <c r="J63" s="40">
        <v>19</v>
      </c>
      <c r="K63" s="40">
        <v>1016</v>
      </c>
      <c r="L63" s="40">
        <v>1014</v>
      </c>
      <c r="M63" s="40">
        <v>1012</v>
      </c>
      <c r="N63" s="40">
        <v>10</v>
      </c>
      <c r="O63" s="40">
        <v>10</v>
      </c>
      <c r="P63" s="40">
        <v>10</v>
      </c>
      <c r="Q63" s="40">
        <v>11</v>
      </c>
      <c r="R63" s="40">
        <v>5</v>
      </c>
      <c r="S63" s="40" t="s">
        <v>10</v>
      </c>
      <c r="T63" s="41"/>
      <c r="U63" s="23"/>
    </row>
    <row r="64" spans="1:21" s="24" customFormat="1" ht="14.25" customHeight="1" x14ac:dyDescent="0.25">
      <c r="A64" s="39">
        <v>42884</v>
      </c>
      <c r="B64" s="40">
        <v>29</v>
      </c>
      <c r="C64" s="40">
        <v>20</v>
      </c>
      <c r="D64" s="40">
        <v>12</v>
      </c>
      <c r="E64" s="40">
        <v>8</v>
      </c>
      <c r="F64" s="40">
        <v>6</v>
      </c>
      <c r="G64" s="40">
        <v>1</v>
      </c>
      <c r="H64" s="40">
        <v>77</v>
      </c>
      <c r="I64" s="40">
        <v>39</v>
      </c>
      <c r="J64" s="40">
        <v>17</v>
      </c>
      <c r="K64" s="40">
        <v>1020</v>
      </c>
      <c r="L64" s="40">
        <v>1017</v>
      </c>
      <c r="M64" s="40">
        <v>1015</v>
      </c>
      <c r="N64" s="40">
        <v>10</v>
      </c>
      <c r="O64" s="40">
        <v>10</v>
      </c>
      <c r="P64" s="40">
        <v>10</v>
      </c>
      <c r="Q64" s="40">
        <v>29</v>
      </c>
      <c r="R64" s="40">
        <v>6</v>
      </c>
      <c r="S64" s="40" t="s">
        <v>10</v>
      </c>
      <c r="T64" s="41" t="s">
        <v>7</v>
      </c>
      <c r="U64" s="23"/>
    </row>
    <row r="65" spans="1:21" s="24" customFormat="1" ht="14.25" customHeight="1" x14ac:dyDescent="0.25">
      <c r="A65" s="39">
        <v>42885</v>
      </c>
      <c r="B65" s="40">
        <v>32</v>
      </c>
      <c r="C65" s="40">
        <v>23</v>
      </c>
      <c r="D65" s="40">
        <v>15</v>
      </c>
      <c r="E65" s="40">
        <v>11</v>
      </c>
      <c r="F65" s="40">
        <v>6</v>
      </c>
      <c r="G65" s="40">
        <v>-4</v>
      </c>
      <c r="H65" s="40">
        <v>72</v>
      </c>
      <c r="I65" s="40">
        <v>35</v>
      </c>
      <c r="J65" s="40">
        <v>10</v>
      </c>
      <c r="K65" s="40">
        <v>1017</v>
      </c>
      <c r="L65" s="40">
        <v>1015</v>
      </c>
      <c r="M65" s="40">
        <v>1012</v>
      </c>
      <c r="N65" s="40">
        <v>10</v>
      </c>
      <c r="O65" s="40">
        <v>10</v>
      </c>
      <c r="P65" s="40">
        <v>10</v>
      </c>
      <c r="Q65" s="40">
        <v>29</v>
      </c>
      <c r="R65" s="40">
        <v>13</v>
      </c>
      <c r="S65" s="40">
        <v>40</v>
      </c>
      <c r="T65" s="41"/>
      <c r="U65" s="23"/>
    </row>
    <row r="66" spans="1:21" s="24" customFormat="1" ht="14.25" customHeight="1" x14ac:dyDescent="0.25">
      <c r="A66" s="39">
        <v>42886</v>
      </c>
      <c r="B66" s="40">
        <v>31</v>
      </c>
      <c r="C66" s="40">
        <v>23</v>
      </c>
      <c r="D66" s="40">
        <v>15</v>
      </c>
      <c r="E66" s="40">
        <v>5</v>
      </c>
      <c r="F66" s="40">
        <v>2</v>
      </c>
      <c r="G66" s="40">
        <v>-4</v>
      </c>
      <c r="H66" s="40">
        <v>48</v>
      </c>
      <c r="I66" s="40">
        <v>27</v>
      </c>
      <c r="J66" s="40">
        <v>11</v>
      </c>
      <c r="K66" s="40">
        <v>1014</v>
      </c>
      <c r="L66" s="40">
        <v>1011</v>
      </c>
      <c r="M66" s="40">
        <v>1008</v>
      </c>
      <c r="N66" s="40">
        <v>10</v>
      </c>
      <c r="O66" s="40">
        <v>10</v>
      </c>
      <c r="P66" s="40">
        <v>10</v>
      </c>
      <c r="Q66" s="40">
        <v>27</v>
      </c>
      <c r="R66" s="40">
        <v>8</v>
      </c>
      <c r="S66" s="40">
        <v>48</v>
      </c>
      <c r="T66" s="41" t="s">
        <v>7</v>
      </c>
      <c r="U66" s="23"/>
    </row>
    <row r="67" spans="1:21" s="24" customFormat="1" ht="14.25" customHeight="1" x14ac:dyDescent="0.25">
      <c r="A67" s="39">
        <v>42887</v>
      </c>
      <c r="B67" s="40">
        <v>27</v>
      </c>
      <c r="C67" s="40">
        <v>19</v>
      </c>
      <c r="D67" s="40">
        <v>11</v>
      </c>
      <c r="E67" s="40">
        <v>7</v>
      </c>
      <c r="F67" s="40">
        <v>4</v>
      </c>
      <c r="G67" s="40">
        <v>0</v>
      </c>
      <c r="H67" s="40">
        <v>71</v>
      </c>
      <c r="I67" s="40">
        <v>41</v>
      </c>
      <c r="J67" s="40">
        <v>17</v>
      </c>
      <c r="K67" s="40">
        <v>1013</v>
      </c>
      <c r="L67" s="40">
        <v>1011</v>
      </c>
      <c r="M67" s="40">
        <v>1009</v>
      </c>
      <c r="N67" s="40">
        <v>10</v>
      </c>
      <c r="O67" s="40">
        <v>10</v>
      </c>
      <c r="P67" s="40">
        <v>10</v>
      </c>
      <c r="Q67" s="40">
        <v>32</v>
      </c>
      <c r="R67" s="40">
        <v>11</v>
      </c>
      <c r="S67" s="40">
        <v>47</v>
      </c>
      <c r="T67" s="41"/>
      <c r="U67" s="23"/>
    </row>
    <row r="68" spans="1:21" s="24" customFormat="1" ht="14.25" customHeight="1" x14ac:dyDescent="0.25">
      <c r="A68" s="39">
        <v>42888</v>
      </c>
      <c r="B68" s="40">
        <v>27</v>
      </c>
      <c r="C68" s="40">
        <v>19</v>
      </c>
      <c r="D68" s="40">
        <v>12</v>
      </c>
      <c r="E68" s="40">
        <v>9</v>
      </c>
      <c r="F68" s="40">
        <v>6</v>
      </c>
      <c r="G68" s="40">
        <v>2</v>
      </c>
      <c r="H68" s="40">
        <v>77</v>
      </c>
      <c r="I68" s="40">
        <v>45</v>
      </c>
      <c r="J68" s="40">
        <v>20</v>
      </c>
      <c r="K68" s="40">
        <v>1014</v>
      </c>
      <c r="L68" s="40">
        <v>1012</v>
      </c>
      <c r="M68" s="40">
        <v>1010</v>
      </c>
      <c r="N68" s="40">
        <v>10</v>
      </c>
      <c r="O68" s="40">
        <v>10</v>
      </c>
      <c r="P68" s="40">
        <v>10</v>
      </c>
      <c r="Q68" s="40">
        <v>37</v>
      </c>
      <c r="R68" s="40">
        <v>8</v>
      </c>
      <c r="S68" s="40">
        <v>55</v>
      </c>
      <c r="T68" s="41"/>
      <c r="U68" s="23"/>
    </row>
    <row r="69" spans="1:21" s="24" customFormat="1" ht="14.25" customHeight="1" x14ac:dyDescent="0.25">
      <c r="A69" s="39">
        <v>42889</v>
      </c>
      <c r="B69" s="40">
        <v>29</v>
      </c>
      <c r="C69" s="40">
        <v>19</v>
      </c>
      <c r="D69" s="40">
        <v>10</v>
      </c>
      <c r="E69" s="40">
        <v>7</v>
      </c>
      <c r="F69" s="40">
        <v>4</v>
      </c>
      <c r="G69" s="40">
        <v>0</v>
      </c>
      <c r="H69" s="40">
        <v>76</v>
      </c>
      <c r="I69" s="40">
        <v>39</v>
      </c>
      <c r="J69" s="40">
        <v>15</v>
      </c>
      <c r="K69" s="40">
        <v>1017</v>
      </c>
      <c r="L69" s="40">
        <v>1015</v>
      </c>
      <c r="M69" s="40">
        <v>1014</v>
      </c>
      <c r="N69" s="40">
        <v>10</v>
      </c>
      <c r="O69" s="40">
        <v>10</v>
      </c>
      <c r="P69" s="40">
        <v>10</v>
      </c>
      <c r="Q69" s="40">
        <v>13</v>
      </c>
      <c r="R69" s="40">
        <v>6</v>
      </c>
      <c r="S69" s="40" t="s">
        <v>10</v>
      </c>
      <c r="T69" s="41"/>
      <c r="U69" s="23"/>
    </row>
    <row r="70" spans="1:21" s="24" customFormat="1" ht="14.25" customHeight="1" x14ac:dyDescent="0.25">
      <c r="A70" s="39">
        <v>42890</v>
      </c>
      <c r="B70" s="40">
        <v>30</v>
      </c>
      <c r="C70" s="40">
        <v>20</v>
      </c>
      <c r="D70" s="40">
        <v>11</v>
      </c>
      <c r="E70" s="40">
        <v>9</v>
      </c>
      <c r="F70" s="40">
        <v>6</v>
      </c>
      <c r="G70" s="40">
        <v>1</v>
      </c>
      <c r="H70" s="40">
        <v>82</v>
      </c>
      <c r="I70" s="40">
        <v>38</v>
      </c>
      <c r="J70" s="40">
        <v>15</v>
      </c>
      <c r="K70" s="40">
        <v>1018</v>
      </c>
      <c r="L70" s="40">
        <v>1015</v>
      </c>
      <c r="M70" s="40">
        <v>1013</v>
      </c>
      <c r="N70" s="40">
        <v>10</v>
      </c>
      <c r="O70" s="40">
        <v>10</v>
      </c>
      <c r="P70" s="40">
        <v>10</v>
      </c>
      <c r="Q70" s="40">
        <v>29</v>
      </c>
      <c r="R70" s="40">
        <v>8</v>
      </c>
      <c r="S70" s="40">
        <v>52</v>
      </c>
      <c r="T70" s="41"/>
      <c r="U70" s="23"/>
    </row>
    <row r="71" spans="1:21" s="24" customFormat="1" ht="14.25" customHeight="1" x14ac:dyDescent="0.25">
      <c r="A71" s="39">
        <v>42891</v>
      </c>
      <c r="B71" s="40">
        <v>33</v>
      </c>
      <c r="C71" s="40">
        <v>24</v>
      </c>
      <c r="D71" s="40">
        <v>16</v>
      </c>
      <c r="E71" s="40">
        <v>11</v>
      </c>
      <c r="F71" s="40">
        <v>8</v>
      </c>
      <c r="G71" s="40">
        <v>2</v>
      </c>
      <c r="H71" s="40">
        <v>59</v>
      </c>
      <c r="I71" s="40">
        <v>34</v>
      </c>
      <c r="J71" s="40">
        <v>14</v>
      </c>
      <c r="K71" s="40">
        <v>1018</v>
      </c>
      <c r="L71" s="40">
        <v>1016</v>
      </c>
      <c r="M71" s="40">
        <v>1014</v>
      </c>
      <c r="N71" s="40">
        <v>10</v>
      </c>
      <c r="O71" s="40">
        <v>10</v>
      </c>
      <c r="P71" s="40">
        <v>10</v>
      </c>
      <c r="Q71" s="40">
        <v>26</v>
      </c>
      <c r="R71" s="40">
        <v>11</v>
      </c>
      <c r="S71" s="40">
        <v>45</v>
      </c>
      <c r="T71" s="41"/>
      <c r="U71" s="23"/>
    </row>
    <row r="72" spans="1:21" s="24" customFormat="1" ht="14.25" customHeight="1" x14ac:dyDescent="0.25">
      <c r="A72" s="39">
        <v>42892</v>
      </c>
      <c r="B72" s="40">
        <v>32</v>
      </c>
      <c r="C72" s="40">
        <v>24</v>
      </c>
      <c r="D72" s="40">
        <v>18</v>
      </c>
      <c r="E72" s="40">
        <v>13</v>
      </c>
      <c r="F72" s="40">
        <v>7</v>
      </c>
      <c r="G72" s="40">
        <v>-4</v>
      </c>
      <c r="H72" s="40">
        <v>64</v>
      </c>
      <c r="I72" s="40">
        <v>35</v>
      </c>
      <c r="J72" s="40">
        <v>10</v>
      </c>
      <c r="K72" s="40">
        <v>1017</v>
      </c>
      <c r="L72" s="40">
        <v>1015</v>
      </c>
      <c r="M72" s="40">
        <v>1010</v>
      </c>
      <c r="N72" s="40">
        <v>10</v>
      </c>
      <c r="O72" s="40">
        <v>9</v>
      </c>
      <c r="P72" s="40">
        <v>2</v>
      </c>
      <c r="Q72" s="40">
        <v>39</v>
      </c>
      <c r="R72" s="40">
        <v>13</v>
      </c>
      <c r="S72" s="40">
        <v>109</v>
      </c>
      <c r="T72" s="41" t="s">
        <v>6</v>
      </c>
      <c r="U72" s="23"/>
    </row>
    <row r="73" spans="1:21" s="24" customFormat="1" ht="14.25" customHeight="1" x14ac:dyDescent="0.25">
      <c r="A73" s="39">
        <v>42893</v>
      </c>
      <c r="B73" s="40">
        <v>33</v>
      </c>
      <c r="C73" s="40">
        <v>24</v>
      </c>
      <c r="D73" s="40">
        <v>15</v>
      </c>
      <c r="E73" s="40">
        <v>13</v>
      </c>
      <c r="F73" s="40">
        <v>10</v>
      </c>
      <c r="G73" s="40">
        <v>4</v>
      </c>
      <c r="H73" s="40">
        <v>82</v>
      </c>
      <c r="I73" s="40">
        <v>46</v>
      </c>
      <c r="J73" s="40">
        <v>16</v>
      </c>
      <c r="K73" s="40">
        <v>1015</v>
      </c>
      <c r="L73" s="40">
        <v>1012</v>
      </c>
      <c r="M73" s="40">
        <v>1008</v>
      </c>
      <c r="N73" s="40">
        <v>10</v>
      </c>
      <c r="O73" s="40">
        <v>10</v>
      </c>
      <c r="P73" s="40">
        <v>10</v>
      </c>
      <c r="Q73" s="40">
        <v>14</v>
      </c>
      <c r="R73" s="40">
        <v>6</v>
      </c>
      <c r="S73" s="40">
        <v>37</v>
      </c>
      <c r="T73" s="41" t="s">
        <v>7</v>
      </c>
      <c r="U73" s="23"/>
    </row>
    <row r="74" spans="1:21" s="24" customFormat="1" ht="14.25" customHeight="1" x14ac:dyDescent="0.25">
      <c r="A74" s="39">
        <v>42894</v>
      </c>
      <c r="B74" s="40">
        <v>31</v>
      </c>
      <c r="C74" s="40">
        <v>23</v>
      </c>
      <c r="D74" s="40">
        <v>15</v>
      </c>
      <c r="E74" s="40">
        <v>13</v>
      </c>
      <c r="F74" s="40">
        <v>11</v>
      </c>
      <c r="G74" s="40">
        <v>7</v>
      </c>
      <c r="H74" s="40">
        <v>88</v>
      </c>
      <c r="I74" s="40">
        <v>47</v>
      </c>
      <c r="J74" s="40">
        <v>22</v>
      </c>
      <c r="K74" s="40">
        <v>1014</v>
      </c>
      <c r="L74" s="40">
        <v>1012</v>
      </c>
      <c r="M74" s="40">
        <v>1010</v>
      </c>
      <c r="N74" s="40">
        <v>10</v>
      </c>
      <c r="O74" s="40">
        <v>10</v>
      </c>
      <c r="P74" s="40">
        <v>10</v>
      </c>
      <c r="Q74" s="40">
        <v>27</v>
      </c>
      <c r="R74" s="40">
        <v>6</v>
      </c>
      <c r="S74" s="40">
        <v>50</v>
      </c>
      <c r="T74" s="41"/>
      <c r="U74" s="23"/>
    </row>
    <row r="75" spans="1:21" s="24" customFormat="1" ht="14.25" customHeight="1" x14ac:dyDescent="0.25">
      <c r="A75" s="39">
        <v>42895</v>
      </c>
      <c r="B75" s="40">
        <v>33</v>
      </c>
      <c r="C75" s="40">
        <v>26</v>
      </c>
      <c r="D75" s="40">
        <v>19</v>
      </c>
      <c r="E75" s="40">
        <v>13</v>
      </c>
      <c r="F75" s="40">
        <v>9</v>
      </c>
      <c r="G75" s="40">
        <v>5</v>
      </c>
      <c r="H75" s="40">
        <v>60</v>
      </c>
      <c r="I75" s="40">
        <v>37</v>
      </c>
      <c r="J75" s="40">
        <v>17</v>
      </c>
      <c r="K75" s="40">
        <v>1014</v>
      </c>
      <c r="L75" s="40">
        <v>1011</v>
      </c>
      <c r="M75" s="40">
        <v>1008</v>
      </c>
      <c r="N75" s="40">
        <v>10</v>
      </c>
      <c r="O75" s="40">
        <v>10</v>
      </c>
      <c r="P75" s="40">
        <v>10</v>
      </c>
      <c r="Q75" s="40">
        <v>26</v>
      </c>
      <c r="R75" s="40">
        <v>11</v>
      </c>
      <c r="S75" s="40">
        <v>42</v>
      </c>
      <c r="T75" s="41"/>
      <c r="U75" s="23"/>
    </row>
    <row r="76" spans="1:21" s="24" customFormat="1" ht="14.25" customHeight="1" x14ac:dyDescent="0.25">
      <c r="A76" s="39">
        <v>42896</v>
      </c>
      <c r="B76" s="40">
        <v>36</v>
      </c>
      <c r="C76" s="40">
        <v>27</v>
      </c>
      <c r="D76" s="40">
        <v>19</v>
      </c>
      <c r="E76" s="40">
        <v>14</v>
      </c>
      <c r="F76" s="40">
        <v>8</v>
      </c>
      <c r="G76" s="40">
        <v>-1</v>
      </c>
      <c r="H76" s="40">
        <v>73</v>
      </c>
      <c r="I76" s="40">
        <v>33</v>
      </c>
      <c r="J76" s="40">
        <v>10</v>
      </c>
      <c r="K76" s="40">
        <v>1010</v>
      </c>
      <c r="L76" s="40">
        <v>1007</v>
      </c>
      <c r="M76" s="40">
        <v>1004</v>
      </c>
      <c r="N76" s="40">
        <v>10</v>
      </c>
      <c r="O76" s="40">
        <v>10</v>
      </c>
      <c r="P76" s="40">
        <v>10</v>
      </c>
      <c r="Q76" s="40">
        <v>29</v>
      </c>
      <c r="R76" s="40">
        <v>11</v>
      </c>
      <c r="S76" s="40" t="s">
        <v>10</v>
      </c>
      <c r="T76" s="41"/>
      <c r="U76" s="23"/>
    </row>
    <row r="77" spans="1:21" s="24" customFormat="1" ht="14.25" customHeight="1" x14ac:dyDescent="0.25">
      <c r="A77" s="39">
        <v>42897</v>
      </c>
      <c r="B77" s="40">
        <v>32</v>
      </c>
      <c r="C77" s="40">
        <v>23</v>
      </c>
      <c r="D77" s="40">
        <v>16</v>
      </c>
      <c r="E77" s="40">
        <v>11</v>
      </c>
      <c r="F77" s="40">
        <v>7</v>
      </c>
      <c r="G77" s="40">
        <v>2</v>
      </c>
      <c r="H77" s="40">
        <v>68</v>
      </c>
      <c r="I77" s="40">
        <v>36</v>
      </c>
      <c r="J77" s="40">
        <v>15</v>
      </c>
      <c r="K77" s="40">
        <v>1009</v>
      </c>
      <c r="L77" s="40">
        <v>1007</v>
      </c>
      <c r="M77" s="40">
        <v>1005</v>
      </c>
      <c r="N77" s="40">
        <v>10</v>
      </c>
      <c r="O77" s="40">
        <v>10</v>
      </c>
      <c r="P77" s="40">
        <v>10</v>
      </c>
      <c r="Q77" s="40">
        <v>21</v>
      </c>
      <c r="R77" s="40">
        <v>5</v>
      </c>
      <c r="S77" s="40" t="s">
        <v>10</v>
      </c>
      <c r="T77" s="41" t="s">
        <v>7</v>
      </c>
      <c r="U77" s="23"/>
    </row>
    <row r="78" spans="1:21" s="24" customFormat="1" ht="14.25" customHeight="1" x14ac:dyDescent="0.25">
      <c r="A78" s="39">
        <v>42898</v>
      </c>
      <c r="B78" s="40">
        <v>31</v>
      </c>
      <c r="C78" s="40">
        <v>23</v>
      </c>
      <c r="D78" s="40">
        <v>16</v>
      </c>
      <c r="E78" s="40">
        <v>11</v>
      </c>
      <c r="F78" s="40">
        <v>8</v>
      </c>
      <c r="G78" s="40">
        <v>5</v>
      </c>
      <c r="H78" s="40">
        <v>68</v>
      </c>
      <c r="I78" s="40">
        <v>42</v>
      </c>
      <c r="J78" s="40">
        <v>19</v>
      </c>
      <c r="K78" s="40">
        <v>1011</v>
      </c>
      <c r="L78" s="40">
        <v>1010</v>
      </c>
      <c r="M78" s="40">
        <v>1007</v>
      </c>
      <c r="N78" s="40">
        <v>10</v>
      </c>
      <c r="O78" s="40">
        <v>10</v>
      </c>
      <c r="P78" s="40">
        <v>10</v>
      </c>
      <c r="Q78" s="40">
        <v>26</v>
      </c>
      <c r="R78" s="40">
        <v>6</v>
      </c>
      <c r="S78" s="40" t="s">
        <v>10</v>
      </c>
      <c r="T78" s="41" t="s">
        <v>6</v>
      </c>
      <c r="U78" s="23"/>
    </row>
    <row r="79" spans="1:21" s="24" customFormat="1" ht="14.25" customHeight="1" x14ac:dyDescent="0.25">
      <c r="A79" s="39">
        <v>42899</v>
      </c>
      <c r="B79" s="40">
        <v>31</v>
      </c>
      <c r="C79" s="40">
        <v>23</v>
      </c>
      <c r="D79" s="40">
        <v>16</v>
      </c>
      <c r="E79" s="40">
        <v>13</v>
      </c>
      <c r="F79" s="40">
        <v>8</v>
      </c>
      <c r="G79" s="40">
        <v>1</v>
      </c>
      <c r="H79" s="40">
        <v>77</v>
      </c>
      <c r="I79" s="40">
        <v>44</v>
      </c>
      <c r="J79" s="40">
        <v>15</v>
      </c>
      <c r="K79" s="40">
        <v>1013</v>
      </c>
      <c r="L79" s="40">
        <v>1011</v>
      </c>
      <c r="M79" s="40">
        <v>1009</v>
      </c>
      <c r="N79" s="40">
        <v>10</v>
      </c>
      <c r="O79" s="40">
        <v>10</v>
      </c>
      <c r="P79" s="40">
        <v>10</v>
      </c>
      <c r="Q79" s="40">
        <v>24</v>
      </c>
      <c r="R79" s="40">
        <v>5</v>
      </c>
      <c r="S79" s="40" t="s">
        <v>10</v>
      </c>
      <c r="T79" s="41"/>
      <c r="U79" s="23"/>
    </row>
    <row r="80" spans="1:21" s="24" customFormat="1" ht="14.25" customHeight="1" x14ac:dyDescent="0.25">
      <c r="A80" s="39">
        <v>42900</v>
      </c>
      <c r="B80" s="40">
        <v>34</v>
      </c>
      <c r="C80" s="40">
        <v>27</v>
      </c>
      <c r="D80" s="40">
        <v>19</v>
      </c>
      <c r="E80" s="40">
        <v>11</v>
      </c>
      <c r="F80" s="40">
        <v>8</v>
      </c>
      <c r="G80" s="40">
        <v>2</v>
      </c>
      <c r="H80" s="40">
        <v>56</v>
      </c>
      <c r="I80" s="40">
        <v>34</v>
      </c>
      <c r="J80" s="40">
        <v>13</v>
      </c>
      <c r="K80" s="40">
        <v>1011</v>
      </c>
      <c r="L80" s="40">
        <v>1007</v>
      </c>
      <c r="M80" s="40">
        <v>1001</v>
      </c>
      <c r="N80" s="40">
        <v>10</v>
      </c>
      <c r="O80" s="40">
        <v>10</v>
      </c>
      <c r="P80" s="40">
        <v>10</v>
      </c>
      <c r="Q80" s="40">
        <v>23</v>
      </c>
      <c r="R80" s="40">
        <v>13</v>
      </c>
      <c r="S80" s="40">
        <v>32</v>
      </c>
      <c r="T80" s="41" t="s">
        <v>7</v>
      </c>
      <c r="U80" s="23"/>
    </row>
    <row r="81" spans="1:21" s="24" customFormat="1" ht="14.25" customHeight="1" x14ac:dyDescent="0.25">
      <c r="A81" s="39">
        <v>42901</v>
      </c>
      <c r="B81" s="40">
        <v>29</v>
      </c>
      <c r="C81" s="40">
        <v>23</v>
      </c>
      <c r="D81" s="40">
        <v>17</v>
      </c>
      <c r="E81" s="40">
        <v>12</v>
      </c>
      <c r="F81" s="40">
        <v>7</v>
      </c>
      <c r="G81" s="40">
        <v>3</v>
      </c>
      <c r="H81" s="40">
        <v>72</v>
      </c>
      <c r="I81" s="40">
        <v>37</v>
      </c>
      <c r="J81" s="40">
        <v>19</v>
      </c>
      <c r="K81" s="40">
        <v>1012</v>
      </c>
      <c r="L81" s="40">
        <v>1008</v>
      </c>
      <c r="M81" s="40">
        <v>1004</v>
      </c>
      <c r="N81" s="40">
        <v>10</v>
      </c>
      <c r="O81" s="40">
        <v>10</v>
      </c>
      <c r="P81" s="40">
        <v>10</v>
      </c>
      <c r="Q81" s="40">
        <v>40</v>
      </c>
      <c r="R81" s="40">
        <v>10</v>
      </c>
      <c r="S81" s="40">
        <v>61</v>
      </c>
      <c r="T81" s="41" t="s">
        <v>6</v>
      </c>
      <c r="U81" s="23"/>
    </row>
    <row r="82" spans="1:21" s="24" customFormat="1" ht="14.25" customHeight="1" x14ac:dyDescent="0.25">
      <c r="A82" s="39">
        <v>42902</v>
      </c>
      <c r="B82" s="40">
        <v>25</v>
      </c>
      <c r="C82" s="40">
        <v>20</v>
      </c>
      <c r="D82" s="40">
        <v>15</v>
      </c>
      <c r="E82" s="40">
        <v>13</v>
      </c>
      <c r="F82" s="40">
        <v>9</v>
      </c>
      <c r="G82" s="40">
        <v>7</v>
      </c>
      <c r="H82" s="40">
        <v>88</v>
      </c>
      <c r="I82" s="40">
        <v>55</v>
      </c>
      <c r="J82" s="40">
        <v>32</v>
      </c>
      <c r="K82" s="40">
        <v>1014</v>
      </c>
      <c r="L82" s="40">
        <v>1012</v>
      </c>
      <c r="M82" s="40">
        <v>1011</v>
      </c>
      <c r="N82" s="40">
        <v>10</v>
      </c>
      <c r="O82" s="40">
        <v>10</v>
      </c>
      <c r="P82" s="40">
        <v>10</v>
      </c>
      <c r="Q82" s="40">
        <v>19</v>
      </c>
      <c r="R82" s="40">
        <v>5</v>
      </c>
      <c r="S82" s="40" t="s">
        <v>10</v>
      </c>
      <c r="T82" s="41" t="s">
        <v>6</v>
      </c>
      <c r="U82" s="23"/>
    </row>
    <row r="83" spans="1:21" s="24" customFormat="1" ht="14.25" customHeight="1" x14ac:dyDescent="0.25">
      <c r="A83" s="39">
        <v>42903</v>
      </c>
      <c r="B83" s="40">
        <v>27</v>
      </c>
      <c r="C83" s="40">
        <v>19</v>
      </c>
      <c r="D83" s="40">
        <v>12</v>
      </c>
      <c r="E83" s="40">
        <v>12</v>
      </c>
      <c r="F83" s="40">
        <v>6</v>
      </c>
      <c r="G83" s="40">
        <v>1</v>
      </c>
      <c r="H83" s="40">
        <v>82</v>
      </c>
      <c r="I83" s="40">
        <v>44</v>
      </c>
      <c r="J83" s="40">
        <v>20</v>
      </c>
      <c r="K83" s="40">
        <v>1017</v>
      </c>
      <c r="L83" s="40">
        <v>1013</v>
      </c>
      <c r="M83" s="40">
        <v>1010</v>
      </c>
      <c r="N83" s="40">
        <v>10</v>
      </c>
      <c r="O83" s="40">
        <v>10</v>
      </c>
      <c r="P83" s="40">
        <v>10</v>
      </c>
      <c r="Q83" s="40">
        <v>24</v>
      </c>
      <c r="R83" s="40">
        <v>6</v>
      </c>
      <c r="S83" s="40" t="s">
        <v>10</v>
      </c>
      <c r="T83" s="41" t="s">
        <v>5</v>
      </c>
      <c r="U83" s="23"/>
    </row>
    <row r="84" spans="1:21" s="24" customFormat="1" ht="14.25" customHeight="1" x14ac:dyDescent="0.25">
      <c r="A84" s="39">
        <v>42904</v>
      </c>
      <c r="B84" s="40">
        <v>31</v>
      </c>
      <c r="C84" s="40">
        <v>23</v>
      </c>
      <c r="D84" s="40">
        <v>16</v>
      </c>
      <c r="E84" s="40">
        <v>9</v>
      </c>
      <c r="F84" s="40">
        <v>7</v>
      </c>
      <c r="G84" s="40">
        <v>6</v>
      </c>
      <c r="H84" s="40">
        <v>59</v>
      </c>
      <c r="I84" s="40">
        <v>37</v>
      </c>
      <c r="J84" s="40">
        <v>22</v>
      </c>
      <c r="K84" s="40">
        <v>1011</v>
      </c>
      <c r="L84" s="40">
        <v>1009</v>
      </c>
      <c r="M84" s="40">
        <v>1007</v>
      </c>
      <c r="N84" s="40">
        <v>10</v>
      </c>
      <c r="O84" s="40">
        <v>10</v>
      </c>
      <c r="P84" s="40">
        <v>10</v>
      </c>
      <c r="Q84" s="40">
        <v>21</v>
      </c>
      <c r="R84" s="40">
        <v>10</v>
      </c>
      <c r="S84" s="40">
        <v>40</v>
      </c>
      <c r="T84" s="41"/>
      <c r="U84" s="23"/>
    </row>
    <row r="85" spans="1:21" s="24" customFormat="1" ht="14.25" customHeight="1" x14ac:dyDescent="0.25">
      <c r="A85" s="39">
        <v>42905</v>
      </c>
      <c r="B85" s="40">
        <v>33</v>
      </c>
      <c r="C85" s="40">
        <v>26</v>
      </c>
      <c r="D85" s="40">
        <v>18</v>
      </c>
      <c r="E85" s="40">
        <v>10</v>
      </c>
      <c r="F85" s="40">
        <v>8</v>
      </c>
      <c r="G85" s="40">
        <v>5</v>
      </c>
      <c r="H85" s="40">
        <v>52</v>
      </c>
      <c r="I85" s="40">
        <v>35</v>
      </c>
      <c r="J85" s="40">
        <v>17</v>
      </c>
      <c r="K85" s="40">
        <v>1010</v>
      </c>
      <c r="L85" s="40">
        <v>1007</v>
      </c>
      <c r="M85" s="40">
        <v>1004</v>
      </c>
      <c r="N85" s="40">
        <v>10</v>
      </c>
      <c r="O85" s="40">
        <v>10</v>
      </c>
      <c r="P85" s="40">
        <v>10</v>
      </c>
      <c r="Q85" s="40">
        <v>13</v>
      </c>
      <c r="R85" s="40">
        <v>6</v>
      </c>
      <c r="S85" s="40" t="s">
        <v>10</v>
      </c>
      <c r="T85" s="41"/>
      <c r="U85" s="23"/>
    </row>
    <row r="86" spans="1:21" s="24" customFormat="1" ht="14.25" customHeight="1" x14ac:dyDescent="0.25">
      <c r="A86" s="39">
        <v>42906</v>
      </c>
      <c r="B86" s="40">
        <v>31</v>
      </c>
      <c r="C86" s="40">
        <v>26</v>
      </c>
      <c r="D86" s="40">
        <v>20</v>
      </c>
      <c r="E86" s="40">
        <v>17</v>
      </c>
      <c r="F86" s="40">
        <v>7</v>
      </c>
      <c r="G86" s="40">
        <v>-1</v>
      </c>
      <c r="H86" s="40">
        <v>69</v>
      </c>
      <c r="I86" s="40">
        <v>32</v>
      </c>
      <c r="J86" s="40">
        <v>14</v>
      </c>
      <c r="K86" s="40">
        <v>1006</v>
      </c>
      <c r="L86" s="40">
        <v>1005</v>
      </c>
      <c r="M86" s="40">
        <v>1002</v>
      </c>
      <c r="N86" s="40">
        <v>10</v>
      </c>
      <c r="O86" s="40">
        <v>10</v>
      </c>
      <c r="P86" s="40">
        <v>10</v>
      </c>
      <c r="Q86" s="40">
        <v>35</v>
      </c>
      <c r="R86" s="40">
        <v>6</v>
      </c>
      <c r="S86" s="40">
        <v>69</v>
      </c>
      <c r="T86" s="41" t="s">
        <v>6</v>
      </c>
      <c r="U86" s="23"/>
    </row>
    <row r="87" spans="1:21" s="24" customFormat="1" ht="14.25" customHeight="1" x14ac:dyDescent="0.25">
      <c r="A87" s="39">
        <v>42907</v>
      </c>
      <c r="B87" s="40">
        <v>30</v>
      </c>
      <c r="C87" s="40">
        <v>21</v>
      </c>
      <c r="D87" s="40">
        <v>13</v>
      </c>
      <c r="E87" s="40">
        <v>10</v>
      </c>
      <c r="F87" s="40">
        <v>7</v>
      </c>
      <c r="G87" s="40">
        <v>3</v>
      </c>
      <c r="H87" s="40">
        <v>77</v>
      </c>
      <c r="I87" s="40">
        <v>40</v>
      </c>
      <c r="J87" s="40">
        <v>18</v>
      </c>
      <c r="K87" s="40">
        <v>1009</v>
      </c>
      <c r="L87" s="40">
        <v>1007</v>
      </c>
      <c r="M87" s="40">
        <v>1005</v>
      </c>
      <c r="N87" s="40">
        <v>10</v>
      </c>
      <c r="O87" s="40">
        <v>10</v>
      </c>
      <c r="P87" s="40">
        <v>10</v>
      </c>
      <c r="Q87" s="40">
        <v>24</v>
      </c>
      <c r="R87" s="40">
        <v>8</v>
      </c>
      <c r="S87" s="40">
        <v>47</v>
      </c>
      <c r="T87" s="41"/>
      <c r="U87" s="23"/>
    </row>
    <row r="88" spans="1:21" s="24" customFormat="1" ht="14.25" customHeight="1" x14ac:dyDescent="0.25">
      <c r="A88" s="39">
        <v>42908</v>
      </c>
      <c r="B88" s="40">
        <v>26</v>
      </c>
      <c r="C88" s="40">
        <v>20</v>
      </c>
      <c r="D88" s="40">
        <v>15</v>
      </c>
      <c r="E88" s="40">
        <v>14</v>
      </c>
      <c r="F88" s="40">
        <v>9</v>
      </c>
      <c r="G88" s="40">
        <v>6</v>
      </c>
      <c r="H88" s="40">
        <v>88</v>
      </c>
      <c r="I88" s="40">
        <v>53</v>
      </c>
      <c r="J88" s="40">
        <v>28</v>
      </c>
      <c r="K88" s="40">
        <v>1014</v>
      </c>
      <c r="L88" s="40">
        <v>1010</v>
      </c>
      <c r="M88" s="40">
        <v>1007</v>
      </c>
      <c r="N88" s="40">
        <v>10</v>
      </c>
      <c r="O88" s="40">
        <v>10</v>
      </c>
      <c r="P88" s="40">
        <v>10</v>
      </c>
      <c r="Q88" s="40">
        <v>24</v>
      </c>
      <c r="R88" s="40">
        <v>11</v>
      </c>
      <c r="S88" s="40">
        <v>40</v>
      </c>
      <c r="T88" s="41" t="s">
        <v>6</v>
      </c>
      <c r="U88" s="23"/>
    </row>
    <row r="89" spans="1:21" s="24" customFormat="1" ht="14.25" customHeight="1" x14ac:dyDescent="0.25">
      <c r="A89" s="39">
        <v>42909</v>
      </c>
      <c r="B89" s="40">
        <v>30</v>
      </c>
      <c r="C89" s="40">
        <v>20</v>
      </c>
      <c r="D89" s="40">
        <v>11</v>
      </c>
      <c r="E89" s="40">
        <v>13</v>
      </c>
      <c r="F89" s="40">
        <v>8</v>
      </c>
      <c r="G89" s="40">
        <v>4</v>
      </c>
      <c r="H89" s="40">
        <v>94</v>
      </c>
      <c r="I89" s="40">
        <v>50</v>
      </c>
      <c r="J89" s="40">
        <v>20</v>
      </c>
      <c r="K89" s="40">
        <v>1016</v>
      </c>
      <c r="L89" s="40">
        <v>1014</v>
      </c>
      <c r="M89" s="40">
        <v>1012</v>
      </c>
      <c r="N89" s="40">
        <v>10</v>
      </c>
      <c r="O89" s="40">
        <v>10</v>
      </c>
      <c r="P89" s="40">
        <v>10</v>
      </c>
      <c r="Q89" s="40">
        <v>29</v>
      </c>
      <c r="R89" s="40">
        <v>6</v>
      </c>
      <c r="S89" s="40">
        <v>53</v>
      </c>
      <c r="T89" s="41"/>
      <c r="U89" s="23"/>
    </row>
    <row r="90" spans="1:21" s="24" customFormat="1" ht="14.25" customHeight="1" x14ac:dyDescent="0.25">
      <c r="A90" s="39">
        <v>42910</v>
      </c>
      <c r="B90" s="40">
        <v>32</v>
      </c>
      <c r="C90" s="40">
        <v>23</v>
      </c>
      <c r="D90" s="40">
        <v>15</v>
      </c>
      <c r="E90" s="40">
        <v>10</v>
      </c>
      <c r="F90" s="40">
        <v>7</v>
      </c>
      <c r="G90" s="40">
        <v>2</v>
      </c>
      <c r="H90" s="40">
        <v>67</v>
      </c>
      <c r="I90" s="40">
        <v>36</v>
      </c>
      <c r="J90" s="40">
        <v>16</v>
      </c>
      <c r="K90" s="40">
        <v>1016</v>
      </c>
      <c r="L90" s="40">
        <v>1013</v>
      </c>
      <c r="M90" s="40">
        <v>1010</v>
      </c>
      <c r="N90" s="40">
        <v>10</v>
      </c>
      <c r="O90" s="40">
        <v>10</v>
      </c>
      <c r="P90" s="40">
        <v>10</v>
      </c>
      <c r="Q90" s="40">
        <v>27</v>
      </c>
      <c r="R90" s="40">
        <v>11</v>
      </c>
      <c r="S90" s="40">
        <v>48</v>
      </c>
      <c r="T90" s="41"/>
      <c r="U90" s="23"/>
    </row>
    <row r="91" spans="1:21" s="24" customFormat="1" ht="14.25" customHeight="1" x14ac:dyDescent="0.25">
      <c r="A91" s="39">
        <v>42911</v>
      </c>
      <c r="B91" s="40">
        <v>34</v>
      </c>
      <c r="C91" s="40">
        <v>27</v>
      </c>
      <c r="D91" s="40">
        <v>19</v>
      </c>
      <c r="E91" s="40">
        <v>11</v>
      </c>
      <c r="F91" s="40">
        <v>7</v>
      </c>
      <c r="G91" s="40">
        <v>1</v>
      </c>
      <c r="H91" s="40">
        <v>60</v>
      </c>
      <c r="I91" s="40">
        <v>32</v>
      </c>
      <c r="J91" s="40">
        <v>13</v>
      </c>
      <c r="K91" s="40">
        <v>1014</v>
      </c>
      <c r="L91" s="40">
        <v>1012</v>
      </c>
      <c r="M91" s="40">
        <v>1010</v>
      </c>
      <c r="N91" s="40">
        <v>10</v>
      </c>
      <c r="O91" s="40">
        <v>10</v>
      </c>
      <c r="P91" s="40">
        <v>10</v>
      </c>
      <c r="Q91" s="40">
        <v>26</v>
      </c>
      <c r="R91" s="40">
        <v>11</v>
      </c>
      <c r="S91" s="40">
        <v>47</v>
      </c>
      <c r="T91" s="41"/>
      <c r="U91" s="23"/>
    </row>
    <row r="92" spans="1:21" s="24" customFormat="1" ht="14.25" customHeight="1" x14ac:dyDescent="0.25">
      <c r="A92" s="39">
        <v>42912</v>
      </c>
      <c r="B92" s="40">
        <v>34</v>
      </c>
      <c r="C92" s="40">
        <v>26</v>
      </c>
      <c r="D92" s="40">
        <v>17</v>
      </c>
      <c r="E92" s="40">
        <v>11</v>
      </c>
      <c r="F92" s="40">
        <v>9</v>
      </c>
      <c r="G92" s="40">
        <v>7</v>
      </c>
      <c r="H92" s="40">
        <v>59</v>
      </c>
      <c r="I92" s="40">
        <v>39</v>
      </c>
      <c r="J92" s="40">
        <v>20</v>
      </c>
      <c r="K92" s="40">
        <v>1017</v>
      </c>
      <c r="L92" s="40">
        <v>1015</v>
      </c>
      <c r="M92" s="40">
        <v>1012</v>
      </c>
      <c r="N92" s="40">
        <v>10</v>
      </c>
      <c r="O92" s="40">
        <v>10</v>
      </c>
      <c r="P92" s="40">
        <v>10</v>
      </c>
      <c r="Q92" s="40">
        <v>35</v>
      </c>
      <c r="R92" s="40">
        <v>11</v>
      </c>
      <c r="S92" s="40">
        <v>61</v>
      </c>
      <c r="T92" s="41"/>
      <c r="U92" s="23"/>
    </row>
    <row r="93" spans="1:21" s="24" customFormat="1" ht="14.25" customHeight="1" x14ac:dyDescent="0.25">
      <c r="A93" s="39">
        <v>42913</v>
      </c>
      <c r="B93" s="40">
        <v>35</v>
      </c>
      <c r="C93" s="40">
        <v>28</v>
      </c>
      <c r="D93" s="40">
        <v>21</v>
      </c>
      <c r="E93" s="40">
        <v>14</v>
      </c>
      <c r="F93" s="40">
        <v>11</v>
      </c>
      <c r="G93" s="40">
        <v>6</v>
      </c>
      <c r="H93" s="40">
        <v>57</v>
      </c>
      <c r="I93" s="40">
        <v>37</v>
      </c>
      <c r="J93" s="40">
        <v>16</v>
      </c>
      <c r="K93" s="40">
        <v>1016</v>
      </c>
      <c r="L93" s="40">
        <v>1013</v>
      </c>
      <c r="M93" s="40">
        <v>1009</v>
      </c>
      <c r="N93" s="40">
        <v>10</v>
      </c>
      <c r="O93" s="40">
        <v>10</v>
      </c>
      <c r="P93" s="40">
        <v>10</v>
      </c>
      <c r="Q93" s="40">
        <v>27</v>
      </c>
      <c r="R93" s="40">
        <v>13</v>
      </c>
      <c r="S93" s="40">
        <v>47</v>
      </c>
      <c r="T93" s="41"/>
      <c r="U93" s="23"/>
    </row>
    <row r="94" spans="1:21" s="24" customFormat="1" ht="14.25" customHeight="1" x14ac:dyDescent="0.25">
      <c r="A94" s="39">
        <v>42914</v>
      </c>
      <c r="B94" s="40">
        <v>38</v>
      </c>
      <c r="C94" s="40">
        <v>29</v>
      </c>
      <c r="D94" s="40">
        <v>21</v>
      </c>
      <c r="E94" s="40">
        <v>15</v>
      </c>
      <c r="F94" s="40">
        <v>11</v>
      </c>
      <c r="G94" s="40">
        <v>4</v>
      </c>
      <c r="H94" s="40">
        <v>64</v>
      </c>
      <c r="I94" s="40">
        <v>35</v>
      </c>
      <c r="J94" s="40">
        <v>13</v>
      </c>
      <c r="K94" s="40">
        <v>1011</v>
      </c>
      <c r="L94" s="40">
        <v>1009</v>
      </c>
      <c r="M94" s="40">
        <v>1006</v>
      </c>
      <c r="N94" s="40">
        <v>10</v>
      </c>
      <c r="O94" s="40">
        <v>10</v>
      </c>
      <c r="P94" s="40">
        <v>10</v>
      </c>
      <c r="Q94" s="40">
        <v>42</v>
      </c>
      <c r="R94" s="40">
        <v>11</v>
      </c>
      <c r="S94" s="40">
        <v>72</v>
      </c>
      <c r="T94" s="41"/>
      <c r="U94" s="23"/>
    </row>
    <row r="95" spans="1:21" s="24" customFormat="1" ht="14.25" customHeight="1" x14ac:dyDescent="0.25">
      <c r="A95" s="39">
        <v>42915</v>
      </c>
      <c r="B95" s="40">
        <v>35</v>
      </c>
      <c r="C95" s="40">
        <v>30</v>
      </c>
      <c r="D95" s="40">
        <v>26</v>
      </c>
      <c r="E95" s="40">
        <v>14</v>
      </c>
      <c r="F95" s="40">
        <v>12</v>
      </c>
      <c r="G95" s="40">
        <v>10</v>
      </c>
      <c r="H95" s="40">
        <v>45</v>
      </c>
      <c r="I95" s="40">
        <v>36</v>
      </c>
      <c r="J95" s="40">
        <v>25</v>
      </c>
      <c r="K95" s="40">
        <v>1011</v>
      </c>
      <c r="L95" s="40">
        <v>1009</v>
      </c>
      <c r="M95" s="40">
        <v>1006</v>
      </c>
      <c r="N95" s="40">
        <v>10</v>
      </c>
      <c r="O95" s="40">
        <v>10</v>
      </c>
      <c r="P95" s="40">
        <v>10</v>
      </c>
      <c r="Q95" s="40">
        <v>35</v>
      </c>
      <c r="R95" s="40">
        <v>18</v>
      </c>
      <c r="S95" s="40">
        <v>61</v>
      </c>
      <c r="T95" s="41" t="s">
        <v>7</v>
      </c>
      <c r="U95" s="23"/>
    </row>
    <row r="96" spans="1:21" s="24" customFormat="1" ht="14.25" customHeight="1" x14ac:dyDescent="0.25">
      <c r="A96" s="39">
        <v>42916</v>
      </c>
      <c r="B96" s="40">
        <v>34</v>
      </c>
      <c r="C96" s="40">
        <v>27</v>
      </c>
      <c r="D96" s="40">
        <v>19</v>
      </c>
      <c r="E96" s="40">
        <v>13</v>
      </c>
      <c r="F96" s="40">
        <v>9</v>
      </c>
      <c r="G96" s="40">
        <v>5</v>
      </c>
      <c r="H96" s="40">
        <v>64</v>
      </c>
      <c r="I96" s="40">
        <v>33</v>
      </c>
      <c r="J96" s="40">
        <v>19</v>
      </c>
      <c r="K96" s="40">
        <v>1013</v>
      </c>
      <c r="L96" s="40">
        <v>1010</v>
      </c>
      <c r="M96" s="40">
        <v>1008</v>
      </c>
      <c r="N96" s="40">
        <v>10</v>
      </c>
      <c r="O96" s="40">
        <v>10</v>
      </c>
      <c r="P96" s="40">
        <v>10</v>
      </c>
      <c r="Q96" s="40">
        <v>37</v>
      </c>
      <c r="R96" s="40">
        <v>18</v>
      </c>
      <c r="S96" s="40">
        <v>64</v>
      </c>
      <c r="T96" s="41" t="s">
        <v>6</v>
      </c>
      <c r="U96" s="23"/>
    </row>
    <row r="97" spans="1:21" s="24" customFormat="1" ht="14.25" customHeight="1" x14ac:dyDescent="0.25">
      <c r="A97" s="39">
        <v>42917</v>
      </c>
      <c r="B97" s="40">
        <v>34</v>
      </c>
      <c r="C97" s="40">
        <v>26</v>
      </c>
      <c r="D97" s="40">
        <v>18</v>
      </c>
      <c r="E97" s="40">
        <v>14</v>
      </c>
      <c r="F97" s="40">
        <v>9</v>
      </c>
      <c r="G97" s="40">
        <v>5</v>
      </c>
      <c r="H97" s="40">
        <v>68</v>
      </c>
      <c r="I97" s="40">
        <v>34</v>
      </c>
      <c r="J97" s="40">
        <v>16</v>
      </c>
      <c r="K97" s="40">
        <v>1016</v>
      </c>
      <c r="L97" s="40">
        <v>1014</v>
      </c>
      <c r="M97" s="40">
        <v>1011</v>
      </c>
      <c r="N97" s="40">
        <v>10</v>
      </c>
      <c r="O97" s="40">
        <v>10</v>
      </c>
      <c r="P97" s="40">
        <v>10</v>
      </c>
      <c r="Q97" s="40">
        <v>32</v>
      </c>
      <c r="R97" s="40">
        <v>10</v>
      </c>
      <c r="S97" s="40">
        <v>60</v>
      </c>
      <c r="T97" s="41" t="s">
        <v>7</v>
      </c>
      <c r="U97" s="23"/>
    </row>
    <row r="98" spans="1:21" s="24" customFormat="1" ht="14.25" customHeight="1" x14ac:dyDescent="0.25">
      <c r="A98" s="39">
        <v>42918</v>
      </c>
      <c r="B98" s="40">
        <v>35</v>
      </c>
      <c r="C98" s="40">
        <v>28</v>
      </c>
      <c r="D98" s="40">
        <v>21</v>
      </c>
      <c r="E98" s="40">
        <v>11</v>
      </c>
      <c r="F98" s="40">
        <v>6</v>
      </c>
      <c r="G98" s="40">
        <v>3</v>
      </c>
      <c r="H98" s="40">
        <v>38</v>
      </c>
      <c r="I98" s="40">
        <v>25</v>
      </c>
      <c r="J98" s="40">
        <v>13</v>
      </c>
      <c r="K98" s="40">
        <v>1016</v>
      </c>
      <c r="L98" s="40">
        <v>1013</v>
      </c>
      <c r="M98" s="40">
        <v>1010</v>
      </c>
      <c r="N98" s="40">
        <v>10</v>
      </c>
      <c r="O98" s="40">
        <v>10</v>
      </c>
      <c r="P98" s="40">
        <v>10</v>
      </c>
      <c r="Q98" s="40">
        <v>26</v>
      </c>
      <c r="R98" s="40">
        <v>10</v>
      </c>
      <c r="S98" s="40">
        <v>48</v>
      </c>
      <c r="T98" s="41"/>
      <c r="U98" s="23"/>
    </row>
    <row r="99" spans="1:21" s="24" customFormat="1" ht="14.25" customHeight="1" x14ac:dyDescent="0.25">
      <c r="A99" s="39">
        <v>42919</v>
      </c>
      <c r="B99" s="40">
        <v>38</v>
      </c>
      <c r="C99" s="40">
        <v>29</v>
      </c>
      <c r="D99" s="40">
        <v>20</v>
      </c>
      <c r="E99" s="40">
        <v>13</v>
      </c>
      <c r="F99" s="40">
        <v>9</v>
      </c>
      <c r="G99" s="40">
        <v>2</v>
      </c>
      <c r="H99" s="40">
        <v>56</v>
      </c>
      <c r="I99" s="40">
        <v>30</v>
      </c>
      <c r="J99" s="40">
        <v>11</v>
      </c>
      <c r="K99" s="40">
        <v>1013</v>
      </c>
      <c r="L99" s="40">
        <v>1011</v>
      </c>
      <c r="M99" s="40">
        <v>1007</v>
      </c>
      <c r="N99" s="40">
        <v>10</v>
      </c>
      <c r="O99" s="40">
        <v>10</v>
      </c>
      <c r="P99" s="40">
        <v>10</v>
      </c>
      <c r="Q99" s="40">
        <v>24</v>
      </c>
      <c r="R99" s="40">
        <v>11</v>
      </c>
      <c r="S99" s="40">
        <v>42</v>
      </c>
      <c r="T99" s="41"/>
      <c r="U99" s="23"/>
    </row>
    <row r="100" spans="1:21" s="24" customFormat="1" ht="14.25" customHeight="1" x14ac:dyDescent="0.25">
      <c r="A100" s="39">
        <v>42920</v>
      </c>
      <c r="B100" s="40">
        <v>41</v>
      </c>
      <c r="C100" s="40">
        <v>32</v>
      </c>
      <c r="D100" s="40">
        <v>24</v>
      </c>
      <c r="E100" s="40">
        <v>14</v>
      </c>
      <c r="F100" s="40">
        <v>9</v>
      </c>
      <c r="G100" s="40">
        <v>2</v>
      </c>
      <c r="H100" s="40">
        <v>50</v>
      </c>
      <c r="I100" s="40">
        <v>26</v>
      </c>
      <c r="J100" s="40">
        <v>9</v>
      </c>
      <c r="K100" s="40">
        <v>1010</v>
      </c>
      <c r="L100" s="40">
        <v>1007</v>
      </c>
      <c r="M100" s="40">
        <v>1004</v>
      </c>
      <c r="N100" s="40">
        <v>10</v>
      </c>
      <c r="O100" s="40">
        <v>10</v>
      </c>
      <c r="P100" s="40">
        <v>10</v>
      </c>
      <c r="Q100" s="40">
        <v>16</v>
      </c>
      <c r="R100" s="40">
        <v>10</v>
      </c>
      <c r="S100" s="40" t="s">
        <v>10</v>
      </c>
      <c r="T100" s="41"/>
      <c r="U100" s="23"/>
    </row>
    <row r="101" spans="1:21" s="24" customFormat="1" ht="14.25" customHeight="1" x14ac:dyDescent="0.25">
      <c r="A101" s="39">
        <v>42921</v>
      </c>
      <c r="B101" s="40">
        <v>39</v>
      </c>
      <c r="C101" s="40">
        <v>30</v>
      </c>
      <c r="D101" s="40">
        <v>22</v>
      </c>
      <c r="E101" s="40">
        <v>15</v>
      </c>
      <c r="F101" s="40">
        <v>13</v>
      </c>
      <c r="G101" s="40">
        <v>7</v>
      </c>
      <c r="H101" s="40">
        <v>53</v>
      </c>
      <c r="I101" s="40">
        <v>35</v>
      </c>
      <c r="J101" s="40">
        <v>14</v>
      </c>
      <c r="K101" s="40">
        <v>1011</v>
      </c>
      <c r="L101" s="40">
        <v>1008</v>
      </c>
      <c r="M101" s="40">
        <v>1005</v>
      </c>
      <c r="N101" s="40">
        <v>10</v>
      </c>
      <c r="O101" s="40">
        <v>10</v>
      </c>
      <c r="P101" s="40">
        <v>10</v>
      </c>
      <c r="Q101" s="40">
        <v>39</v>
      </c>
      <c r="R101" s="40">
        <v>11</v>
      </c>
      <c r="S101" s="40">
        <v>72</v>
      </c>
      <c r="T101" s="41"/>
      <c r="U101" s="23"/>
    </row>
    <row r="102" spans="1:21" s="24" customFormat="1" ht="14.25" customHeight="1" x14ac:dyDescent="0.25">
      <c r="A102" s="39">
        <v>42922</v>
      </c>
      <c r="B102" s="40">
        <v>35</v>
      </c>
      <c r="C102" s="40">
        <v>28</v>
      </c>
      <c r="D102" s="40">
        <v>21</v>
      </c>
      <c r="E102" s="40">
        <v>14</v>
      </c>
      <c r="F102" s="40">
        <v>13</v>
      </c>
      <c r="G102" s="40">
        <v>9</v>
      </c>
      <c r="H102" s="40">
        <v>60</v>
      </c>
      <c r="I102" s="40">
        <v>41</v>
      </c>
      <c r="J102" s="40">
        <v>21</v>
      </c>
      <c r="K102" s="40">
        <v>1013</v>
      </c>
      <c r="L102" s="40">
        <v>1010</v>
      </c>
      <c r="M102" s="40">
        <v>1006</v>
      </c>
      <c r="N102" s="40">
        <v>10</v>
      </c>
      <c r="O102" s="40">
        <v>10</v>
      </c>
      <c r="P102" s="40">
        <v>10</v>
      </c>
      <c r="Q102" s="40">
        <v>42</v>
      </c>
      <c r="R102" s="40">
        <v>10</v>
      </c>
      <c r="S102" s="40">
        <v>71</v>
      </c>
      <c r="T102" s="41" t="s">
        <v>7</v>
      </c>
      <c r="U102" s="23"/>
    </row>
    <row r="103" spans="1:21" s="24" customFormat="1" ht="14.25" customHeight="1" x14ac:dyDescent="0.25">
      <c r="A103" s="39">
        <v>42923</v>
      </c>
      <c r="B103" s="40">
        <v>33</v>
      </c>
      <c r="C103" s="40">
        <v>26</v>
      </c>
      <c r="D103" s="40">
        <v>19</v>
      </c>
      <c r="E103" s="40">
        <v>16</v>
      </c>
      <c r="F103" s="40">
        <v>12</v>
      </c>
      <c r="G103" s="40">
        <v>11</v>
      </c>
      <c r="H103" s="40">
        <v>68</v>
      </c>
      <c r="I103" s="40">
        <v>47</v>
      </c>
      <c r="J103" s="40">
        <v>27</v>
      </c>
      <c r="K103" s="40">
        <v>1010</v>
      </c>
      <c r="L103" s="40">
        <v>1008</v>
      </c>
      <c r="M103" s="40">
        <v>1004</v>
      </c>
      <c r="N103" s="40">
        <v>10</v>
      </c>
      <c r="O103" s="40">
        <v>10</v>
      </c>
      <c r="P103" s="40">
        <v>10</v>
      </c>
      <c r="Q103" s="40">
        <v>23</v>
      </c>
      <c r="R103" s="40">
        <v>8</v>
      </c>
      <c r="S103" s="40">
        <v>42</v>
      </c>
      <c r="T103" s="41" t="s">
        <v>6</v>
      </c>
      <c r="U103" s="23"/>
    </row>
    <row r="104" spans="1:21" s="24" customFormat="1" ht="14.25" customHeight="1" x14ac:dyDescent="0.25">
      <c r="A104" s="39">
        <v>42924</v>
      </c>
      <c r="B104" s="40">
        <v>31</v>
      </c>
      <c r="C104" s="40">
        <v>22</v>
      </c>
      <c r="D104" s="40">
        <v>14</v>
      </c>
      <c r="E104" s="40">
        <v>13</v>
      </c>
      <c r="F104" s="40">
        <v>11</v>
      </c>
      <c r="G104" s="40">
        <v>8</v>
      </c>
      <c r="H104" s="40">
        <v>82</v>
      </c>
      <c r="I104" s="40">
        <v>48</v>
      </c>
      <c r="J104" s="40">
        <v>27</v>
      </c>
      <c r="K104" s="40">
        <v>1013</v>
      </c>
      <c r="L104" s="40">
        <v>1010</v>
      </c>
      <c r="M104" s="40">
        <v>1007</v>
      </c>
      <c r="N104" s="40">
        <v>10</v>
      </c>
      <c r="O104" s="40">
        <v>10</v>
      </c>
      <c r="P104" s="40">
        <v>10</v>
      </c>
      <c r="Q104" s="40">
        <v>34</v>
      </c>
      <c r="R104" s="40">
        <v>8</v>
      </c>
      <c r="S104" s="40">
        <v>55</v>
      </c>
      <c r="T104" s="41"/>
      <c r="U104" s="23"/>
    </row>
    <row r="105" spans="1:21" s="24" customFormat="1" ht="14.25" customHeight="1" x14ac:dyDescent="0.25">
      <c r="A105" s="39">
        <v>42925</v>
      </c>
      <c r="B105" s="40">
        <v>34</v>
      </c>
      <c r="C105" s="40">
        <v>26</v>
      </c>
      <c r="D105" s="40">
        <v>17</v>
      </c>
      <c r="E105" s="40">
        <v>11</v>
      </c>
      <c r="F105" s="40">
        <v>9</v>
      </c>
      <c r="G105" s="40">
        <v>8</v>
      </c>
      <c r="H105" s="40">
        <v>63</v>
      </c>
      <c r="I105" s="40">
        <v>37</v>
      </c>
      <c r="J105" s="40">
        <v>20</v>
      </c>
      <c r="K105" s="40">
        <v>1012</v>
      </c>
      <c r="L105" s="40">
        <v>1010</v>
      </c>
      <c r="M105" s="40">
        <v>1008</v>
      </c>
      <c r="N105" s="40">
        <v>10</v>
      </c>
      <c r="O105" s="40">
        <v>10</v>
      </c>
      <c r="P105" s="40">
        <v>10</v>
      </c>
      <c r="Q105" s="40">
        <v>34</v>
      </c>
      <c r="R105" s="40">
        <v>11</v>
      </c>
      <c r="S105" s="40">
        <v>60</v>
      </c>
      <c r="T105" s="41"/>
      <c r="U105" s="23"/>
    </row>
    <row r="106" spans="1:21" s="24" customFormat="1" ht="14.25" customHeight="1" x14ac:dyDescent="0.25">
      <c r="A106" s="39">
        <v>42926</v>
      </c>
      <c r="B106" s="40">
        <v>35</v>
      </c>
      <c r="C106" s="40">
        <v>27</v>
      </c>
      <c r="D106" s="40">
        <v>19</v>
      </c>
      <c r="E106" s="40">
        <v>13</v>
      </c>
      <c r="F106" s="40">
        <v>11</v>
      </c>
      <c r="G106" s="40">
        <v>6</v>
      </c>
      <c r="H106" s="40">
        <v>64</v>
      </c>
      <c r="I106" s="40">
        <v>37</v>
      </c>
      <c r="J106" s="40">
        <v>16</v>
      </c>
      <c r="K106" s="40">
        <v>1015</v>
      </c>
      <c r="L106" s="40">
        <v>1012</v>
      </c>
      <c r="M106" s="40">
        <v>1009</v>
      </c>
      <c r="N106" s="40">
        <v>10</v>
      </c>
      <c r="O106" s="40">
        <v>10</v>
      </c>
      <c r="P106" s="40">
        <v>10</v>
      </c>
      <c r="Q106" s="40">
        <v>37</v>
      </c>
      <c r="R106" s="40">
        <v>14</v>
      </c>
      <c r="S106" s="40">
        <v>60</v>
      </c>
      <c r="T106" s="41"/>
      <c r="U106" s="23"/>
    </row>
    <row r="107" spans="1:21" s="24" customFormat="1" ht="14.25" customHeight="1" x14ac:dyDescent="0.25">
      <c r="A107" s="39">
        <v>42927</v>
      </c>
      <c r="B107" s="40">
        <v>34</v>
      </c>
      <c r="C107" s="40">
        <v>27</v>
      </c>
      <c r="D107" s="40">
        <v>20</v>
      </c>
      <c r="E107" s="40">
        <v>13</v>
      </c>
      <c r="F107" s="40">
        <v>11</v>
      </c>
      <c r="G107" s="40">
        <v>9</v>
      </c>
      <c r="H107" s="40">
        <v>60</v>
      </c>
      <c r="I107" s="40">
        <v>39</v>
      </c>
      <c r="J107" s="40">
        <v>21</v>
      </c>
      <c r="K107" s="40">
        <v>1015</v>
      </c>
      <c r="L107" s="40">
        <v>1013</v>
      </c>
      <c r="M107" s="40">
        <v>1011</v>
      </c>
      <c r="N107" s="40">
        <v>10</v>
      </c>
      <c r="O107" s="40">
        <v>10</v>
      </c>
      <c r="P107" s="40">
        <v>10</v>
      </c>
      <c r="Q107" s="40">
        <v>40</v>
      </c>
      <c r="R107" s="40">
        <v>14</v>
      </c>
      <c r="S107" s="40">
        <v>69</v>
      </c>
      <c r="T107" s="41"/>
      <c r="U107" s="23"/>
    </row>
    <row r="108" spans="1:21" s="24" customFormat="1" ht="14.25" customHeight="1" x14ac:dyDescent="0.25">
      <c r="A108" s="39">
        <v>42928</v>
      </c>
      <c r="B108" s="40">
        <v>33</v>
      </c>
      <c r="C108" s="40">
        <v>27</v>
      </c>
      <c r="D108" s="40">
        <v>21</v>
      </c>
      <c r="E108" s="40">
        <v>11</v>
      </c>
      <c r="F108" s="40">
        <v>9</v>
      </c>
      <c r="G108" s="40">
        <v>6</v>
      </c>
      <c r="H108" s="40">
        <v>46</v>
      </c>
      <c r="I108" s="40">
        <v>33</v>
      </c>
      <c r="J108" s="40">
        <v>21</v>
      </c>
      <c r="K108" s="40">
        <v>1014</v>
      </c>
      <c r="L108" s="40">
        <v>1012</v>
      </c>
      <c r="M108" s="40">
        <v>1008</v>
      </c>
      <c r="N108" s="40">
        <v>10</v>
      </c>
      <c r="O108" s="40">
        <v>9</v>
      </c>
      <c r="P108" s="40">
        <v>2</v>
      </c>
      <c r="Q108" s="40">
        <v>37</v>
      </c>
      <c r="R108" s="40">
        <v>18</v>
      </c>
      <c r="S108" s="40">
        <v>69</v>
      </c>
      <c r="T108" s="41"/>
      <c r="U108" s="23"/>
    </row>
    <row r="109" spans="1:21" s="24" customFormat="1" ht="14.25" customHeight="1" x14ac:dyDescent="0.25">
      <c r="A109" s="39">
        <v>42929</v>
      </c>
      <c r="B109" s="40">
        <v>33</v>
      </c>
      <c r="C109" s="40">
        <v>27</v>
      </c>
      <c r="D109" s="40">
        <v>21</v>
      </c>
      <c r="E109" s="40">
        <v>13</v>
      </c>
      <c r="F109" s="40">
        <v>9</v>
      </c>
      <c r="G109" s="40">
        <v>6</v>
      </c>
      <c r="H109" s="40">
        <v>60</v>
      </c>
      <c r="I109" s="40">
        <v>35</v>
      </c>
      <c r="J109" s="40">
        <v>20</v>
      </c>
      <c r="K109" s="40">
        <v>1011</v>
      </c>
      <c r="L109" s="40">
        <v>1009</v>
      </c>
      <c r="M109" s="40">
        <v>1006</v>
      </c>
      <c r="N109" s="40">
        <v>10</v>
      </c>
      <c r="O109" s="40">
        <v>10</v>
      </c>
      <c r="P109" s="40">
        <v>6</v>
      </c>
      <c r="Q109" s="40">
        <v>26</v>
      </c>
      <c r="R109" s="40">
        <v>14</v>
      </c>
      <c r="S109" s="40">
        <v>47</v>
      </c>
      <c r="T109" s="41" t="s">
        <v>6</v>
      </c>
      <c r="U109" s="23"/>
    </row>
    <row r="110" spans="1:21" s="24" customFormat="1" ht="14.25" customHeight="1" x14ac:dyDescent="0.25">
      <c r="A110" s="39">
        <v>42930</v>
      </c>
      <c r="B110" s="40">
        <v>33</v>
      </c>
      <c r="C110" s="40">
        <v>24</v>
      </c>
      <c r="D110" s="40">
        <v>16</v>
      </c>
      <c r="E110" s="40">
        <v>15</v>
      </c>
      <c r="F110" s="40">
        <v>11</v>
      </c>
      <c r="G110" s="40">
        <v>9</v>
      </c>
      <c r="H110" s="40">
        <v>82</v>
      </c>
      <c r="I110" s="40">
        <v>46</v>
      </c>
      <c r="J110" s="40">
        <v>23</v>
      </c>
      <c r="K110" s="40">
        <v>1011</v>
      </c>
      <c r="L110" s="40">
        <v>1009</v>
      </c>
      <c r="M110" s="40">
        <v>1006</v>
      </c>
      <c r="N110" s="40">
        <v>10</v>
      </c>
      <c r="O110" s="40">
        <v>10</v>
      </c>
      <c r="P110" s="40">
        <v>10</v>
      </c>
      <c r="Q110" s="40">
        <v>29</v>
      </c>
      <c r="R110" s="40">
        <v>8</v>
      </c>
      <c r="S110" s="40">
        <v>48</v>
      </c>
      <c r="T110" s="41" t="s">
        <v>6</v>
      </c>
      <c r="U110" s="23"/>
    </row>
    <row r="111" spans="1:21" s="24" customFormat="1" ht="14.25" customHeight="1" x14ac:dyDescent="0.25">
      <c r="A111" s="39">
        <v>42931</v>
      </c>
      <c r="B111" s="40">
        <v>34</v>
      </c>
      <c r="C111" s="40">
        <v>27</v>
      </c>
      <c r="D111" s="40">
        <v>21</v>
      </c>
      <c r="E111" s="40">
        <v>15</v>
      </c>
      <c r="F111" s="40">
        <v>11</v>
      </c>
      <c r="G111" s="40">
        <v>7</v>
      </c>
      <c r="H111" s="40">
        <v>68</v>
      </c>
      <c r="I111" s="40">
        <v>39</v>
      </c>
      <c r="J111" s="40">
        <v>23</v>
      </c>
      <c r="K111" s="40">
        <v>1011</v>
      </c>
      <c r="L111" s="40">
        <v>1009</v>
      </c>
      <c r="M111" s="40">
        <v>1007</v>
      </c>
      <c r="N111" s="40">
        <v>10</v>
      </c>
      <c r="O111" s="40">
        <v>10</v>
      </c>
      <c r="P111" s="40">
        <v>10</v>
      </c>
      <c r="Q111" s="40">
        <v>37</v>
      </c>
      <c r="R111" s="40">
        <v>13</v>
      </c>
      <c r="S111" s="40">
        <v>61</v>
      </c>
      <c r="T111" s="41" t="s">
        <v>6</v>
      </c>
      <c r="U111" s="23"/>
    </row>
    <row r="112" spans="1:21" s="24" customFormat="1" ht="14.25" customHeight="1" x14ac:dyDescent="0.25">
      <c r="A112" s="39">
        <v>42932</v>
      </c>
      <c r="B112" s="40">
        <v>35</v>
      </c>
      <c r="C112" s="40">
        <v>28</v>
      </c>
      <c r="D112" s="40">
        <v>21</v>
      </c>
      <c r="E112" s="40">
        <v>13</v>
      </c>
      <c r="F112" s="40">
        <v>10</v>
      </c>
      <c r="G112" s="40">
        <v>7</v>
      </c>
      <c r="H112" s="40">
        <v>56</v>
      </c>
      <c r="I112" s="40">
        <v>33</v>
      </c>
      <c r="J112" s="40">
        <v>19</v>
      </c>
      <c r="K112" s="40">
        <v>1014</v>
      </c>
      <c r="L112" s="40">
        <v>1012</v>
      </c>
      <c r="M112" s="40">
        <v>1009</v>
      </c>
      <c r="N112" s="40">
        <v>10</v>
      </c>
      <c r="O112" s="40">
        <v>10</v>
      </c>
      <c r="P112" s="40">
        <v>10</v>
      </c>
      <c r="Q112" s="40">
        <v>35</v>
      </c>
      <c r="R112" s="40">
        <v>16</v>
      </c>
      <c r="S112" s="40">
        <v>60</v>
      </c>
      <c r="T112" s="41" t="s">
        <v>7</v>
      </c>
      <c r="U112" s="23"/>
    </row>
    <row r="113" spans="1:21" s="24" customFormat="1" ht="14.25" customHeight="1" x14ac:dyDescent="0.25">
      <c r="A113" s="39">
        <v>42933</v>
      </c>
      <c r="B113" s="40">
        <v>37</v>
      </c>
      <c r="C113" s="40">
        <v>28</v>
      </c>
      <c r="D113" s="40">
        <v>20</v>
      </c>
      <c r="E113" s="40">
        <v>13</v>
      </c>
      <c r="F113" s="40">
        <v>10</v>
      </c>
      <c r="G113" s="40">
        <v>7</v>
      </c>
      <c r="H113" s="40">
        <v>56</v>
      </c>
      <c r="I113" s="40">
        <v>31</v>
      </c>
      <c r="J113" s="40">
        <v>17</v>
      </c>
      <c r="K113" s="40">
        <v>1016</v>
      </c>
      <c r="L113" s="40">
        <v>1014</v>
      </c>
      <c r="M113" s="40">
        <v>1011</v>
      </c>
      <c r="N113" s="40">
        <v>10</v>
      </c>
      <c r="O113" s="40">
        <v>10</v>
      </c>
      <c r="P113" s="40">
        <v>10</v>
      </c>
      <c r="Q113" s="40">
        <v>32</v>
      </c>
      <c r="R113" s="40">
        <v>14</v>
      </c>
      <c r="S113" s="40">
        <v>58</v>
      </c>
      <c r="T113" s="41"/>
      <c r="U113" s="23"/>
    </row>
    <row r="114" spans="1:21" s="24" customFormat="1" ht="14.25" customHeight="1" x14ac:dyDescent="0.25">
      <c r="A114" s="39">
        <v>42934</v>
      </c>
      <c r="B114" s="40">
        <v>39</v>
      </c>
      <c r="C114" s="40">
        <v>30</v>
      </c>
      <c r="D114" s="40">
        <v>22</v>
      </c>
      <c r="E114" s="40">
        <v>14</v>
      </c>
      <c r="F114" s="40">
        <v>9</v>
      </c>
      <c r="G114" s="40">
        <v>1</v>
      </c>
      <c r="H114" s="40">
        <v>53</v>
      </c>
      <c r="I114" s="40">
        <v>29</v>
      </c>
      <c r="J114" s="40">
        <v>10</v>
      </c>
      <c r="K114" s="40">
        <v>1015</v>
      </c>
      <c r="L114" s="40">
        <v>1012</v>
      </c>
      <c r="M114" s="40">
        <v>1008</v>
      </c>
      <c r="N114" s="40">
        <v>10</v>
      </c>
      <c r="O114" s="40">
        <v>10</v>
      </c>
      <c r="P114" s="40">
        <v>10</v>
      </c>
      <c r="Q114" s="40">
        <v>26</v>
      </c>
      <c r="R114" s="40">
        <v>11</v>
      </c>
      <c r="S114" s="40" t="s">
        <v>10</v>
      </c>
      <c r="T114" s="41"/>
      <c r="U114" s="23"/>
    </row>
    <row r="115" spans="1:21" s="24" customFormat="1" ht="14.25" customHeight="1" x14ac:dyDescent="0.25">
      <c r="A115" s="39">
        <v>42935</v>
      </c>
      <c r="B115" s="40">
        <v>40</v>
      </c>
      <c r="C115" s="40">
        <v>32</v>
      </c>
      <c r="D115" s="40">
        <v>25</v>
      </c>
      <c r="E115" s="40">
        <v>12</v>
      </c>
      <c r="F115" s="40">
        <v>8</v>
      </c>
      <c r="G115" s="40">
        <v>1</v>
      </c>
      <c r="H115" s="40">
        <v>44</v>
      </c>
      <c r="I115" s="40">
        <v>23</v>
      </c>
      <c r="J115" s="40">
        <v>9</v>
      </c>
      <c r="K115" s="40">
        <v>1011</v>
      </c>
      <c r="L115" s="40">
        <v>1008</v>
      </c>
      <c r="M115" s="40">
        <v>1004</v>
      </c>
      <c r="N115" s="40">
        <v>10</v>
      </c>
      <c r="O115" s="40">
        <v>10</v>
      </c>
      <c r="P115" s="40">
        <v>10</v>
      </c>
      <c r="Q115" s="40">
        <v>35</v>
      </c>
      <c r="R115" s="40">
        <v>14</v>
      </c>
      <c r="S115" s="40">
        <v>63</v>
      </c>
      <c r="T115" s="41"/>
      <c r="U115" s="23"/>
    </row>
    <row r="116" spans="1:21" s="24" customFormat="1" ht="14.25" customHeight="1" x14ac:dyDescent="0.25">
      <c r="A116" s="39">
        <v>42936</v>
      </c>
      <c r="B116" s="40">
        <v>37</v>
      </c>
      <c r="C116" s="40">
        <v>30</v>
      </c>
      <c r="D116" s="40">
        <v>24</v>
      </c>
      <c r="E116" s="40">
        <v>10</v>
      </c>
      <c r="F116" s="40">
        <v>7</v>
      </c>
      <c r="G116" s="40">
        <v>4</v>
      </c>
      <c r="H116" s="40">
        <v>36</v>
      </c>
      <c r="I116" s="40">
        <v>24</v>
      </c>
      <c r="J116" s="40">
        <v>14</v>
      </c>
      <c r="K116" s="40">
        <v>1010</v>
      </c>
      <c r="L116" s="40">
        <v>1007</v>
      </c>
      <c r="M116" s="40">
        <v>1004</v>
      </c>
      <c r="N116" s="40">
        <v>10</v>
      </c>
      <c r="O116" s="40">
        <v>10</v>
      </c>
      <c r="P116" s="40">
        <v>10</v>
      </c>
      <c r="Q116" s="40">
        <v>37</v>
      </c>
      <c r="R116" s="40">
        <v>18</v>
      </c>
      <c r="S116" s="40">
        <v>63</v>
      </c>
      <c r="T116" s="41"/>
      <c r="U116" s="23"/>
    </row>
    <row r="117" spans="1:21" s="24" customFormat="1" ht="14.25" customHeight="1" x14ac:dyDescent="0.25">
      <c r="A117" s="39">
        <v>42937</v>
      </c>
      <c r="B117" s="40">
        <v>38</v>
      </c>
      <c r="C117" s="40">
        <v>29</v>
      </c>
      <c r="D117" s="40">
        <v>21</v>
      </c>
      <c r="E117" s="40">
        <v>10</v>
      </c>
      <c r="F117" s="40">
        <v>8</v>
      </c>
      <c r="G117" s="40">
        <v>4</v>
      </c>
      <c r="H117" s="40">
        <v>46</v>
      </c>
      <c r="I117" s="40">
        <v>27</v>
      </c>
      <c r="J117" s="40">
        <v>12</v>
      </c>
      <c r="K117" s="40">
        <v>1011</v>
      </c>
      <c r="L117" s="40">
        <v>1009</v>
      </c>
      <c r="M117" s="40">
        <v>1006</v>
      </c>
      <c r="N117" s="40">
        <v>10</v>
      </c>
      <c r="O117" s="40">
        <v>10</v>
      </c>
      <c r="P117" s="40">
        <v>10</v>
      </c>
      <c r="Q117" s="40">
        <v>39</v>
      </c>
      <c r="R117" s="40">
        <v>11</v>
      </c>
      <c r="S117" s="40">
        <v>72</v>
      </c>
      <c r="T117" s="41"/>
      <c r="U117" s="23"/>
    </row>
    <row r="118" spans="1:21" s="24" customFormat="1" ht="14.25" customHeight="1" x14ac:dyDescent="0.25">
      <c r="A118" s="39">
        <v>42938</v>
      </c>
      <c r="B118" s="40">
        <v>39</v>
      </c>
      <c r="C118" s="40">
        <v>31</v>
      </c>
      <c r="D118" s="40">
        <v>23</v>
      </c>
      <c r="E118" s="40">
        <v>11</v>
      </c>
      <c r="F118" s="40">
        <v>8</v>
      </c>
      <c r="G118" s="40">
        <v>4</v>
      </c>
      <c r="H118" s="40">
        <v>44</v>
      </c>
      <c r="I118" s="40">
        <v>26</v>
      </c>
      <c r="J118" s="40">
        <v>11</v>
      </c>
      <c r="K118" s="40">
        <v>1013</v>
      </c>
      <c r="L118" s="40">
        <v>1010</v>
      </c>
      <c r="M118" s="40">
        <v>1007</v>
      </c>
      <c r="N118" s="40">
        <v>10</v>
      </c>
      <c r="O118" s="40">
        <v>10</v>
      </c>
      <c r="P118" s="40">
        <v>10</v>
      </c>
      <c r="Q118" s="40">
        <v>32</v>
      </c>
      <c r="R118" s="40">
        <v>13</v>
      </c>
      <c r="S118" s="40">
        <v>52</v>
      </c>
      <c r="T118" s="41"/>
      <c r="U118" s="23"/>
    </row>
    <row r="119" spans="1:21" s="24" customFormat="1" ht="14.25" customHeight="1" x14ac:dyDescent="0.25">
      <c r="A119" s="39">
        <v>42939</v>
      </c>
      <c r="B119" s="40">
        <v>38</v>
      </c>
      <c r="C119" s="40">
        <v>29</v>
      </c>
      <c r="D119" s="40">
        <v>20</v>
      </c>
      <c r="E119" s="40">
        <v>12</v>
      </c>
      <c r="F119" s="40">
        <v>9</v>
      </c>
      <c r="G119" s="40">
        <v>4</v>
      </c>
      <c r="H119" s="40">
        <v>56</v>
      </c>
      <c r="I119" s="40">
        <v>29</v>
      </c>
      <c r="J119" s="40">
        <v>12</v>
      </c>
      <c r="K119" s="40">
        <v>1010</v>
      </c>
      <c r="L119" s="40">
        <v>1007</v>
      </c>
      <c r="M119" s="40">
        <v>1004</v>
      </c>
      <c r="N119" s="40">
        <v>10</v>
      </c>
      <c r="O119" s="40">
        <v>10</v>
      </c>
      <c r="P119" s="40">
        <v>10</v>
      </c>
      <c r="Q119" s="40">
        <v>45</v>
      </c>
      <c r="R119" s="40">
        <v>13</v>
      </c>
      <c r="S119" s="40">
        <v>77</v>
      </c>
      <c r="T119" s="41"/>
      <c r="U119" s="23"/>
    </row>
    <row r="120" spans="1:21" s="24" customFormat="1" ht="14.25" customHeight="1" x14ac:dyDescent="0.25">
      <c r="A120" s="39">
        <v>42940</v>
      </c>
      <c r="B120" s="40">
        <v>36</v>
      </c>
      <c r="C120" s="40">
        <v>28</v>
      </c>
      <c r="D120" s="40">
        <v>21</v>
      </c>
      <c r="E120" s="40">
        <v>13</v>
      </c>
      <c r="F120" s="40">
        <v>11</v>
      </c>
      <c r="G120" s="40">
        <v>8</v>
      </c>
      <c r="H120" s="40">
        <v>56</v>
      </c>
      <c r="I120" s="40">
        <v>36</v>
      </c>
      <c r="J120" s="40">
        <v>19</v>
      </c>
      <c r="K120" s="40">
        <v>1008</v>
      </c>
      <c r="L120" s="40">
        <v>1006</v>
      </c>
      <c r="M120" s="40">
        <v>1003</v>
      </c>
      <c r="N120" s="40">
        <v>10</v>
      </c>
      <c r="O120" s="40">
        <v>10</v>
      </c>
      <c r="P120" s="40">
        <v>10</v>
      </c>
      <c r="Q120" s="40">
        <v>40</v>
      </c>
      <c r="R120" s="40">
        <v>13</v>
      </c>
      <c r="S120" s="40">
        <v>69</v>
      </c>
      <c r="T120" s="41" t="s">
        <v>7</v>
      </c>
      <c r="U120" s="23"/>
    </row>
    <row r="121" spans="1:21" s="24" customFormat="1" ht="14.25" customHeight="1" x14ac:dyDescent="0.25">
      <c r="A121" s="39">
        <v>42941</v>
      </c>
      <c r="B121" s="40">
        <v>35</v>
      </c>
      <c r="C121" s="40">
        <v>27</v>
      </c>
      <c r="D121" s="40">
        <v>19</v>
      </c>
      <c r="E121" s="40">
        <v>13</v>
      </c>
      <c r="F121" s="40">
        <v>10</v>
      </c>
      <c r="G121" s="40">
        <v>5</v>
      </c>
      <c r="H121" s="40">
        <v>64</v>
      </c>
      <c r="I121" s="40">
        <v>36</v>
      </c>
      <c r="J121" s="40">
        <v>15</v>
      </c>
      <c r="K121" s="40">
        <v>1009</v>
      </c>
      <c r="L121" s="40">
        <v>1007</v>
      </c>
      <c r="M121" s="40">
        <v>1003</v>
      </c>
      <c r="N121" s="40">
        <v>10</v>
      </c>
      <c r="O121" s="40">
        <v>10</v>
      </c>
      <c r="P121" s="40">
        <v>10</v>
      </c>
      <c r="Q121" s="40">
        <v>34</v>
      </c>
      <c r="R121" s="40">
        <v>10</v>
      </c>
      <c r="S121" s="40">
        <v>64</v>
      </c>
      <c r="T121" s="41" t="s">
        <v>7</v>
      </c>
      <c r="U121" s="23"/>
    </row>
    <row r="122" spans="1:21" s="24" customFormat="1" ht="14.25" customHeight="1" x14ac:dyDescent="0.25">
      <c r="A122" s="39">
        <v>42942</v>
      </c>
      <c r="B122" s="40">
        <v>36</v>
      </c>
      <c r="C122" s="40">
        <v>27</v>
      </c>
      <c r="D122" s="40">
        <v>18</v>
      </c>
      <c r="E122" s="40">
        <v>16</v>
      </c>
      <c r="F122" s="40">
        <v>10</v>
      </c>
      <c r="G122" s="40">
        <v>4</v>
      </c>
      <c r="H122" s="40">
        <v>77</v>
      </c>
      <c r="I122" s="40">
        <v>40</v>
      </c>
      <c r="J122" s="40">
        <v>14</v>
      </c>
      <c r="K122" s="40">
        <v>1009</v>
      </c>
      <c r="L122" s="40">
        <v>1007</v>
      </c>
      <c r="M122" s="40">
        <v>1005</v>
      </c>
      <c r="N122" s="40">
        <v>10</v>
      </c>
      <c r="O122" s="40">
        <v>10</v>
      </c>
      <c r="P122" s="40">
        <v>10</v>
      </c>
      <c r="Q122" s="40">
        <v>13</v>
      </c>
      <c r="R122" s="40">
        <v>6</v>
      </c>
      <c r="S122" s="40" t="s">
        <v>10</v>
      </c>
      <c r="T122" s="41" t="s">
        <v>6</v>
      </c>
      <c r="U122" s="23"/>
    </row>
    <row r="123" spans="1:21" s="24" customFormat="1" ht="14.25" customHeight="1" x14ac:dyDescent="0.25">
      <c r="A123" s="39">
        <v>42943</v>
      </c>
      <c r="B123" s="40">
        <v>37</v>
      </c>
      <c r="C123" s="40">
        <v>29</v>
      </c>
      <c r="D123" s="40">
        <v>21</v>
      </c>
      <c r="E123" s="40">
        <v>14</v>
      </c>
      <c r="F123" s="40">
        <v>11</v>
      </c>
      <c r="G123" s="40">
        <v>6</v>
      </c>
      <c r="H123" s="40">
        <v>53</v>
      </c>
      <c r="I123" s="40">
        <v>31</v>
      </c>
      <c r="J123" s="40">
        <v>15</v>
      </c>
      <c r="K123" s="40">
        <v>1011</v>
      </c>
      <c r="L123" s="40">
        <v>1009</v>
      </c>
      <c r="M123" s="40">
        <v>1007</v>
      </c>
      <c r="N123" s="40">
        <v>10</v>
      </c>
      <c r="O123" s="40">
        <v>10</v>
      </c>
      <c r="P123" s="40">
        <v>10</v>
      </c>
      <c r="Q123" s="40">
        <v>24</v>
      </c>
      <c r="R123" s="40">
        <v>11</v>
      </c>
      <c r="S123" s="40" t="s">
        <v>10</v>
      </c>
      <c r="T123" s="41"/>
      <c r="U123" s="23"/>
    </row>
    <row r="124" spans="1:21" s="24" customFormat="1" ht="14.25" customHeight="1" x14ac:dyDescent="0.25">
      <c r="A124" s="39">
        <v>42944</v>
      </c>
      <c r="B124" s="40">
        <v>40</v>
      </c>
      <c r="C124" s="40">
        <v>33</v>
      </c>
      <c r="D124" s="40">
        <v>26</v>
      </c>
      <c r="E124" s="40">
        <v>14</v>
      </c>
      <c r="F124" s="40">
        <v>11</v>
      </c>
      <c r="G124" s="40">
        <v>4</v>
      </c>
      <c r="H124" s="40">
        <v>47</v>
      </c>
      <c r="I124" s="40">
        <v>29</v>
      </c>
      <c r="J124" s="40">
        <v>11</v>
      </c>
      <c r="K124" s="40">
        <v>1012</v>
      </c>
      <c r="L124" s="40">
        <v>1009</v>
      </c>
      <c r="M124" s="40">
        <v>1006</v>
      </c>
      <c r="N124" s="40">
        <v>10</v>
      </c>
      <c r="O124" s="40">
        <v>10</v>
      </c>
      <c r="P124" s="40">
        <v>10</v>
      </c>
      <c r="Q124" s="40">
        <v>23</v>
      </c>
      <c r="R124" s="40">
        <v>11</v>
      </c>
      <c r="S124" s="40" t="s">
        <v>10</v>
      </c>
      <c r="T124" s="41"/>
      <c r="U124" s="23"/>
    </row>
    <row r="125" spans="1:21" s="24" customFormat="1" ht="14.25" customHeight="1" x14ac:dyDescent="0.25">
      <c r="A125" s="39">
        <v>42945</v>
      </c>
      <c r="B125" s="40">
        <v>41</v>
      </c>
      <c r="C125" s="40">
        <v>32</v>
      </c>
      <c r="D125" s="40">
        <v>23</v>
      </c>
      <c r="E125" s="40">
        <v>12</v>
      </c>
      <c r="F125" s="40">
        <v>7</v>
      </c>
      <c r="G125" s="40">
        <v>-2</v>
      </c>
      <c r="H125" s="40">
        <v>44</v>
      </c>
      <c r="I125" s="40">
        <v>25</v>
      </c>
      <c r="J125" s="40">
        <v>7</v>
      </c>
      <c r="K125" s="40">
        <v>1010</v>
      </c>
      <c r="L125" s="40">
        <v>1009</v>
      </c>
      <c r="M125" s="40">
        <v>1007</v>
      </c>
      <c r="N125" s="40">
        <v>10</v>
      </c>
      <c r="O125" s="40">
        <v>10</v>
      </c>
      <c r="P125" s="40">
        <v>10</v>
      </c>
      <c r="Q125" s="40">
        <v>23</v>
      </c>
      <c r="R125" s="40">
        <v>6</v>
      </c>
      <c r="S125" s="40">
        <v>40</v>
      </c>
      <c r="T125" s="41"/>
      <c r="U125" s="23"/>
    </row>
    <row r="126" spans="1:21" s="24" customFormat="1" ht="14.25" customHeight="1" x14ac:dyDescent="0.25">
      <c r="A126" s="39">
        <v>42946</v>
      </c>
      <c r="B126" s="40">
        <v>38</v>
      </c>
      <c r="C126" s="40">
        <v>29</v>
      </c>
      <c r="D126" s="40">
        <v>21</v>
      </c>
      <c r="E126" s="40">
        <v>14</v>
      </c>
      <c r="F126" s="40">
        <v>12</v>
      </c>
      <c r="G126" s="40">
        <v>8</v>
      </c>
      <c r="H126" s="40">
        <v>64</v>
      </c>
      <c r="I126" s="40">
        <v>37</v>
      </c>
      <c r="J126" s="40">
        <v>16</v>
      </c>
      <c r="K126" s="40">
        <v>1013</v>
      </c>
      <c r="L126" s="40">
        <v>1011</v>
      </c>
      <c r="M126" s="40">
        <v>1008</v>
      </c>
      <c r="N126" s="40">
        <v>10</v>
      </c>
      <c r="O126" s="40">
        <v>10</v>
      </c>
      <c r="P126" s="40">
        <v>10</v>
      </c>
      <c r="Q126" s="40">
        <v>39</v>
      </c>
      <c r="R126" s="40">
        <v>10</v>
      </c>
      <c r="S126" s="40">
        <v>71</v>
      </c>
      <c r="T126" s="41"/>
      <c r="U126" s="23"/>
    </row>
    <row r="127" spans="1:21" s="24" customFormat="1" ht="14.25" customHeight="1" x14ac:dyDescent="0.25">
      <c r="A127" s="39">
        <v>42947</v>
      </c>
      <c r="B127" s="40">
        <v>38</v>
      </c>
      <c r="C127" s="40">
        <v>30</v>
      </c>
      <c r="D127" s="40">
        <v>22</v>
      </c>
      <c r="E127" s="40">
        <v>16</v>
      </c>
      <c r="F127" s="40">
        <v>13</v>
      </c>
      <c r="G127" s="40">
        <v>8</v>
      </c>
      <c r="H127" s="40">
        <v>64</v>
      </c>
      <c r="I127" s="40">
        <v>37</v>
      </c>
      <c r="J127" s="40">
        <v>19</v>
      </c>
      <c r="K127" s="40">
        <v>1017</v>
      </c>
      <c r="L127" s="40">
        <v>1013</v>
      </c>
      <c r="M127" s="40">
        <v>1010</v>
      </c>
      <c r="N127" s="40">
        <v>10</v>
      </c>
      <c r="O127" s="40">
        <v>10</v>
      </c>
      <c r="P127" s="40">
        <v>10</v>
      </c>
      <c r="Q127" s="40">
        <v>39</v>
      </c>
      <c r="R127" s="40">
        <v>10</v>
      </c>
      <c r="S127" s="40">
        <v>66</v>
      </c>
      <c r="T127" s="41" t="s">
        <v>6</v>
      </c>
      <c r="U127" s="23"/>
    </row>
    <row r="128" spans="1:21" s="24" customFormat="1" ht="14.25" customHeight="1" x14ac:dyDescent="0.25">
      <c r="A128" s="39">
        <v>42948</v>
      </c>
      <c r="B128" s="40">
        <v>37</v>
      </c>
      <c r="C128" s="40">
        <v>27</v>
      </c>
      <c r="D128" s="40">
        <v>18</v>
      </c>
      <c r="E128" s="40">
        <v>13</v>
      </c>
      <c r="F128" s="40">
        <v>11</v>
      </c>
      <c r="G128" s="40">
        <v>8</v>
      </c>
      <c r="H128" s="40">
        <v>73</v>
      </c>
      <c r="I128" s="40">
        <v>33</v>
      </c>
      <c r="J128" s="40">
        <v>18</v>
      </c>
      <c r="K128" s="40">
        <v>1018</v>
      </c>
      <c r="L128" s="40">
        <v>1016</v>
      </c>
      <c r="M128" s="40">
        <v>1013</v>
      </c>
      <c r="N128" s="40">
        <v>10</v>
      </c>
      <c r="O128" s="40">
        <v>10</v>
      </c>
      <c r="P128" s="40">
        <v>10</v>
      </c>
      <c r="Q128" s="40">
        <v>32</v>
      </c>
      <c r="R128" s="40">
        <v>10</v>
      </c>
      <c r="S128" s="40">
        <v>64</v>
      </c>
      <c r="T128" s="41"/>
      <c r="U128" s="23"/>
    </row>
    <row r="129" spans="1:21" s="24" customFormat="1" ht="14.25" customHeight="1" x14ac:dyDescent="0.25">
      <c r="A129" s="39">
        <v>42949</v>
      </c>
      <c r="B129" s="40">
        <v>37</v>
      </c>
      <c r="C129" s="40">
        <v>31</v>
      </c>
      <c r="D129" s="40">
        <v>25</v>
      </c>
      <c r="E129" s="40">
        <v>13</v>
      </c>
      <c r="F129" s="40">
        <v>11</v>
      </c>
      <c r="G129" s="40">
        <v>7</v>
      </c>
      <c r="H129" s="40">
        <v>44</v>
      </c>
      <c r="I129" s="40">
        <v>30</v>
      </c>
      <c r="J129" s="40">
        <v>16</v>
      </c>
      <c r="K129" s="40">
        <v>1018</v>
      </c>
      <c r="L129" s="40">
        <v>1015</v>
      </c>
      <c r="M129" s="40">
        <v>1012</v>
      </c>
      <c r="N129" s="40">
        <v>10</v>
      </c>
      <c r="O129" s="40">
        <v>10</v>
      </c>
      <c r="P129" s="40">
        <v>10</v>
      </c>
      <c r="Q129" s="40">
        <v>34</v>
      </c>
      <c r="R129" s="40">
        <v>18</v>
      </c>
      <c r="S129" s="40">
        <v>52</v>
      </c>
      <c r="T129" s="41"/>
      <c r="U129" s="23"/>
    </row>
    <row r="130" spans="1:21" s="24" customFormat="1" ht="14.25" customHeight="1" x14ac:dyDescent="0.25">
      <c r="A130" s="39">
        <v>42950</v>
      </c>
      <c r="B130" s="40">
        <v>37</v>
      </c>
      <c r="C130" s="40">
        <v>31</v>
      </c>
      <c r="D130" s="40">
        <v>25</v>
      </c>
      <c r="E130" s="40">
        <v>13</v>
      </c>
      <c r="F130" s="40">
        <v>11</v>
      </c>
      <c r="G130" s="40">
        <v>6</v>
      </c>
      <c r="H130" s="40">
        <v>47</v>
      </c>
      <c r="I130" s="40">
        <v>30</v>
      </c>
      <c r="J130" s="40">
        <v>15</v>
      </c>
      <c r="K130" s="40">
        <v>1016</v>
      </c>
      <c r="L130" s="40">
        <v>1013</v>
      </c>
      <c r="M130" s="40">
        <v>1010</v>
      </c>
      <c r="N130" s="40">
        <v>10</v>
      </c>
      <c r="O130" s="40">
        <v>10</v>
      </c>
      <c r="P130" s="40">
        <v>10</v>
      </c>
      <c r="Q130" s="40">
        <v>26</v>
      </c>
      <c r="R130" s="40">
        <v>16</v>
      </c>
      <c r="S130" s="40">
        <v>47</v>
      </c>
      <c r="T130" s="41"/>
      <c r="U130" s="23"/>
    </row>
    <row r="131" spans="1:21" s="24" customFormat="1" ht="14.25" customHeight="1" x14ac:dyDescent="0.25">
      <c r="A131" s="39">
        <v>42951</v>
      </c>
      <c r="B131" s="40">
        <v>39</v>
      </c>
      <c r="C131" s="40">
        <v>30</v>
      </c>
      <c r="D131" s="40">
        <v>22</v>
      </c>
      <c r="E131" s="40">
        <v>13</v>
      </c>
      <c r="F131" s="40">
        <v>10</v>
      </c>
      <c r="G131" s="40">
        <v>4</v>
      </c>
      <c r="H131" s="40">
        <v>53</v>
      </c>
      <c r="I131" s="40">
        <v>29</v>
      </c>
      <c r="J131" s="40">
        <v>12</v>
      </c>
      <c r="K131" s="40">
        <v>1012</v>
      </c>
      <c r="L131" s="40">
        <v>1010</v>
      </c>
      <c r="M131" s="40">
        <v>1006</v>
      </c>
      <c r="N131" s="40">
        <v>10</v>
      </c>
      <c r="O131" s="40">
        <v>10</v>
      </c>
      <c r="P131" s="40">
        <v>10</v>
      </c>
      <c r="Q131" s="40">
        <v>23</v>
      </c>
      <c r="R131" s="40">
        <v>13</v>
      </c>
      <c r="S131" s="40" t="s">
        <v>10</v>
      </c>
      <c r="T131" s="41"/>
      <c r="U131" s="23"/>
    </row>
    <row r="132" spans="1:21" s="24" customFormat="1" ht="14.25" customHeight="1" x14ac:dyDescent="0.25">
      <c r="A132" s="39">
        <v>42952</v>
      </c>
      <c r="B132" s="40">
        <v>40</v>
      </c>
      <c r="C132" s="40">
        <v>33</v>
      </c>
      <c r="D132" s="40">
        <v>26</v>
      </c>
      <c r="E132" s="40">
        <v>14</v>
      </c>
      <c r="F132" s="40">
        <v>8</v>
      </c>
      <c r="G132" s="40">
        <v>-1</v>
      </c>
      <c r="H132" s="40">
        <v>42</v>
      </c>
      <c r="I132" s="40">
        <v>24</v>
      </c>
      <c r="J132" s="40">
        <v>8</v>
      </c>
      <c r="K132" s="40">
        <v>1010</v>
      </c>
      <c r="L132" s="40">
        <v>1008</v>
      </c>
      <c r="M132" s="40">
        <v>1005</v>
      </c>
      <c r="N132" s="40">
        <v>10</v>
      </c>
      <c r="O132" s="40">
        <v>10</v>
      </c>
      <c r="P132" s="40">
        <v>10</v>
      </c>
      <c r="Q132" s="40">
        <v>27</v>
      </c>
      <c r="R132" s="40">
        <v>14</v>
      </c>
      <c r="S132" s="40">
        <v>40</v>
      </c>
      <c r="T132" s="41"/>
      <c r="U132" s="23"/>
    </row>
    <row r="133" spans="1:21" s="24" customFormat="1" ht="14.25" customHeight="1" x14ac:dyDescent="0.25">
      <c r="A133" s="39">
        <v>42953</v>
      </c>
      <c r="B133" s="40">
        <v>41</v>
      </c>
      <c r="C133" s="40">
        <v>33</v>
      </c>
      <c r="D133" s="40">
        <v>25</v>
      </c>
      <c r="E133" s="40">
        <v>12</v>
      </c>
      <c r="F133" s="40">
        <v>8</v>
      </c>
      <c r="G133" s="40">
        <v>1</v>
      </c>
      <c r="H133" s="40">
        <v>44</v>
      </c>
      <c r="I133" s="40">
        <v>24</v>
      </c>
      <c r="J133" s="40">
        <v>9</v>
      </c>
      <c r="K133" s="40">
        <v>1012</v>
      </c>
      <c r="L133" s="40">
        <v>1009</v>
      </c>
      <c r="M133" s="40">
        <v>1007</v>
      </c>
      <c r="N133" s="40">
        <v>10</v>
      </c>
      <c r="O133" s="40">
        <v>10</v>
      </c>
      <c r="P133" s="40">
        <v>10</v>
      </c>
      <c r="Q133" s="40">
        <v>27</v>
      </c>
      <c r="R133" s="40">
        <v>14</v>
      </c>
      <c r="S133" s="40">
        <v>50</v>
      </c>
      <c r="T133" s="41"/>
      <c r="U133" s="23"/>
    </row>
    <row r="134" spans="1:21" s="24" customFormat="1" ht="14.25" customHeight="1" x14ac:dyDescent="0.25">
      <c r="A134" s="39">
        <v>42954</v>
      </c>
      <c r="B134" s="40">
        <v>41</v>
      </c>
      <c r="C134" s="40">
        <v>32</v>
      </c>
      <c r="D134" s="40">
        <v>24</v>
      </c>
      <c r="E134" s="40">
        <v>11</v>
      </c>
      <c r="F134" s="40">
        <v>7</v>
      </c>
      <c r="G134" s="40">
        <v>0</v>
      </c>
      <c r="H134" s="40">
        <v>41</v>
      </c>
      <c r="I134" s="40">
        <v>21</v>
      </c>
      <c r="J134" s="40">
        <v>8</v>
      </c>
      <c r="K134" s="40">
        <v>1014</v>
      </c>
      <c r="L134" s="40">
        <v>1011</v>
      </c>
      <c r="M134" s="40">
        <v>1008</v>
      </c>
      <c r="N134" s="40">
        <v>10</v>
      </c>
      <c r="O134" s="40">
        <v>10</v>
      </c>
      <c r="P134" s="40">
        <v>10</v>
      </c>
      <c r="Q134" s="40">
        <v>24</v>
      </c>
      <c r="R134" s="40">
        <v>14</v>
      </c>
      <c r="S134" s="40">
        <v>35</v>
      </c>
      <c r="T134" s="41"/>
      <c r="U134" s="23"/>
    </row>
    <row r="135" spans="1:21" s="24" customFormat="1" ht="14.25" customHeight="1" x14ac:dyDescent="0.25">
      <c r="A135" s="39">
        <v>42955</v>
      </c>
      <c r="B135" s="40">
        <v>41</v>
      </c>
      <c r="C135" s="40">
        <v>31</v>
      </c>
      <c r="D135" s="40">
        <v>22</v>
      </c>
      <c r="E135" s="40">
        <v>11</v>
      </c>
      <c r="F135" s="40">
        <v>6</v>
      </c>
      <c r="G135" s="40">
        <v>0</v>
      </c>
      <c r="H135" s="40">
        <v>43</v>
      </c>
      <c r="I135" s="40">
        <v>21</v>
      </c>
      <c r="J135" s="40">
        <v>8</v>
      </c>
      <c r="K135" s="40">
        <v>1014</v>
      </c>
      <c r="L135" s="40">
        <v>1012</v>
      </c>
      <c r="M135" s="40">
        <v>1009</v>
      </c>
      <c r="N135" s="40">
        <v>10</v>
      </c>
      <c r="O135" s="40">
        <v>10</v>
      </c>
      <c r="P135" s="40">
        <v>10</v>
      </c>
      <c r="Q135" s="40">
        <v>21</v>
      </c>
      <c r="R135" s="40">
        <v>8</v>
      </c>
      <c r="S135" s="40" t="s">
        <v>10</v>
      </c>
      <c r="T135" s="41"/>
      <c r="U135" s="23"/>
    </row>
    <row r="136" spans="1:21" s="24" customFormat="1" ht="14.25" customHeight="1" x14ac:dyDescent="0.25">
      <c r="A136" s="39">
        <v>42956</v>
      </c>
      <c r="B136" s="40">
        <v>39</v>
      </c>
      <c r="C136" s="40">
        <v>31</v>
      </c>
      <c r="D136" s="40">
        <v>23</v>
      </c>
      <c r="E136" s="40">
        <v>11</v>
      </c>
      <c r="F136" s="40">
        <v>7</v>
      </c>
      <c r="G136" s="40">
        <v>1</v>
      </c>
      <c r="H136" s="40">
        <v>44</v>
      </c>
      <c r="I136" s="40">
        <v>22</v>
      </c>
      <c r="J136" s="40">
        <v>10</v>
      </c>
      <c r="K136" s="40">
        <v>1015</v>
      </c>
      <c r="L136" s="40">
        <v>1012</v>
      </c>
      <c r="M136" s="40">
        <v>1010</v>
      </c>
      <c r="N136" s="40">
        <v>10</v>
      </c>
      <c r="O136" s="40">
        <v>10</v>
      </c>
      <c r="P136" s="40">
        <v>10</v>
      </c>
      <c r="Q136" s="40">
        <v>35</v>
      </c>
      <c r="R136" s="40">
        <v>11</v>
      </c>
      <c r="S136" s="40">
        <v>55</v>
      </c>
      <c r="T136" s="41"/>
      <c r="U136" s="23"/>
    </row>
    <row r="137" spans="1:21" s="24" customFormat="1" ht="14.25" customHeight="1" x14ac:dyDescent="0.25">
      <c r="A137" s="39">
        <v>42957</v>
      </c>
      <c r="B137" s="40">
        <v>38</v>
      </c>
      <c r="C137" s="40">
        <v>32</v>
      </c>
      <c r="D137" s="40">
        <v>27</v>
      </c>
      <c r="E137" s="40">
        <v>11</v>
      </c>
      <c r="F137" s="40">
        <v>8</v>
      </c>
      <c r="G137" s="40">
        <v>4</v>
      </c>
      <c r="H137" s="40">
        <v>32</v>
      </c>
      <c r="I137" s="40">
        <v>22</v>
      </c>
      <c r="J137" s="40">
        <v>12</v>
      </c>
      <c r="K137" s="40">
        <v>1014</v>
      </c>
      <c r="L137" s="40">
        <v>1013</v>
      </c>
      <c r="M137" s="40">
        <v>1011</v>
      </c>
      <c r="N137" s="40">
        <v>10</v>
      </c>
      <c r="O137" s="40">
        <v>10</v>
      </c>
      <c r="P137" s="40">
        <v>10</v>
      </c>
      <c r="Q137" s="40">
        <v>35</v>
      </c>
      <c r="R137" s="40">
        <v>14</v>
      </c>
      <c r="S137" s="40">
        <v>58</v>
      </c>
      <c r="T137" s="41"/>
      <c r="U137" s="23"/>
    </row>
    <row r="138" spans="1:21" s="24" customFormat="1" ht="14.25" customHeight="1" x14ac:dyDescent="0.25">
      <c r="A138" s="39">
        <v>42958</v>
      </c>
      <c r="B138" s="40">
        <v>36</v>
      </c>
      <c r="C138" s="40">
        <v>31</v>
      </c>
      <c r="D138" s="40">
        <v>26</v>
      </c>
      <c r="E138" s="40">
        <v>13</v>
      </c>
      <c r="F138" s="40">
        <v>9</v>
      </c>
      <c r="G138" s="40">
        <v>5</v>
      </c>
      <c r="H138" s="40">
        <v>37</v>
      </c>
      <c r="I138" s="40">
        <v>27</v>
      </c>
      <c r="J138" s="40">
        <v>15</v>
      </c>
      <c r="K138" s="40">
        <v>1016</v>
      </c>
      <c r="L138" s="40">
        <v>1013</v>
      </c>
      <c r="M138" s="40">
        <v>1011</v>
      </c>
      <c r="N138" s="40">
        <v>10</v>
      </c>
      <c r="O138" s="40">
        <v>10</v>
      </c>
      <c r="P138" s="40">
        <v>10</v>
      </c>
      <c r="Q138" s="40">
        <v>27</v>
      </c>
      <c r="R138" s="40">
        <v>11</v>
      </c>
      <c r="S138" s="40">
        <v>52</v>
      </c>
      <c r="T138" s="41"/>
      <c r="U138" s="23"/>
    </row>
    <row r="139" spans="1:21" s="24" customFormat="1" ht="14.25" customHeight="1" x14ac:dyDescent="0.25">
      <c r="A139" s="39">
        <v>42959</v>
      </c>
      <c r="B139" s="40">
        <v>37</v>
      </c>
      <c r="C139" s="40">
        <v>31</v>
      </c>
      <c r="D139" s="40">
        <v>26</v>
      </c>
      <c r="E139" s="40">
        <v>13</v>
      </c>
      <c r="F139" s="40">
        <v>10</v>
      </c>
      <c r="G139" s="40">
        <v>5</v>
      </c>
      <c r="H139" s="40">
        <v>44</v>
      </c>
      <c r="I139" s="40">
        <v>29</v>
      </c>
      <c r="J139" s="40">
        <v>14</v>
      </c>
      <c r="K139" s="40">
        <v>1013</v>
      </c>
      <c r="L139" s="40">
        <v>1010</v>
      </c>
      <c r="M139" s="40">
        <v>1007</v>
      </c>
      <c r="N139" s="40">
        <v>10</v>
      </c>
      <c r="O139" s="40">
        <v>10</v>
      </c>
      <c r="P139" s="40">
        <v>10</v>
      </c>
      <c r="Q139" s="40">
        <v>27</v>
      </c>
      <c r="R139" s="40">
        <v>13</v>
      </c>
      <c r="S139" s="40" t="s">
        <v>10</v>
      </c>
      <c r="T139" s="41"/>
      <c r="U139" s="23"/>
    </row>
    <row r="140" spans="1:21" s="24" customFormat="1" ht="14.25" customHeight="1" x14ac:dyDescent="0.25">
      <c r="A140" s="39">
        <v>42960</v>
      </c>
      <c r="B140" s="40">
        <v>39</v>
      </c>
      <c r="C140" s="40">
        <v>31</v>
      </c>
      <c r="D140" s="40">
        <v>23</v>
      </c>
      <c r="E140" s="40">
        <v>12</v>
      </c>
      <c r="F140" s="40">
        <v>9</v>
      </c>
      <c r="G140" s="40">
        <v>4</v>
      </c>
      <c r="H140" s="40">
        <v>47</v>
      </c>
      <c r="I140" s="40">
        <v>27</v>
      </c>
      <c r="J140" s="40">
        <v>12</v>
      </c>
      <c r="K140" s="40">
        <v>1010</v>
      </c>
      <c r="L140" s="40">
        <v>1007</v>
      </c>
      <c r="M140" s="40">
        <v>1004</v>
      </c>
      <c r="N140" s="40">
        <v>10</v>
      </c>
      <c r="O140" s="40">
        <v>10</v>
      </c>
      <c r="P140" s="40">
        <v>10</v>
      </c>
      <c r="Q140" s="40">
        <v>29</v>
      </c>
      <c r="R140" s="40">
        <v>13</v>
      </c>
      <c r="S140" s="40">
        <v>50</v>
      </c>
      <c r="T140" s="41"/>
      <c r="U140" s="23"/>
    </row>
    <row r="141" spans="1:21" s="24" customFormat="1" ht="14.25" customHeight="1" x14ac:dyDescent="0.25">
      <c r="A141" s="39">
        <v>42961</v>
      </c>
      <c r="B141" s="40">
        <v>37</v>
      </c>
      <c r="C141" s="40">
        <v>29</v>
      </c>
      <c r="D141" s="40">
        <v>22</v>
      </c>
      <c r="E141" s="40">
        <v>14</v>
      </c>
      <c r="F141" s="40">
        <v>11</v>
      </c>
      <c r="G141" s="40">
        <v>4</v>
      </c>
      <c r="H141" s="40">
        <v>57</v>
      </c>
      <c r="I141" s="40">
        <v>32</v>
      </c>
      <c r="J141" s="40">
        <v>13</v>
      </c>
      <c r="K141" s="40">
        <v>1009</v>
      </c>
      <c r="L141" s="40">
        <v>1007</v>
      </c>
      <c r="M141" s="40">
        <v>1005</v>
      </c>
      <c r="N141" s="40">
        <v>10</v>
      </c>
      <c r="O141" s="40">
        <v>10</v>
      </c>
      <c r="P141" s="40">
        <v>10</v>
      </c>
      <c r="Q141" s="40">
        <v>39</v>
      </c>
      <c r="R141" s="40">
        <v>14</v>
      </c>
      <c r="S141" s="40">
        <v>66</v>
      </c>
      <c r="T141" s="41"/>
      <c r="U141" s="23"/>
    </row>
    <row r="142" spans="1:21" s="24" customFormat="1" ht="14.25" customHeight="1" x14ac:dyDescent="0.25">
      <c r="A142" s="39">
        <v>42962</v>
      </c>
      <c r="B142" s="40">
        <v>35</v>
      </c>
      <c r="C142" s="40">
        <v>30</v>
      </c>
      <c r="D142" s="40">
        <v>25</v>
      </c>
      <c r="E142" s="40">
        <v>12</v>
      </c>
      <c r="F142" s="40">
        <v>10</v>
      </c>
      <c r="G142" s="40">
        <v>7</v>
      </c>
      <c r="H142" s="40">
        <v>41</v>
      </c>
      <c r="I142" s="40">
        <v>30</v>
      </c>
      <c r="J142" s="40">
        <v>23</v>
      </c>
      <c r="K142" s="40">
        <v>1012</v>
      </c>
      <c r="L142" s="40">
        <v>1009</v>
      </c>
      <c r="M142" s="40">
        <v>1007</v>
      </c>
      <c r="N142" s="40">
        <v>10</v>
      </c>
      <c r="O142" s="40">
        <v>10</v>
      </c>
      <c r="P142" s="40">
        <v>10</v>
      </c>
      <c r="Q142" s="40">
        <v>37</v>
      </c>
      <c r="R142" s="40">
        <v>18</v>
      </c>
      <c r="S142" s="40">
        <v>61</v>
      </c>
      <c r="T142" s="41"/>
      <c r="U142" s="23"/>
    </row>
    <row r="143" spans="1:21" s="24" customFormat="1" ht="14.25" customHeight="1" x14ac:dyDescent="0.25">
      <c r="A143" s="39">
        <v>42963</v>
      </c>
      <c r="B143" s="40">
        <v>30</v>
      </c>
      <c r="C143" s="40">
        <v>25</v>
      </c>
      <c r="D143" s="40">
        <v>20</v>
      </c>
      <c r="E143" s="40">
        <v>17</v>
      </c>
      <c r="F143" s="40">
        <v>12</v>
      </c>
      <c r="G143" s="40">
        <v>5</v>
      </c>
      <c r="H143" s="40">
        <v>78</v>
      </c>
      <c r="I143" s="40">
        <v>44</v>
      </c>
      <c r="J143" s="40">
        <v>25</v>
      </c>
      <c r="K143" s="40">
        <v>1015</v>
      </c>
      <c r="L143" s="40">
        <v>1012</v>
      </c>
      <c r="M143" s="40">
        <v>1009</v>
      </c>
      <c r="N143" s="40">
        <v>10</v>
      </c>
      <c r="O143" s="40">
        <v>10</v>
      </c>
      <c r="P143" s="40">
        <v>10</v>
      </c>
      <c r="Q143" s="40">
        <v>35</v>
      </c>
      <c r="R143" s="40">
        <v>18</v>
      </c>
      <c r="S143" s="40">
        <v>71</v>
      </c>
      <c r="T143" s="41" t="s">
        <v>6</v>
      </c>
      <c r="U143" s="23"/>
    </row>
    <row r="144" spans="1:21" s="24" customFormat="1" ht="14.25" customHeight="1" x14ac:dyDescent="0.25">
      <c r="A144" s="39">
        <v>42964</v>
      </c>
      <c r="B144" s="40">
        <v>28</v>
      </c>
      <c r="C144" s="40">
        <v>22</v>
      </c>
      <c r="D144" s="40">
        <v>16</v>
      </c>
      <c r="E144" s="40">
        <v>17</v>
      </c>
      <c r="F144" s="40">
        <v>15</v>
      </c>
      <c r="G144" s="40">
        <v>14</v>
      </c>
      <c r="H144" s="40">
        <v>94</v>
      </c>
      <c r="I144" s="40">
        <v>68</v>
      </c>
      <c r="J144" s="40">
        <v>42</v>
      </c>
      <c r="K144" s="40">
        <v>1016</v>
      </c>
      <c r="L144" s="40">
        <v>1014</v>
      </c>
      <c r="M144" s="40">
        <v>1010</v>
      </c>
      <c r="N144" s="40">
        <v>10</v>
      </c>
      <c r="O144" s="40">
        <v>10</v>
      </c>
      <c r="P144" s="40">
        <v>10</v>
      </c>
      <c r="Q144" s="40">
        <v>19</v>
      </c>
      <c r="R144" s="40">
        <v>5</v>
      </c>
      <c r="S144" s="40" t="s">
        <v>10</v>
      </c>
      <c r="T144" s="41" t="s">
        <v>6</v>
      </c>
      <c r="U144" s="23"/>
    </row>
    <row r="145" spans="1:21" s="24" customFormat="1" ht="14.25" customHeight="1" x14ac:dyDescent="0.25">
      <c r="A145" s="39">
        <v>42965</v>
      </c>
      <c r="B145" s="40">
        <v>31</v>
      </c>
      <c r="C145" s="40">
        <v>23</v>
      </c>
      <c r="D145" s="40">
        <v>17</v>
      </c>
      <c r="E145" s="40">
        <v>18</v>
      </c>
      <c r="F145" s="40">
        <v>15</v>
      </c>
      <c r="G145" s="40">
        <v>10</v>
      </c>
      <c r="H145" s="40">
        <v>100</v>
      </c>
      <c r="I145" s="40">
        <v>59</v>
      </c>
      <c r="J145" s="40">
        <v>33</v>
      </c>
      <c r="K145" s="40">
        <v>1015</v>
      </c>
      <c r="L145" s="40">
        <v>1013</v>
      </c>
      <c r="M145" s="40">
        <v>1011</v>
      </c>
      <c r="N145" s="40">
        <v>10</v>
      </c>
      <c r="O145" s="40">
        <v>9</v>
      </c>
      <c r="P145" s="40">
        <v>6</v>
      </c>
      <c r="Q145" s="40">
        <v>24</v>
      </c>
      <c r="R145" s="40">
        <v>6</v>
      </c>
      <c r="S145" s="40" t="s">
        <v>10</v>
      </c>
      <c r="T145" s="41" t="s">
        <v>6</v>
      </c>
      <c r="U145" s="23"/>
    </row>
    <row r="146" spans="1:21" s="24" customFormat="1" ht="14.25" customHeight="1" x14ac:dyDescent="0.25">
      <c r="A146" s="39">
        <v>42966</v>
      </c>
      <c r="B146" s="40">
        <v>36</v>
      </c>
      <c r="C146" s="40">
        <v>27</v>
      </c>
      <c r="D146" s="40">
        <v>19</v>
      </c>
      <c r="E146" s="40">
        <v>16</v>
      </c>
      <c r="F146" s="40">
        <v>13</v>
      </c>
      <c r="G146" s="40">
        <v>9</v>
      </c>
      <c r="H146" s="40">
        <v>78</v>
      </c>
      <c r="I146" s="40">
        <v>42</v>
      </c>
      <c r="J146" s="40">
        <v>19</v>
      </c>
      <c r="K146" s="40">
        <v>1015</v>
      </c>
      <c r="L146" s="40">
        <v>1013</v>
      </c>
      <c r="M146" s="40">
        <v>1011</v>
      </c>
      <c r="N146" s="40">
        <v>10</v>
      </c>
      <c r="O146" s="40">
        <v>10</v>
      </c>
      <c r="P146" s="40">
        <v>10</v>
      </c>
      <c r="Q146" s="40">
        <v>29</v>
      </c>
      <c r="R146" s="40">
        <v>10</v>
      </c>
      <c r="S146" s="40">
        <v>52</v>
      </c>
      <c r="T146" s="41"/>
      <c r="U146" s="23"/>
    </row>
    <row r="147" spans="1:21" s="24" customFormat="1" ht="14.25" customHeight="1" x14ac:dyDescent="0.25">
      <c r="A147" s="39">
        <v>42967</v>
      </c>
      <c r="B147" s="40">
        <v>35</v>
      </c>
      <c r="C147" s="40">
        <v>28</v>
      </c>
      <c r="D147" s="40">
        <v>21</v>
      </c>
      <c r="E147" s="40">
        <v>14</v>
      </c>
      <c r="F147" s="40">
        <v>10</v>
      </c>
      <c r="G147" s="40">
        <v>6</v>
      </c>
      <c r="H147" s="40">
        <v>60</v>
      </c>
      <c r="I147" s="40">
        <v>32</v>
      </c>
      <c r="J147" s="40">
        <v>16</v>
      </c>
      <c r="K147" s="40">
        <v>1016</v>
      </c>
      <c r="L147" s="40">
        <v>1013</v>
      </c>
      <c r="M147" s="40">
        <v>1010</v>
      </c>
      <c r="N147" s="40">
        <v>10</v>
      </c>
      <c r="O147" s="40">
        <v>10</v>
      </c>
      <c r="P147" s="40">
        <v>10</v>
      </c>
      <c r="Q147" s="40">
        <v>29</v>
      </c>
      <c r="R147" s="40">
        <v>16</v>
      </c>
      <c r="S147" s="40">
        <v>52</v>
      </c>
      <c r="T147" s="41"/>
      <c r="U147" s="23"/>
    </row>
    <row r="148" spans="1:21" s="24" customFormat="1" ht="14.25" customHeight="1" x14ac:dyDescent="0.25">
      <c r="A148" s="39">
        <v>42968</v>
      </c>
      <c r="B148" s="40">
        <v>35</v>
      </c>
      <c r="C148" s="40">
        <v>27</v>
      </c>
      <c r="D148" s="40">
        <v>18</v>
      </c>
      <c r="E148" s="40">
        <v>14</v>
      </c>
      <c r="F148" s="40">
        <v>11</v>
      </c>
      <c r="G148" s="40">
        <v>8</v>
      </c>
      <c r="H148" s="40">
        <v>77</v>
      </c>
      <c r="I148" s="40">
        <v>38</v>
      </c>
      <c r="J148" s="40">
        <v>22</v>
      </c>
      <c r="K148" s="40">
        <v>1013</v>
      </c>
      <c r="L148" s="40">
        <v>1011</v>
      </c>
      <c r="M148" s="40">
        <v>1008</v>
      </c>
      <c r="N148" s="40">
        <v>10</v>
      </c>
      <c r="O148" s="40">
        <v>10</v>
      </c>
      <c r="P148" s="40">
        <v>10</v>
      </c>
      <c r="Q148" s="40">
        <v>24</v>
      </c>
      <c r="R148" s="40">
        <v>11</v>
      </c>
      <c r="S148" s="40" t="s">
        <v>10</v>
      </c>
      <c r="T148" s="41"/>
      <c r="U148" s="23"/>
    </row>
    <row r="149" spans="1:21" s="24" customFormat="1" ht="14.25" customHeight="1" x14ac:dyDescent="0.25">
      <c r="A149" s="39">
        <v>42969</v>
      </c>
      <c r="B149" s="40">
        <v>38</v>
      </c>
      <c r="C149" s="40">
        <v>28</v>
      </c>
      <c r="D149" s="40">
        <v>18</v>
      </c>
      <c r="E149" s="40">
        <v>13</v>
      </c>
      <c r="F149" s="40">
        <v>9</v>
      </c>
      <c r="G149" s="40">
        <v>3</v>
      </c>
      <c r="H149" s="40">
        <v>73</v>
      </c>
      <c r="I149" s="40">
        <v>32</v>
      </c>
      <c r="J149" s="40">
        <v>13</v>
      </c>
      <c r="K149" s="40">
        <v>1011</v>
      </c>
      <c r="L149" s="40">
        <v>1008</v>
      </c>
      <c r="M149" s="40">
        <v>1005</v>
      </c>
      <c r="N149" s="40">
        <v>10</v>
      </c>
      <c r="O149" s="40">
        <v>10</v>
      </c>
      <c r="P149" s="40">
        <v>10</v>
      </c>
      <c r="Q149" s="40">
        <v>26</v>
      </c>
      <c r="R149" s="40">
        <v>11</v>
      </c>
      <c r="S149" s="40">
        <v>50</v>
      </c>
      <c r="T149" s="41"/>
      <c r="U149" s="23"/>
    </row>
    <row r="150" spans="1:21" s="24" customFormat="1" ht="14.25" customHeight="1" x14ac:dyDescent="0.25">
      <c r="A150" s="39">
        <v>42970</v>
      </c>
      <c r="B150" s="40">
        <v>38</v>
      </c>
      <c r="C150" s="40">
        <v>28</v>
      </c>
      <c r="D150" s="40">
        <v>19</v>
      </c>
      <c r="E150" s="40">
        <v>12</v>
      </c>
      <c r="F150" s="40">
        <v>9</v>
      </c>
      <c r="G150" s="40">
        <v>5</v>
      </c>
      <c r="H150" s="40">
        <v>64</v>
      </c>
      <c r="I150" s="40">
        <v>31</v>
      </c>
      <c r="J150" s="40">
        <v>14</v>
      </c>
      <c r="K150" s="40">
        <v>1011</v>
      </c>
      <c r="L150" s="40">
        <v>1008</v>
      </c>
      <c r="M150" s="40">
        <v>1006</v>
      </c>
      <c r="N150" s="40">
        <v>10</v>
      </c>
      <c r="O150" s="40">
        <v>10</v>
      </c>
      <c r="P150" s="40">
        <v>10</v>
      </c>
      <c r="Q150" s="40">
        <v>45</v>
      </c>
      <c r="R150" s="40">
        <v>13</v>
      </c>
      <c r="S150" s="40">
        <v>76</v>
      </c>
      <c r="T150" s="41"/>
      <c r="U150" s="23"/>
    </row>
    <row r="151" spans="1:21" s="24" customFormat="1" ht="14.25" customHeight="1" x14ac:dyDescent="0.25">
      <c r="A151" s="39">
        <v>42971</v>
      </c>
      <c r="B151" s="40">
        <v>35</v>
      </c>
      <c r="C151" s="40">
        <v>28</v>
      </c>
      <c r="D151" s="40">
        <v>21</v>
      </c>
      <c r="E151" s="40">
        <v>11</v>
      </c>
      <c r="F151" s="40">
        <v>9</v>
      </c>
      <c r="G151" s="40">
        <v>7</v>
      </c>
      <c r="H151" s="40">
        <v>49</v>
      </c>
      <c r="I151" s="40">
        <v>32</v>
      </c>
      <c r="J151" s="40">
        <v>19</v>
      </c>
      <c r="K151" s="40">
        <v>1015</v>
      </c>
      <c r="L151" s="40">
        <v>1013</v>
      </c>
      <c r="M151" s="40">
        <v>1010</v>
      </c>
      <c r="N151" s="40">
        <v>10</v>
      </c>
      <c r="O151" s="40">
        <v>10</v>
      </c>
      <c r="P151" s="40">
        <v>10</v>
      </c>
      <c r="Q151" s="40">
        <v>37</v>
      </c>
      <c r="R151" s="40">
        <v>10</v>
      </c>
      <c r="S151" s="40">
        <v>63</v>
      </c>
      <c r="T151" s="41"/>
      <c r="U151" s="23"/>
    </row>
    <row r="152" spans="1:21" s="24" customFormat="1" ht="14.25" customHeight="1" x14ac:dyDescent="0.25">
      <c r="A152" s="39">
        <v>42972</v>
      </c>
      <c r="B152" s="40">
        <v>35</v>
      </c>
      <c r="C152" s="40">
        <v>29</v>
      </c>
      <c r="D152" s="40">
        <v>23</v>
      </c>
      <c r="E152" s="40">
        <v>11</v>
      </c>
      <c r="F152" s="40">
        <v>9</v>
      </c>
      <c r="G152" s="40">
        <v>4</v>
      </c>
      <c r="H152" s="40">
        <v>44</v>
      </c>
      <c r="I152" s="40">
        <v>29</v>
      </c>
      <c r="J152" s="40">
        <v>20</v>
      </c>
      <c r="K152" s="40">
        <v>1016</v>
      </c>
      <c r="L152" s="40">
        <v>1014</v>
      </c>
      <c r="M152" s="40">
        <v>1011</v>
      </c>
      <c r="N152" s="40">
        <v>10</v>
      </c>
      <c r="O152" s="40">
        <v>10</v>
      </c>
      <c r="P152" s="40">
        <v>10</v>
      </c>
      <c r="Q152" s="40">
        <v>39</v>
      </c>
      <c r="R152" s="40">
        <v>19</v>
      </c>
      <c r="S152" s="40">
        <v>69</v>
      </c>
      <c r="T152" s="41"/>
      <c r="U152" s="23"/>
    </row>
    <row r="153" spans="1:21" s="24" customFormat="1" ht="14.25" customHeight="1" x14ac:dyDescent="0.25">
      <c r="A153" s="39">
        <v>42973</v>
      </c>
      <c r="B153" s="40">
        <v>34</v>
      </c>
      <c r="C153" s="40">
        <v>29</v>
      </c>
      <c r="D153" s="40">
        <v>24</v>
      </c>
      <c r="E153" s="40">
        <v>10</v>
      </c>
      <c r="F153" s="40">
        <v>7</v>
      </c>
      <c r="G153" s="40">
        <v>4</v>
      </c>
      <c r="H153" s="40">
        <v>34</v>
      </c>
      <c r="I153" s="40">
        <v>27</v>
      </c>
      <c r="J153" s="40">
        <v>20</v>
      </c>
      <c r="K153" s="40">
        <v>1016</v>
      </c>
      <c r="L153" s="40">
        <v>1013</v>
      </c>
      <c r="M153" s="40">
        <v>1010</v>
      </c>
      <c r="N153" s="40">
        <v>10</v>
      </c>
      <c r="O153" s="40">
        <v>10</v>
      </c>
      <c r="P153" s="40">
        <v>10</v>
      </c>
      <c r="Q153" s="40">
        <v>40</v>
      </c>
      <c r="R153" s="40">
        <v>21</v>
      </c>
      <c r="S153" s="40">
        <v>69</v>
      </c>
      <c r="T153" s="41"/>
      <c r="U153" s="23"/>
    </row>
    <row r="154" spans="1:21" s="24" customFormat="1" ht="14.25" customHeight="1" x14ac:dyDescent="0.25">
      <c r="A154" s="39">
        <v>42974</v>
      </c>
      <c r="B154" s="40">
        <v>33</v>
      </c>
      <c r="C154" s="40">
        <v>26</v>
      </c>
      <c r="D154" s="40">
        <v>19</v>
      </c>
      <c r="E154" s="40">
        <v>11</v>
      </c>
      <c r="F154" s="40">
        <v>9</v>
      </c>
      <c r="G154" s="40">
        <v>5</v>
      </c>
      <c r="H154" s="40">
        <v>52</v>
      </c>
      <c r="I154" s="40">
        <v>33</v>
      </c>
      <c r="J154" s="40">
        <v>17</v>
      </c>
      <c r="K154" s="40">
        <v>1015</v>
      </c>
      <c r="L154" s="40">
        <v>1012</v>
      </c>
      <c r="M154" s="40">
        <v>1010</v>
      </c>
      <c r="N154" s="40">
        <v>10</v>
      </c>
      <c r="O154" s="40">
        <v>10</v>
      </c>
      <c r="P154" s="40">
        <v>10</v>
      </c>
      <c r="Q154" s="40">
        <v>35</v>
      </c>
      <c r="R154" s="40">
        <v>18</v>
      </c>
      <c r="S154" s="40">
        <v>63</v>
      </c>
      <c r="T154" s="41"/>
      <c r="U154" s="23"/>
    </row>
    <row r="155" spans="1:21" s="24" customFormat="1" ht="14.25" customHeight="1" x14ac:dyDescent="0.25">
      <c r="A155" s="39">
        <v>42975</v>
      </c>
      <c r="B155" s="40">
        <v>35</v>
      </c>
      <c r="C155" s="40">
        <v>27</v>
      </c>
      <c r="D155" s="40">
        <v>18</v>
      </c>
      <c r="E155" s="40">
        <v>11</v>
      </c>
      <c r="F155" s="40">
        <v>7</v>
      </c>
      <c r="G155" s="40">
        <v>3</v>
      </c>
      <c r="H155" s="40">
        <v>52</v>
      </c>
      <c r="I155" s="40">
        <v>29</v>
      </c>
      <c r="J155" s="40">
        <v>14</v>
      </c>
      <c r="K155" s="40">
        <v>1014</v>
      </c>
      <c r="L155" s="40">
        <v>1010</v>
      </c>
      <c r="M155" s="40">
        <v>1006</v>
      </c>
      <c r="N155" s="40">
        <v>10</v>
      </c>
      <c r="O155" s="40">
        <v>10</v>
      </c>
      <c r="P155" s="40">
        <v>10</v>
      </c>
      <c r="Q155" s="40">
        <v>24</v>
      </c>
      <c r="R155" s="40">
        <v>11</v>
      </c>
      <c r="S155" s="40">
        <v>39</v>
      </c>
      <c r="T155" s="41"/>
      <c r="U155" s="23"/>
    </row>
    <row r="156" spans="1:21" s="24" customFormat="1" ht="14.25" customHeight="1" x14ac:dyDescent="0.25">
      <c r="A156" s="39">
        <v>42976</v>
      </c>
      <c r="B156" s="40">
        <v>37</v>
      </c>
      <c r="C156" s="40">
        <v>26</v>
      </c>
      <c r="D156" s="40">
        <v>16</v>
      </c>
      <c r="E156" s="40">
        <v>11</v>
      </c>
      <c r="F156" s="40">
        <v>6</v>
      </c>
      <c r="G156" s="40">
        <v>-1</v>
      </c>
      <c r="H156" s="40">
        <v>63</v>
      </c>
      <c r="I156" s="40">
        <v>29</v>
      </c>
      <c r="J156" s="40">
        <v>9</v>
      </c>
      <c r="K156" s="40">
        <v>1010</v>
      </c>
      <c r="L156" s="40">
        <v>1008</v>
      </c>
      <c r="M156" s="40">
        <v>1006</v>
      </c>
      <c r="N156" s="40">
        <v>10</v>
      </c>
      <c r="O156" s="40">
        <v>10</v>
      </c>
      <c r="P156" s="40">
        <v>10</v>
      </c>
      <c r="Q156" s="40">
        <v>10</v>
      </c>
      <c r="R156" s="40">
        <v>5</v>
      </c>
      <c r="S156" s="40" t="s">
        <v>10</v>
      </c>
      <c r="T156" s="41"/>
      <c r="U156" s="23"/>
    </row>
    <row r="157" spans="1:21" s="24" customFormat="1" ht="14.25" customHeight="1" x14ac:dyDescent="0.25">
      <c r="A157" s="39">
        <v>42977</v>
      </c>
      <c r="B157" s="40">
        <v>39</v>
      </c>
      <c r="C157" s="40">
        <v>27</v>
      </c>
      <c r="D157" s="40">
        <v>16</v>
      </c>
      <c r="E157" s="40">
        <v>12</v>
      </c>
      <c r="F157" s="40">
        <v>6</v>
      </c>
      <c r="G157" s="40">
        <v>0</v>
      </c>
      <c r="H157" s="40">
        <v>63</v>
      </c>
      <c r="I157" s="40">
        <v>28</v>
      </c>
      <c r="J157" s="40">
        <v>9</v>
      </c>
      <c r="K157" s="40">
        <v>1011</v>
      </c>
      <c r="L157" s="40">
        <v>1008</v>
      </c>
      <c r="M157" s="40">
        <v>1005</v>
      </c>
      <c r="N157" s="40">
        <v>10</v>
      </c>
      <c r="O157" s="40">
        <v>10</v>
      </c>
      <c r="P157" s="40">
        <v>10</v>
      </c>
      <c r="Q157" s="40">
        <v>26</v>
      </c>
      <c r="R157" s="40">
        <v>8</v>
      </c>
      <c r="S157" s="40" t="s">
        <v>10</v>
      </c>
      <c r="T157" s="41"/>
      <c r="U157" s="23"/>
    </row>
    <row r="158" spans="1:21" s="24" customFormat="1" ht="14.25" customHeight="1" x14ac:dyDescent="0.25">
      <c r="A158" s="39">
        <v>42978</v>
      </c>
      <c r="B158" s="40">
        <v>36</v>
      </c>
      <c r="C158" s="40">
        <v>26</v>
      </c>
      <c r="D158" s="40">
        <v>17</v>
      </c>
      <c r="E158" s="40">
        <v>13</v>
      </c>
      <c r="F158" s="40">
        <v>7</v>
      </c>
      <c r="G158" s="40">
        <v>-3</v>
      </c>
      <c r="H158" s="40">
        <v>63</v>
      </c>
      <c r="I158" s="40">
        <v>33</v>
      </c>
      <c r="J158" s="40">
        <v>8</v>
      </c>
      <c r="K158" s="40">
        <v>1014</v>
      </c>
      <c r="L158" s="40">
        <v>1011</v>
      </c>
      <c r="M158" s="40">
        <v>1009</v>
      </c>
      <c r="N158" s="40">
        <v>10</v>
      </c>
      <c r="O158" s="40">
        <v>10</v>
      </c>
      <c r="P158" s="40">
        <v>10</v>
      </c>
      <c r="Q158" s="40">
        <v>13</v>
      </c>
      <c r="R158" s="40">
        <v>6</v>
      </c>
      <c r="S158" s="40" t="s">
        <v>10</v>
      </c>
      <c r="T158" s="41"/>
      <c r="U158" s="23"/>
    </row>
    <row r="159" spans="1:21" s="24" customFormat="1" ht="14.25" customHeight="1" x14ac:dyDescent="0.25">
      <c r="A159" s="39">
        <v>42979</v>
      </c>
      <c r="B159" s="40">
        <v>37</v>
      </c>
      <c r="C159" s="40">
        <v>27</v>
      </c>
      <c r="D159" s="40">
        <v>18</v>
      </c>
      <c r="E159" s="40">
        <v>9</v>
      </c>
      <c r="F159" s="40">
        <v>5</v>
      </c>
      <c r="G159" s="40">
        <v>0</v>
      </c>
      <c r="H159" s="40">
        <v>49</v>
      </c>
      <c r="I159" s="40">
        <v>27</v>
      </c>
      <c r="J159" s="40">
        <v>10</v>
      </c>
      <c r="K159" s="40">
        <v>1013</v>
      </c>
      <c r="L159" s="40">
        <v>1010</v>
      </c>
      <c r="M159" s="40">
        <v>1007</v>
      </c>
      <c r="N159" s="40">
        <v>10</v>
      </c>
      <c r="O159" s="40">
        <v>10</v>
      </c>
      <c r="P159" s="40">
        <v>10</v>
      </c>
      <c r="Q159" s="40">
        <v>16</v>
      </c>
      <c r="R159" s="40">
        <v>6</v>
      </c>
      <c r="S159" s="40" t="s">
        <v>10</v>
      </c>
      <c r="T159" s="41"/>
      <c r="U159" s="23"/>
    </row>
    <row r="160" spans="1:21" s="24" customFormat="1" ht="14.25" customHeight="1" x14ac:dyDescent="0.25">
      <c r="A160" s="39">
        <v>42980</v>
      </c>
      <c r="B160" s="40">
        <v>36</v>
      </c>
      <c r="C160" s="40">
        <v>27</v>
      </c>
      <c r="D160" s="40">
        <v>18</v>
      </c>
      <c r="E160" s="40">
        <v>10</v>
      </c>
      <c r="F160" s="40">
        <v>8</v>
      </c>
      <c r="G160" s="40">
        <v>2</v>
      </c>
      <c r="H160" s="40">
        <v>59</v>
      </c>
      <c r="I160" s="40">
        <v>30</v>
      </c>
      <c r="J160" s="40">
        <v>12</v>
      </c>
      <c r="K160" s="40">
        <v>1011</v>
      </c>
      <c r="L160" s="40">
        <v>1009</v>
      </c>
      <c r="M160" s="40">
        <v>1007</v>
      </c>
      <c r="N160" s="40">
        <v>10</v>
      </c>
      <c r="O160" s="40">
        <v>10</v>
      </c>
      <c r="P160" s="40">
        <v>10</v>
      </c>
      <c r="Q160" s="40">
        <v>35</v>
      </c>
      <c r="R160" s="40">
        <v>11</v>
      </c>
      <c r="S160" s="40">
        <v>58</v>
      </c>
      <c r="T160" s="41"/>
      <c r="U160" s="23"/>
    </row>
    <row r="161" spans="1:21" s="24" customFormat="1" ht="14.25" customHeight="1" x14ac:dyDescent="0.25">
      <c r="A161" s="39">
        <v>42981</v>
      </c>
      <c r="B161" s="40">
        <v>35</v>
      </c>
      <c r="C161" s="40">
        <v>27</v>
      </c>
      <c r="D161" s="40">
        <v>18</v>
      </c>
      <c r="E161" s="40">
        <v>11</v>
      </c>
      <c r="F161" s="40">
        <v>9</v>
      </c>
      <c r="G161" s="40">
        <v>5</v>
      </c>
      <c r="H161" s="40">
        <v>59</v>
      </c>
      <c r="I161" s="40">
        <v>33</v>
      </c>
      <c r="J161" s="40">
        <v>15</v>
      </c>
      <c r="K161" s="40">
        <v>1013</v>
      </c>
      <c r="L161" s="40">
        <v>1011</v>
      </c>
      <c r="M161" s="40">
        <v>1009</v>
      </c>
      <c r="N161" s="40">
        <v>10</v>
      </c>
      <c r="O161" s="40">
        <v>10</v>
      </c>
      <c r="P161" s="40">
        <v>10</v>
      </c>
      <c r="Q161" s="40">
        <v>29</v>
      </c>
      <c r="R161" s="40">
        <v>13</v>
      </c>
      <c r="S161" s="40">
        <v>55</v>
      </c>
      <c r="T161" s="41"/>
      <c r="U161" s="23"/>
    </row>
    <row r="162" spans="1:21" s="24" customFormat="1" ht="14.25" customHeight="1" x14ac:dyDescent="0.25">
      <c r="A162" s="39">
        <v>42982</v>
      </c>
      <c r="B162" s="40">
        <v>35</v>
      </c>
      <c r="C162" s="40">
        <v>26</v>
      </c>
      <c r="D162" s="40">
        <v>17</v>
      </c>
      <c r="E162" s="40">
        <v>12</v>
      </c>
      <c r="F162" s="40">
        <v>9</v>
      </c>
      <c r="G162" s="40">
        <v>6</v>
      </c>
      <c r="H162" s="40">
        <v>63</v>
      </c>
      <c r="I162" s="40">
        <v>34</v>
      </c>
      <c r="J162" s="40">
        <v>16</v>
      </c>
      <c r="K162" s="40">
        <v>1015</v>
      </c>
      <c r="L162" s="40">
        <v>1013</v>
      </c>
      <c r="M162" s="40">
        <v>1012</v>
      </c>
      <c r="N162" s="40">
        <v>10</v>
      </c>
      <c r="O162" s="40">
        <v>10</v>
      </c>
      <c r="P162" s="40">
        <v>10</v>
      </c>
      <c r="Q162" s="40">
        <v>16</v>
      </c>
      <c r="R162" s="40">
        <v>8</v>
      </c>
      <c r="S162" s="40" t="s">
        <v>10</v>
      </c>
      <c r="T162" s="41"/>
      <c r="U162" s="23"/>
    </row>
    <row r="163" spans="1:21" s="24" customFormat="1" ht="14.25" customHeight="1" x14ac:dyDescent="0.25">
      <c r="A163" s="39">
        <v>42983</v>
      </c>
      <c r="B163" s="40">
        <v>37</v>
      </c>
      <c r="C163" s="40">
        <v>26</v>
      </c>
      <c r="D163" s="40">
        <v>16</v>
      </c>
      <c r="E163" s="40">
        <v>10</v>
      </c>
      <c r="F163" s="40">
        <v>6</v>
      </c>
      <c r="G163" s="40">
        <v>1</v>
      </c>
      <c r="H163" s="40">
        <v>68</v>
      </c>
      <c r="I163" s="40">
        <v>28</v>
      </c>
      <c r="J163" s="40">
        <v>11</v>
      </c>
      <c r="K163" s="40">
        <v>1016</v>
      </c>
      <c r="L163" s="40">
        <v>1014</v>
      </c>
      <c r="M163" s="40">
        <v>1011</v>
      </c>
      <c r="N163" s="40">
        <v>10</v>
      </c>
      <c r="O163" s="40">
        <v>10</v>
      </c>
      <c r="P163" s="40">
        <v>10</v>
      </c>
      <c r="Q163" s="40">
        <v>19</v>
      </c>
      <c r="R163" s="40">
        <v>10</v>
      </c>
      <c r="S163" s="40" t="s">
        <v>10</v>
      </c>
      <c r="T163" s="41"/>
      <c r="U163" s="23"/>
    </row>
    <row r="164" spans="1:21" s="24" customFormat="1" ht="14.25" customHeight="1" x14ac:dyDescent="0.25">
      <c r="A164" s="39">
        <v>42984</v>
      </c>
      <c r="B164" s="40">
        <v>38</v>
      </c>
      <c r="C164" s="40">
        <v>27</v>
      </c>
      <c r="D164" s="40">
        <v>16</v>
      </c>
      <c r="E164" s="40">
        <v>9</v>
      </c>
      <c r="F164" s="40">
        <v>4</v>
      </c>
      <c r="G164" s="40">
        <v>-4</v>
      </c>
      <c r="H164" s="40">
        <v>63</v>
      </c>
      <c r="I164" s="40">
        <v>26</v>
      </c>
      <c r="J164" s="40">
        <v>7</v>
      </c>
      <c r="K164" s="40">
        <v>1012</v>
      </c>
      <c r="L164" s="40">
        <v>1009</v>
      </c>
      <c r="M164" s="40">
        <v>1005</v>
      </c>
      <c r="N164" s="40">
        <v>10</v>
      </c>
      <c r="O164" s="40">
        <v>10</v>
      </c>
      <c r="P164" s="40">
        <v>10</v>
      </c>
      <c r="Q164" s="40">
        <v>19</v>
      </c>
      <c r="R164" s="40">
        <v>8</v>
      </c>
      <c r="S164" s="40" t="s">
        <v>10</v>
      </c>
      <c r="T164" s="41"/>
      <c r="U164" s="23"/>
    </row>
    <row r="165" spans="1:21" s="24" customFormat="1" ht="14.25" customHeight="1" x14ac:dyDescent="0.25">
      <c r="A165" s="39">
        <v>42985</v>
      </c>
      <c r="B165" s="40">
        <v>35</v>
      </c>
      <c r="C165" s="40">
        <v>27</v>
      </c>
      <c r="D165" s="40">
        <v>18</v>
      </c>
      <c r="E165" s="40">
        <v>4</v>
      </c>
      <c r="F165" s="40">
        <v>0</v>
      </c>
      <c r="G165" s="40">
        <v>-4</v>
      </c>
      <c r="H165" s="40">
        <v>37</v>
      </c>
      <c r="I165" s="40">
        <v>19</v>
      </c>
      <c r="J165" s="40">
        <v>10</v>
      </c>
      <c r="K165" s="40">
        <v>1016</v>
      </c>
      <c r="L165" s="40">
        <v>1009</v>
      </c>
      <c r="M165" s="40">
        <v>1006</v>
      </c>
      <c r="N165" s="40">
        <v>10</v>
      </c>
      <c r="O165" s="40">
        <v>10</v>
      </c>
      <c r="P165" s="40">
        <v>10</v>
      </c>
      <c r="Q165" s="40">
        <v>35</v>
      </c>
      <c r="R165" s="40">
        <v>10</v>
      </c>
      <c r="S165" s="40">
        <v>32</v>
      </c>
      <c r="T165" s="41"/>
      <c r="U165" s="23"/>
    </row>
    <row r="166" spans="1:21" s="24" customFormat="1" ht="14.25" customHeight="1" x14ac:dyDescent="0.25">
      <c r="A166" s="39">
        <v>42986</v>
      </c>
      <c r="B166" s="40">
        <v>29</v>
      </c>
      <c r="C166" s="40">
        <v>19</v>
      </c>
      <c r="D166" s="40">
        <v>10</v>
      </c>
      <c r="E166" s="40">
        <v>5</v>
      </c>
      <c r="F166" s="40">
        <v>3</v>
      </c>
      <c r="G166" s="40">
        <v>-4</v>
      </c>
      <c r="H166" s="40">
        <v>66</v>
      </c>
      <c r="I166" s="40">
        <v>38</v>
      </c>
      <c r="J166" s="40">
        <v>12</v>
      </c>
      <c r="K166" s="40">
        <v>1021</v>
      </c>
      <c r="L166" s="40">
        <v>1019</v>
      </c>
      <c r="M166" s="40">
        <v>1016</v>
      </c>
      <c r="N166" s="40">
        <v>10</v>
      </c>
      <c r="O166" s="40">
        <v>10</v>
      </c>
      <c r="P166" s="40">
        <v>10</v>
      </c>
      <c r="Q166" s="40">
        <v>10</v>
      </c>
      <c r="R166" s="40">
        <v>5</v>
      </c>
      <c r="S166" s="40" t="s">
        <v>10</v>
      </c>
      <c r="T166" s="41"/>
      <c r="U166" s="23"/>
    </row>
    <row r="167" spans="1:21" s="24" customFormat="1" ht="14.25" customHeight="1" x14ac:dyDescent="0.25">
      <c r="A167" s="39">
        <v>42987</v>
      </c>
      <c r="B167" s="40">
        <v>32</v>
      </c>
      <c r="C167" s="40">
        <v>21</v>
      </c>
      <c r="D167" s="40">
        <v>11</v>
      </c>
      <c r="E167" s="40">
        <v>7</v>
      </c>
      <c r="F167" s="40">
        <v>3</v>
      </c>
      <c r="G167" s="40">
        <v>-1</v>
      </c>
      <c r="H167" s="40">
        <v>62</v>
      </c>
      <c r="I167" s="40">
        <v>33</v>
      </c>
      <c r="J167" s="40">
        <v>13</v>
      </c>
      <c r="K167" s="40">
        <v>1020</v>
      </c>
      <c r="L167" s="40">
        <v>1017</v>
      </c>
      <c r="M167" s="40">
        <v>1014</v>
      </c>
      <c r="N167" s="40">
        <v>10</v>
      </c>
      <c r="O167" s="40">
        <v>10</v>
      </c>
      <c r="P167" s="40">
        <v>10</v>
      </c>
      <c r="Q167" s="40">
        <v>10</v>
      </c>
      <c r="R167" s="40">
        <v>3</v>
      </c>
      <c r="S167" s="40" t="s">
        <v>10</v>
      </c>
      <c r="T167" s="41"/>
      <c r="U167" s="23"/>
    </row>
    <row r="168" spans="1:21" s="24" customFormat="1" ht="14.25" customHeight="1" x14ac:dyDescent="0.25">
      <c r="A168" s="39">
        <v>42988</v>
      </c>
      <c r="B168" s="40">
        <v>34</v>
      </c>
      <c r="C168" s="40">
        <v>22</v>
      </c>
      <c r="D168" s="40">
        <v>11</v>
      </c>
      <c r="E168" s="40">
        <v>9</v>
      </c>
      <c r="F168" s="40">
        <v>5</v>
      </c>
      <c r="G168" s="40">
        <v>1</v>
      </c>
      <c r="H168" s="40">
        <v>67</v>
      </c>
      <c r="I168" s="40">
        <v>34</v>
      </c>
      <c r="J168" s="40">
        <v>14</v>
      </c>
      <c r="K168" s="40">
        <v>1017</v>
      </c>
      <c r="L168" s="40">
        <v>1015</v>
      </c>
      <c r="M168" s="40">
        <v>1012</v>
      </c>
      <c r="N168" s="40">
        <v>10</v>
      </c>
      <c r="O168" s="40">
        <v>10</v>
      </c>
      <c r="P168" s="40">
        <v>10</v>
      </c>
      <c r="Q168" s="40">
        <v>23</v>
      </c>
      <c r="R168" s="40">
        <v>5</v>
      </c>
      <c r="S168" s="40">
        <v>42</v>
      </c>
      <c r="T168" s="41"/>
      <c r="U168" s="23"/>
    </row>
    <row r="169" spans="1:21" s="24" customFormat="1" ht="14.25" customHeight="1" x14ac:dyDescent="0.25">
      <c r="A169" s="39">
        <v>42989</v>
      </c>
      <c r="B169" s="40">
        <v>34</v>
      </c>
      <c r="C169" s="40">
        <v>27</v>
      </c>
      <c r="D169" s="40">
        <v>21</v>
      </c>
      <c r="E169" s="40">
        <v>10</v>
      </c>
      <c r="F169" s="40">
        <v>7</v>
      </c>
      <c r="G169" s="40">
        <v>4</v>
      </c>
      <c r="H169" s="40">
        <v>41</v>
      </c>
      <c r="I169" s="40">
        <v>28</v>
      </c>
      <c r="J169" s="40">
        <v>16</v>
      </c>
      <c r="K169" s="40">
        <v>1017</v>
      </c>
      <c r="L169" s="40">
        <v>1015</v>
      </c>
      <c r="M169" s="40">
        <v>1013</v>
      </c>
      <c r="N169" s="40">
        <v>10</v>
      </c>
      <c r="O169" s="40">
        <v>10</v>
      </c>
      <c r="P169" s="40">
        <v>10</v>
      </c>
      <c r="Q169" s="40">
        <v>29</v>
      </c>
      <c r="R169" s="40">
        <v>16</v>
      </c>
      <c r="S169" s="40">
        <v>53</v>
      </c>
      <c r="T169" s="41"/>
      <c r="U169" s="23"/>
    </row>
    <row r="170" spans="1:21" s="24" customFormat="1" ht="14.25" customHeight="1" x14ac:dyDescent="0.25">
      <c r="A170" s="39">
        <v>42990</v>
      </c>
      <c r="B170" s="40">
        <v>33</v>
      </c>
      <c r="C170" s="40">
        <v>24</v>
      </c>
      <c r="D170" s="40">
        <v>17</v>
      </c>
      <c r="E170" s="40">
        <v>12</v>
      </c>
      <c r="F170" s="40">
        <v>9</v>
      </c>
      <c r="G170" s="40">
        <v>6</v>
      </c>
      <c r="H170" s="40">
        <v>63</v>
      </c>
      <c r="I170" s="40">
        <v>37</v>
      </c>
      <c r="J170" s="40">
        <v>23</v>
      </c>
      <c r="K170" s="40">
        <v>1019</v>
      </c>
      <c r="L170" s="40">
        <v>1017</v>
      </c>
      <c r="M170" s="40">
        <v>1015</v>
      </c>
      <c r="N170" s="40">
        <v>10</v>
      </c>
      <c r="O170" s="40">
        <v>10</v>
      </c>
      <c r="P170" s="40">
        <v>10</v>
      </c>
      <c r="Q170" s="40">
        <v>26</v>
      </c>
      <c r="R170" s="40">
        <v>11</v>
      </c>
      <c r="S170" s="40" t="s">
        <v>10</v>
      </c>
      <c r="T170" s="41"/>
      <c r="U170" s="23"/>
    </row>
    <row r="171" spans="1:21" s="24" customFormat="1" ht="14.25" customHeight="1" x14ac:dyDescent="0.25">
      <c r="A171" s="39">
        <v>42991</v>
      </c>
      <c r="B171" s="40">
        <v>34</v>
      </c>
      <c r="C171" s="40">
        <v>24</v>
      </c>
      <c r="D171" s="40">
        <v>15</v>
      </c>
      <c r="E171" s="40">
        <v>11</v>
      </c>
      <c r="F171" s="40">
        <v>8</v>
      </c>
      <c r="G171" s="40">
        <v>0</v>
      </c>
      <c r="H171" s="40">
        <v>77</v>
      </c>
      <c r="I171" s="40">
        <v>36</v>
      </c>
      <c r="J171" s="40">
        <v>12</v>
      </c>
      <c r="K171" s="40">
        <v>1019</v>
      </c>
      <c r="L171" s="40">
        <v>1016</v>
      </c>
      <c r="M171" s="40">
        <v>1013</v>
      </c>
      <c r="N171" s="40">
        <v>10</v>
      </c>
      <c r="O171" s="40">
        <v>10</v>
      </c>
      <c r="P171" s="40">
        <v>10</v>
      </c>
      <c r="Q171" s="40">
        <v>26</v>
      </c>
      <c r="R171" s="40">
        <v>10</v>
      </c>
      <c r="S171" s="40">
        <v>52</v>
      </c>
      <c r="T171" s="41"/>
      <c r="U171" s="23"/>
    </row>
    <row r="172" spans="1:21" s="24" customFormat="1" ht="14.25" customHeight="1" x14ac:dyDescent="0.25">
      <c r="A172" s="39">
        <v>42992</v>
      </c>
      <c r="B172" s="40">
        <v>34</v>
      </c>
      <c r="C172" s="40">
        <v>26</v>
      </c>
      <c r="D172" s="40">
        <v>17</v>
      </c>
      <c r="E172" s="40">
        <v>10</v>
      </c>
      <c r="F172" s="40">
        <v>5</v>
      </c>
      <c r="G172" s="40">
        <v>3</v>
      </c>
      <c r="H172" s="40">
        <v>48</v>
      </c>
      <c r="I172" s="40">
        <v>26</v>
      </c>
      <c r="J172" s="40">
        <v>14</v>
      </c>
      <c r="K172" s="40">
        <v>1018</v>
      </c>
      <c r="L172" s="40">
        <v>1016</v>
      </c>
      <c r="M172" s="40">
        <v>1014</v>
      </c>
      <c r="N172" s="40">
        <v>10</v>
      </c>
      <c r="O172" s="40">
        <v>10</v>
      </c>
      <c r="P172" s="40">
        <v>10</v>
      </c>
      <c r="Q172" s="40">
        <v>24</v>
      </c>
      <c r="R172" s="40">
        <v>11</v>
      </c>
      <c r="S172" s="40">
        <v>42</v>
      </c>
      <c r="T172" s="41"/>
      <c r="U172" s="23"/>
    </row>
    <row r="173" spans="1:21" s="24" customFormat="1" ht="14.25" customHeight="1" x14ac:dyDescent="0.25">
      <c r="A173" s="39">
        <v>42993</v>
      </c>
      <c r="B173" s="40">
        <v>34</v>
      </c>
      <c r="C173" s="40">
        <v>24</v>
      </c>
      <c r="D173" s="40">
        <v>15</v>
      </c>
      <c r="E173" s="40">
        <v>11</v>
      </c>
      <c r="F173" s="40">
        <v>7</v>
      </c>
      <c r="G173" s="40">
        <v>2</v>
      </c>
      <c r="H173" s="40">
        <v>67</v>
      </c>
      <c r="I173" s="40">
        <v>31</v>
      </c>
      <c r="J173" s="40">
        <v>13</v>
      </c>
      <c r="K173" s="40">
        <v>1019</v>
      </c>
      <c r="L173" s="40">
        <v>1016</v>
      </c>
      <c r="M173" s="40">
        <v>1013</v>
      </c>
      <c r="N173" s="40">
        <v>10</v>
      </c>
      <c r="O173" s="40">
        <v>10</v>
      </c>
      <c r="P173" s="40">
        <v>10</v>
      </c>
      <c r="Q173" s="40">
        <v>16</v>
      </c>
      <c r="R173" s="40">
        <v>8</v>
      </c>
      <c r="S173" s="40" t="s">
        <v>10</v>
      </c>
      <c r="T173" s="41"/>
      <c r="U173" s="23"/>
    </row>
    <row r="174" spans="1:21" s="24" customFormat="1" ht="14.25" customHeight="1" x14ac:dyDescent="0.25">
      <c r="A174" s="39">
        <v>42994</v>
      </c>
      <c r="B174" s="40">
        <v>34</v>
      </c>
      <c r="C174" s="40">
        <v>24</v>
      </c>
      <c r="D174" s="40">
        <v>15</v>
      </c>
      <c r="E174" s="40">
        <v>10</v>
      </c>
      <c r="F174" s="40">
        <v>7</v>
      </c>
      <c r="G174" s="40">
        <v>1</v>
      </c>
      <c r="H174" s="40">
        <v>67</v>
      </c>
      <c r="I174" s="40">
        <v>35</v>
      </c>
      <c r="J174" s="40">
        <v>12</v>
      </c>
      <c r="K174" s="40">
        <v>1018</v>
      </c>
      <c r="L174" s="40">
        <v>1016</v>
      </c>
      <c r="M174" s="40">
        <v>1015</v>
      </c>
      <c r="N174" s="40">
        <v>10</v>
      </c>
      <c r="O174" s="40">
        <v>10</v>
      </c>
      <c r="P174" s="40">
        <v>10</v>
      </c>
      <c r="Q174" s="40">
        <v>27</v>
      </c>
      <c r="R174" s="40">
        <v>8</v>
      </c>
      <c r="S174" s="40">
        <v>48</v>
      </c>
      <c r="T174" s="41"/>
      <c r="U174" s="23"/>
    </row>
    <row r="175" spans="1:21" s="24" customFormat="1" ht="14.25" customHeight="1" x14ac:dyDescent="0.25">
      <c r="A175" s="39">
        <v>42995</v>
      </c>
      <c r="B175" s="40">
        <v>33</v>
      </c>
      <c r="C175" s="40">
        <v>23</v>
      </c>
      <c r="D175" s="40">
        <v>14</v>
      </c>
      <c r="E175" s="40">
        <v>9</v>
      </c>
      <c r="F175" s="40">
        <v>7</v>
      </c>
      <c r="G175" s="40">
        <v>3</v>
      </c>
      <c r="H175" s="40">
        <v>67</v>
      </c>
      <c r="I175" s="40">
        <v>35</v>
      </c>
      <c r="J175" s="40">
        <v>16</v>
      </c>
      <c r="K175" s="40">
        <v>1020</v>
      </c>
      <c r="L175" s="40">
        <v>1018</v>
      </c>
      <c r="M175" s="40">
        <v>1016</v>
      </c>
      <c r="N175" s="40">
        <v>10</v>
      </c>
      <c r="O175" s="40">
        <v>10</v>
      </c>
      <c r="P175" s="40">
        <v>10</v>
      </c>
      <c r="Q175" s="40">
        <v>21</v>
      </c>
      <c r="R175" s="40">
        <v>5</v>
      </c>
      <c r="S175" s="40">
        <v>23</v>
      </c>
      <c r="T175" s="41"/>
      <c r="U175" s="23"/>
    </row>
    <row r="176" spans="1:21" s="24" customFormat="1" ht="14.25" customHeight="1" x14ac:dyDescent="0.25">
      <c r="A176" s="39">
        <v>42996</v>
      </c>
      <c r="B176" s="40">
        <v>31</v>
      </c>
      <c r="C176" s="40">
        <v>23</v>
      </c>
      <c r="D176" s="40">
        <v>15</v>
      </c>
      <c r="E176" s="40">
        <v>9</v>
      </c>
      <c r="F176" s="40">
        <v>6</v>
      </c>
      <c r="G176" s="40">
        <v>1</v>
      </c>
      <c r="H176" s="40">
        <v>59</v>
      </c>
      <c r="I176" s="40">
        <v>32</v>
      </c>
      <c r="J176" s="40">
        <v>15</v>
      </c>
      <c r="K176" s="40">
        <v>1020</v>
      </c>
      <c r="L176" s="40">
        <v>1018</v>
      </c>
      <c r="M176" s="40">
        <v>1015</v>
      </c>
      <c r="N176" s="40">
        <v>10</v>
      </c>
      <c r="O176" s="40">
        <v>10</v>
      </c>
      <c r="P176" s="40">
        <v>10</v>
      </c>
      <c r="Q176" s="40">
        <v>16</v>
      </c>
      <c r="R176" s="40">
        <v>8</v>
      </c>
      <c r="S176" s="40">
        <v>42</v>
      </c>
      <c r="T176" s="41"/>
      <c r="U176" s="23"/>
    </row>
    <row r="177" spans="1:21" s="24" customFormat="1" ht="14.25" customHeight="1" x14ac:dyDescent="0.25">
      <c r="A177" s="39">
        <v>42997</v>
      </c>
      <c r="B177" s="40">
        <v>33</v>
      </c>
      <c r="C177" s="40">
        <v>23</v>
      </c>
      <c r="D177" s="40">
        <v>13</v>
      </c>
      <c r="E177" s="40">
        <v>7</v>
      </c>
      <c r="F177" s="40">
        <v>3</v>
      </c>
      <c r="G177" s="40">
        <v>-2</v>
      </c>
      <c r="H177" s="40">
        <v>67</v>
      </c>
      <c r="I177" s="40">
        <v>30</v>
      </c>
      <c r="J177" s="40">
        <v>10</v>
      </c>
      <c r="K177" s="40">
        <v>1019</v>
      </c>
      <c r="L177" s="40">
        <v>1016</v>
      </c>
      <c r="M177" s="40">
        <v>1014</v>
      </c>
      <c r="N177" s="40">
        <v>10</v>
      </c>
      <c r="O177" s="40">
        <v>10</v>
      </c>
      <c r="P177" s="40">
        <v>10</v>
      </c>
      <c r="Q177" s="40">
        <v>14</v>
      </c>
      <c r="R177" s="40">
        <v>6</v>
      </c>
      <c r="S177" s="40" t="s">
        <v>10</v>
      </c>
      <c r="T177" s="41"/>
      <c r="U177" s="23"/>
    </row>
    <row r="178" spans="1:21" s="24" customFormat="1" ht="14.25" customHeight="1" x14ac:dyDescent="0.25">
      <c r="A178" s="39">
        <v>42998</v>
      </c>
      <c r="B178" s="40">
        <v>33</v>
      </c>
      <c r="C178" s="40">
        <v>23</v>
      </c>
      <c r="D178" s="40">
        <v>13</v>
      </c>
      <c r="E178" s="40">
        <v>7</v>
      </c>
      <c r="F178" s="40">
        <v>4</v>
      </c>
      <c r="G178" s="40">
        <v>-1</v>
      </c>
      <c r="H178" s="40">
        <v>63</v>
      </c>
      <c r="I178" s="40">
        <v>31</v>
      </c>
      <c r="J178" s="40">
        <v>13</v>
      </c>
      <c r="K178" s="40">
        <v>1018</v>
      </c>
      <c r="L178" s="40">
        <v>1016</v>
      </c>
      <c r="M178" s="40">
        <v>1014</v>
      </c>
      <c r="N178" s="40">
        <v>10</v>
      </c>
      <c r="O178" s="40">
        <v>10</v>
      </c>
      <c r="P178" s="40">
        <v>10</v>
      </c>
      <c r="Q178" s="40">
        <v>16</v>
      </c>
      <c r="R178" s="40">
        <v>6</v>
      </c>
      <c r="S178" s="40" t="s">
        <v>10</v>
      </c>
      <c r="T178" s="41"/>
      <c r="U178" s="23"/>
    </row>
    <row r="179" spans="1:21" s="24" customFormat="1" ht="14.25" customHeight="1" x14ac:dyDescent="0.25">
      <c r="A179" s="39">
        <v>42999</v>
      </c>
      <c r="B179" s="40">
        <v>31</v>
      </c>
      <c r="C179" s="40">
        <v>24</v>
      </c>
      <c r="D179" s="40">
        <v>19</v>
      </c>
      <c r="E179" s="40">
        <v>8</v>
      </c>
      <c r="F179" s="40">
        <v>4</v>
      </c>
      <c r="G179" s="40">
        <v>1</v>
      </c>
      <c r="H179" s="40">
        <v>41</v>
      </c>
      <c r="I179" s="40">
        <v>25</v>
      </c>
      <c r="J179" s="40">
        <v>16</v>
      </c>
      <c r="K179" s="40">
        <v>1017</v>
      </c>
      <c r="L179" s="40">
        <v>1015</v>
      </c>
      <c r="M179" s="40">
        <v>1012</v>
      </c>
      <c r="N179" s="40">
        <v>10</v>
      </c>
      <c r="O179" s="40">
        <v>10</v>
      </c>
      <c r="P179" s="40">
        <v>10</v>
      </c>
      <c r="Q179" s="40">
        <v>19</v>
      </c>
      <c r="R179" s="40">
        <v>6</v>
      </c>
      <c r="S179" s="40">
        <v>35</v>
      </c>
      <c r="T179" s="41"/>
      <c r="U179" s="23"/>
    </row>
    <row r="180" spans="1:21" s="24" customFormat="1" ht="14.25" customHeight="1" x14ac:dyDescent="0.25">
      <c r="A180" s="39">
        <v>43000</v>
      </c>
      <c r="B180" s="40">
        <v>33</v>
      </c>
      <c r="C180" s="40">
        <v>26</v>
      </c>
      <c r="D180" s="40">
        <v>18</v>
      </c>
      <c r="E180" s="40">
        <v>9</v>
      </c>
      <c r="F180" s="40">
        <v>5</v>
      </c>
      <c r="G180" s="40">
        <v>2</v>
      </c>
      <c r="H180" s="40">
        <v>45</v>
      </c>
      <c r="I180" s="40">
        <v>26</v>
      </c>
      <c r="J180" s="40">
        <v>14</v>
      </c>
      <c r="K180" s="40">
        <v>1014</v>
      </c>
      <c r="L180" s="40">
        <v>1012</v>
      </c>
      <c r="M180" s="40">
        <v>1010</v>
      </c>
      <c r="N180" s="40">
        <v>10</v>
      </c>
      <c r="O180" s="40">
        <v>10</v>
      </c>
      <c r="P180" s="40">
        <v>10</v>
      </c>
      <c r="Q180" s="40">
        <v>29</v>
      </c>
      <c r="R180" s="40">
        <v>8</v>
      </c>
      <c r="S180" s="40" t="s">
        <v>10</v>
      </c>
      <c r="T180" s="41"/>
      <c r="U180" s="23"/>
    </row>
    <row r="181" spans="1:21" s="24" customFormat="1" ht="14.25" customHeight="1" x14ac:dyDescent="0.25">
      <c r="A181" s="39">
        <v>43001</v>
      </c>
      <c r="B181" s="40">
        <v>33</v>
      </c>
      <c r="C181" s="40">
        <v>24</v>
      </c>
      <c r="D181" s="40">
        <v>16</v>
      </c>
      <c r="E181" s="40">
        <v>11</v>
      </c>
      <c r="F181" s="40">
        <v>5</v>
      </c>
      <c r="G181" s="40">
        <v>1</v>
      </c>
      <c r="H181" s="40">
        <v>52</v>
      </c>
      <c r="I181" s="40">
        <v>29</v>
      </c>
      <c r="J181" s="40">
        <v>13</v>
      </c>
      <c r="K181" s="40">
        <v>1015</v>
      </c>
      <c r="L181" s="40">
        <v>1013</v>
      </c>
      <c r="M181" s="40">
        <v>1011</v>
      </c>
      <c r="N181" s="40">
        <v>10</v>
      </c>
      <c r="O181" s="40">
        <v>10</v>
      </c>
      <c r="P181" s="40">
        <v>10</v>
      </c>
      <c r="Q181" s="40">
        <v>26</v>
      </c>
      <c r="R181" s="40">
        <v>13</v>
      </c>
      <c r="S181" s="40">
        <v>47</v>
      </c>
      <c r="T181" s="41"/>
      <c r="U181" s="23"/>
    </row>
    <row r="182" spans="1:21" s="24" customFormat="1" ht="14.25" customHeight="1" x14ac:dyDescent="0.25">
      <c r="A182" s="39">
        <v>43002</v>
      </c>
      <c r="B182" s="40">
        <v>31</v>
      </c>
      <c r="C182" s="40">
        <v>24</v>
      </c>
      <c r="D182" s="40">
        <v>18</v>
      </c>
      <c r="E182" s="40">
        <v>11</v>
      </c>
      <c r="F182" s="40">
        <v>9</v>
      </c>
      <c r="G182" s="40">
        <v>4</v>
      </c>
      <c r="H182" s="40">
        <v>59</v>
      </c>
      <c r="I182" s="40">
        <v>36</v>
      </c>
      <c r="J182" s="40">
        <v>24</v>
      </c>
      <c r="K182" s="40">
        <v>1018</v>
      </c>
      <c r="L182" s="40">
        <v>1016</v>
      </c>
      <c r="M182" s="40">
        <v>1014</v>
      </c>
      <c r="N182" s="40">
        <v>10</v>
      </c>
      <c r="O182" s="40">
        <v>10</v>
      </c>
      <c r="P182" s="40">
        <v>10</v>
      </c>
      <c r="Q182" s="40">
        <v>29</v>
      </c>
      <c r="R182" s="40">
        <v>13</v>
      </c>
      <c r="S182" s="40">
        <v>50</v>
      </c>
      <c r="T182" s="41" t="s">
        <v>7</v>
      </c>
      <c r="U182" s="23"/>
    </row>
    <row r="183" spans="1:21" s="24" customFormat="1" ht="14.25" customHeight="1" x14ac:dyDescent="0.25">
      <c r="A183" s="39">
        <v>43003</v>
      </c>
      <c r="B183" s="40">
        <v>28</v>
      </c>
      <c r="C183" s="40">
        <v>23</v>
      </c>
      <c r="D183" s="40">
        <v>18</v>
      </c>
      <c r="E183" s="40">
        <v>9</v>
      </c>
      <c r="F183" s="40">
        <v>6</v>
      </c>
      <c r="G183" s="40">
        <v>1</v>
      </c>
      <c r="H183" s="40">
        <v>56</v>
      </c>
      <c r="I183" s="40">
        <v>34</v>
      </c>
      <c r="J183" s="40">
        <v>21</v>
      </c>
      <c r="K183" s="40">
        <v>1020</v>
      </c>
      <c r="L183" s="40">
        <v>1019</v>
      </c>
      <c r="M183" s="40">
        <v>1017</v>
      </c>
      <c r="N183" s="40">
        <v>10</v>
      </c>
      <c r="O183" s="40">
        <v>10</v>
      </c>
      <c r="P183" s="40">
        <v>6</v>
      </c>
      <c r="Q183" s="40">
        <v>37</v>
      </c>
      <c r="R183" s="40">
        <v>14</v>
      </c>
      <c r="S183" s="40">
        <v>61</v>
      </c>
      <c r="T183" s="41"/>
      <c r="U183" s="23"/>
    </row>
    <row r="184" spans="1:21" s="24" customFormat="1" ht="14.25" customHeight="1" x14ac:dyDescent="0.25">
      <c r="A184" s="39">
        <v>43004</v>
      </c>
      <c r="B184" s="40">
        <v>27</v>
      </c>
      <c r="C184" s="40">
        <v>19</v>
      </c>
      <c r="D184" s="40">
        <v>11</v>
      </c>
      <c r="E184" s="40">
        <v>8</v>
      </c>
      <c r="F184" s="40">
        <v>6</v>
      </c>
      <c r="G184" s="40">
        <v>3</v>
      </c>
      <c r="H184" s="40">
        <v>71</v>
      </c>
      <c r="I184" s="40">
        <v>40</v>
      </c>
      <c r="J184" s="40">
        <v>23</v>
      </c>
      <c r="K184" s="40">
        <v>1020</v>
      </c>
      <c r="L184" s="40">
        <v>1017</v>
      </c>
      <c r="M184" s="40">
        <v>1015</v>
      </c>
      <c r="N184" s="40">
        <v>10</v>
      </c>
      <c r="O184" s="40">
        <v>10</v>
      </c>
      <c r="P184" s="40">
        <v>10</v>
      </c>
      <c r="Q184" s="40">
        <v>19</v>
      </c>
      <c r="R184" s="40">
        <v>5</v>
      </c>
      <c r="S184" s="40">
        <v>39</v>
      </c>
      <c r="T184" s="41"/>
      <c r="U184" s="23"/>
    </row>
    <row r="185" spans="1:21" s="24" customFormat="1" ht="14.25" customHeight="1" x14ac:dyDescent="0.25">
      <c r="A185" s="39">
        <v>43005</v>
      </c>
      <c r="B185" s="40">
        <v>28</v>
      </c>
      <c r="C185" s="40">
        <v>21</v>
      </c>
      <c r="D185" s="40">
        <v>14</v>
      </c>
      <c r="E185" s="40">
        <v>9</v>
      </c>
      <c r="F185" s="40">
        <v>7</v>
      </c>
      <c r="G185" s="40">
        <v>5</v>
      </c>
      <c r="H185" s="40">
        <v>72</v>
      </c>
      <c r="I185" s="40">
        <v>41</v>
      </c>
      <c r="J185" s="40">
        <v>28</v>
      </c>
      <c r="K185" s="40">
        <v>1016</v>
      </c>
      <c r="L185" s="40">
        <v>1014</v>
      </c>
      <c r="M185" s="40">
        <v>1010</v>
      </c>
      <c r="N185" s="40">
        <v>10</v>
      </c>
      <c r="O185" s="40">
        <v>10</v>
      </c>
      <c r="P185" s="40">
        <v>10</v>
      </c>
      <c r="Q185" s="40">
        <v>26</v>
      </c>
      <c r="R185" s="40">
        <v>10</v>
      </c>
      <c r="S185" s="40">
        <v>42</v>
      </c>
      <c r="T185" s="41" t="s">
        <v>7</v>
      </c>
      <c r="U185" s="23"/>
    </row>
    <row r="186" spans="1:21" s="24" customFormat="1" ht="14.25" customHeight="1" x14ac:dyDescent="0.25">
      <c r="A186" s="39">
        <v>43006</v>
      </c>
      <c r="B186" s="40">
        <v>26</v>
      </c>
      <c r="C186" s="40">
        <v>18</v>
      </c>
      <c r="D186" s="40">
        <v>11</v>
      </c>
      <c r="E186" s="40">
        <v>10</v>
      </c>
      <c r="F186" s="40">
        <v>7</v>
      </c>
      <c r="G186" s="40">
        <v>3</v>
      </c>
      <c r="H186" s="40">
        <v>88</v>
      </c>
      <c r="I186" s="40">
        <v>50</v>
      </c>
      <c r="J186" s="40">
        <v>23</v>
      </c>
      <c r="K186" s="40">
        <v>1019</v>
      </c>
      <c r="L186" s="40">
        <v>1016</v>
      </c>
      <c r="M186" s="40">
        <v>1014</v>
      </c>
      <c r="N186" s="40">
        <v>10</v>
      </c>
      <c r="O186" s="40">
        <v>10</v>
      </c>
      <c r="P186" s="40">
        <v>10</v>
      </c>
      <c r="Q186" s="40">
        <v>26</v>
      </c>
      <c r="R186" s="40">
        <v>5</v>
      </c>
      <c r="S186" s="40">
        <v>47</v>
      </c>
      <c r="T186" s="41" t="s">
        <v>5</v>
      </c>
      <c r="U186" s="23"/>
    </row>
    <row r="187" spans="1:21" s="24" customFormat="1" ht="14.25" customHeight="1" x14ac:dyDescent="0.25">
      <c r="A187" s="39">
        <v>43007</v>
      </c>
      <c r="B187" s="40">
        <v>20</v>
      </c>
      <c r="C187" s="40">
        <v>17</v>
      </c>
      <c r="D187" s="40">
        <v>14</v>
      </c>
      <c r="E187" s="40">
        <v>8</v>
      </c>
      <c r="F187" s="40">
        <v>4</v>
      </c>
      <c r="G187" s="40">
        <v>3</v>
      </c>
      <c r="H187" s="40">
        <v>67</v>
      </c>
      <c r="I187" s="40">
        <v>43</v>
      </c>
      <c r="J187" s="40">
        <v>35</v>
      </c>
      <c r="K187" s="40">
        <v>1022</v>
      </c>
      <c r="L187" s="40">
        <v>1020</v>
      </c>
      <c r="M187" s="40">
        <v>1019</v>
      </c>
      <c r="N187" s="40">
        <v>10</v>
      </c>
      <c r="O187" s="40">
        <v>10</v>
      </c>
      <c r="P187" s="40">
        <v>10</v>
      </c>
      <c r="Q187" s="40">
        <v>27</v>
      </c>
      <c r="R187" s="40">
        <v>13</v>
      </c>
      <c r="S187" s="40">
        <v>45</v>
      </c>
      <c r="T187" s="41" t="s">
        <v>5</v>
      </c>
      <c r="U187" s="23"/>
    </row>
    <row r="188" spans="1:21" s="24" customFormat="1" ht="14.25" customHeight="1" x14ac:dyDescent="0.25">
      <c r="A188" s="39">
        <v>43008</v>
      </c>
      <c r="B188" s="40">
        <v>22</v>
      </c>
      <c r="C188" s="40">
        <v>16</v>
      </c>
      <c r="D188" s="40">
        <v>9</v>
      </c>
      <c r="E188" s="40">
        <v>10</v>
      </c>
      <c r="F188" s="40">
        <v>7</v>
      </c>
      <c r="G188" s="40">
        <v>5</v>
      </c>
      <c r="H188" s="40">
        <v>88</v>
      </c>
      <c r="I188" s="40">
        <v>58</v>
      </c>
      <c r="J188" s="40">
        <v>33</v>
      </c>
      <c r="K188" s="40">
        <v>1021</v>
      </c>
      <c r="L188" s="40">
        <v>1018</v>
      </c>
      <c r="M188" s="40">
        <v>1015</v>
      </c>
      <c r="N188" s="40">
        <v>10</v>
      </c>
      <c r="O188" s="40">
        <v>10</v>
      </c>
      <c r="P188" s="40">
        <v>10</v>
      </c>
      <c r="Q188" s="40">
        <v>10</v>
      </c>
      <c r="R188" s="40">
        <v>3</v>
      </c>
      <c r="S188" s="40" t="s">
        <v>10</v>
      </c>
      <c r="T188" s="41" t="s">
        <v>5</v>
      </c>
      <c r="U188" s="23"/>
    </row>
    <row r="189" spans="1:21" s="24" customFormat="1" ht="14.25" customHeight="1" x14ac:dyDescent="0.25">
      <c r="A189" s="39">
        <v>43009</v>
      </c>
      <c r="B189" s="40">
        <v>25</v>
      </c>
      <c r="C189" s="40">
        <v>18</v>
      </c>
      <c r="D189" s="40">
        <v>12</v>
      </c>
      <c r="E189" s="40">
        <v>11</v>
      </c>
      <c r="F189" s="40">
        <v>8</v>
      </c>
      <c r="G189" s="40">
        <v>5</v>
      </c>
      <c r="H189" s="40">
        <v>88</v>
      </c>
      <c r="I189" s="40">
        <v>55</v>
      </c>
      <c r="J189" s="40">
        <v>29</v>
      </c>
      <c r="K189" s="40">
        <v>1016</v>
      </c>
      <c r="L189" s="40">
        <v>1014</v>
      </c>
      <c r="M189" s="40">
        <v>1013</v>
      </c>
      <c r="N189" s="40">
        <v>10</v>
      </c>
      <c r="O189" s="40">
        <v>10</v>
      </c>
      <c r="P189" s="40">
        <v>10</v>
      </c>
      <c r="Q189" s="40">
        <v>11</v>
      </c>
      <c r="R189" s="40">
        <v>3</v>
      </c>
      <c r="S189" s="40" t="s">
        <v>10</v>
      </c>
      <c r="T189" s="41" t="s">
        <v>5</v>
      </c>
    </row>
    <row r="190" spans="1:21" s="24" customFormat="1" ht="14.25" customHeight="1" x14ac:dyDescent="0.25">
      <c r="A190" s="39">
        <v>43010</v>
      </c>
      <c r="B190" s="40">
        <v>19</v>
      </c>
      <c r="C190" s="40">
        <v>16</v>
      </c>
      <c r="D190" s="40">
        <v>13</v>
      </c>
      <c r="E190" s="40">
        <v>14</v>
      </c>
      <c r="F190" s="40">
        <v>11</v>
      </c>
      <c r="G190" s="40">
        <v>8</v>
      </c>
      <c r="H190" s="40">
        <v>88</v>
      </c>
      <c r="I190" s="40">
        <v>75</v>
      </c>
      <c r="J190" s="40">
        <v>59</v>
      </c>
      <c r="K190" s="40">
        <v>1017</v>
      </c>
      <c r="L190" s="40">
        <v>1015</v>
      </c>
      <c r="M190" s="40">
        <v>1013</v>
      </c>
      <c r="N190" s="40">
        <v>10</v>
      </c>
      <c r="O190" s="40">
        <v>10</v>
      </c>
      <c r="P190" s="40">
        <v>10</v>
      </c>
      <c r="Q190" s="40">
        <v>13</v>
      </c>
      <c r="R190" s="40">
        <v>5</v>
      </c>
      <c r="S190" s="40" t="s">
        <v>10</v>
      </c>
      <c r="T190" s="41" t="s">
        <v>6</v>
      </c>
    </row>
    <row r="191" spans="1:21" s="24" customFormat="1" ht="14.25" customHeight="1" x14ac:dyDescent="0.25">
      <c r="A191" s="39">
        <v>43011</v>
      </c>
      <c r="B191" s="40">
        <v>18</v>
      </c>
      <c r="C191" s="40">
        <v>14</v>
      </c>
      <c r="D191" s="40">
        <v>12</v>
      </c>
      <c r="E191" s="40">
        <v>12</v>
      </c>
      <c r="F191" s="40">
        <v>8</v>
      </c>
      <c r="G191" s="40">
        <v>4</v>
      </c>
      <c r="H191" s="40">
        <v>100</v>
      </c>
      <c r="I191" s="40">
        <v>70</v>
      </c>
      <c r="J191" s="40">
        <v>48</v>
      </c>
      <c r="K191" s="40">
        <v>1020</v>
      </c>
      <c r="L191" s="40">
        <v>1018</v>
      </c>
      <c r="M191" s="40">
        <v>1017</v>
      </c>
      <c r="N191" s="40">
        <v>10</v>
      </c>
      <c r="O191" s="40">
        <v>10</v>
      </c>
      <c r="P191" s="40">
        <v>10</v>
      </c>
      <c r="Q191" s="40">
        <v>19</v>
      </c>
      <c r="R191" s="40">
        <v>5</v>
      </c>
      <c r="S191" s="40">
        <v>37</v>
      </c>
      <c r="T191" s="41" t="s">
        <v>5</v>
      </c>
    </row>
    <row r="192" spans="1:21" s="24" customFormat="1" ht="14.25" customHeight="1" x14ac:dyDescent="0.25">
      <c r="A192" s="39">
        <v>43012</v>
      </c>
      <c r="B192" s="40">
        <v>17</v>
      </c>
      <c r="C192" s="40">
        <v>12</v>
      </c>
      <c r="D192" s="40">
        <v>8</v>
      </c>
      <c r="E192" s="40">
        <v>9</v>
      </c>
      <c r="F192" s="40">
        <v>6</v>
      </c>
      <c r="G192" s="40">
        <v>1</v>
      </c>
      <c r="H192" s="40">
        <v>94</v>
      </c>
      <c r="I192" s="40">
        <v>69</v>
      </c>
      <c r="J192" s="40">
        <v>34</v>
      </c>
      <c r="K192" s="40">
        <v>1024</v>
      </c>
      <c r="L192" s="40">
        <v>1022</v>
      </c>
      <c r="M192" s="40">
        <v>1020</v>
      </c>
      <c r="N192" s="40">
        <v>10</v>
      </c>
      <c r="O192" s="40">
        <v>9</v>
      </c>
      <c r="P192" s="40">
        <v>4</v>
      </c>
      <c r="Q192" s="40">
        <v>24</v>
      </c>
      <c r="R192" s="40">
        <v>6</v>
      </c>
      <c r="S192" s="40">
        <v>42</v>
      </c>
      <c r="T192" s="41" t="s">
        <v>7</v>
      </c>
    </row>
    <row r="193" spans="1:20" s="24" customFormat="1" ht="14.25" customHeight="1" x14ac:dyDescent="0.25">
      <c r="A193" s="39">
        <v>43013</v>
      </c>
      <c r="B193" s="40">
        <v>17</v>
      </c>
      <c r="C193" s="40">
        <v>10</v>
      </c>
      <c r="D193" s="40">
        <v>4</v>
      </c>
      <c r="E193" s="40">
        <v>5</v>
      </c>
      <c r="F193" s="40">
        <v>3</v>
      </c>
      <c r="G193" s="40">
        <v>0</v>
      </c>
      <c r="H193" s="40">
        <v>93</v>
      </c>
      <c r="I193" s="40">
        <v>60</v>
      </c>
      <c r="J193" s="40">
        <v>32</v>
      </c>
      <c r="K193" s="40">
        <v>1024</v>
      </c>
      <c r="L193" s="40">
        <v>1022</v>
      </c>
      <c r="M193" s="40">
        <v>1020</v>
      </c>
      <c r="N193" s="40">
        <v>10</v>
      </c>
      <c r="O193" s="40">
        <v>10</v>
      </c>
      <c r="P193" s="40">
        <v>10</v>
      </c>
      <c r="Q193" s="40">
        <v>8</v>
      </c>
      <c r="R193" s="40">
        <v>3</v>
      </c>
      <c r="S193" s="40">
        <v>23</v>
      </c>
      <c r="T193" s="41"/>
    </row>
    <row r="194" spans="1:20" s="24" customFormat="1" ht="14.25" customHeight="1" x14ac:dyDescent="0.25">
      <c r="A194" s="39">
        <v>43014</v>
      </c>
      <c r="B194" s="40">
        <v>19</v>
      </c>
      <c r="C194" s="40">
        <v>11</v>
      </c>
      <c r="D194" s="40">
        <v>3</v>
      </c>
      <c r="E194" s="40">
        <v>5</v>
      </c>
      <c r="F194" s="40">
        <v>2</v>
      </c>
      <c r="G194" s="40">
        <v>0</v>
      </c>
      <c r="H194" s="40">
        <v>87</v>
      </c>
      <c r="I194" s="40">
        <v>57</v>
      </c>
      <c r="J194" s="40">
        <v>30</v>
      </c>
      <c r="K194" s="40">
        <v>1020</v>
      </c>
      <c r="L194" s="40">
        <v>1019</v>
      </c>
      <c r="M194" s="40">
        <v>1017</v>
      </c>
      <c r="N194" s="40">
        <v>10</v>
      </c>
      <c r="O194" s="40">
        <v>10</v>
      </c>
      <c r="P194" s="40">
        <v>10</v>
      </c>
      <c r="Q194" s="40">
        <v>11</v>
      </c>
      <c r="R194" s="40">
        <v>5</v>
      </c>
      <c r="S194" s="40" t="s">
        <v>10</v>
      </c>
      <c r="T194" s="41"/>
    </row>
    <row r="195" spans="1:20" s="24" customFormat="1" ht="14.25" customHeight="1" x14ac:dyDescent="0.25">
      <c r="A195" s="39">
        <v>43015</v>
      </c>
      <c r="B195" s="40">
        <v>22</v>
      </c>
      <c r="C195" s="40">
        <v>12</v>
      </c>
      <c r="D195" s="40">
        <v>2</v>
      </c>
      <c r="E195" s="40">
        <v>4</v>
      </c>
      <c r="F195" s="40">
        <v>1</v>
      </c>
      <c r="G195" s="40">
        <v>-2</v>
      </c>
      <c r="H195" s="40">
        <v>87</v>
      </c>
      <c r="I195" s="40">
        <v>45</v>
      </c>
      <c r="J195" s="40">
        <v>21</v>
      </c>
      <c r="K195" s="40">
        <v>1021</v>
      </c>
      <c r="L195" s="40">
        <v>1018</v>
      </c>
      <c r="M195" s="40">
        <v>1016</v>
      </c>
      <c r="N195" s="40">
        <v>10</v>
      </c>
      <c r="O195" s="40">
        <v>10</v>
      </c>
      <c r="P195" s="40">
        <v>10</v>
      </c>
      <c r="Q195" s="40">
        <v>11</v>
      </c>
      <c r="R195" s="40">
        <v>5</v>
      </c>
      <c r="S195" s="40" t="s">
        <v>10</v>
      </c>
      <c r="T195" s="41"/>
    </row>
    <row r="196" spans="1:20" s="24" customFormat="1" ht="14.25" customHeight="1" x14ac:dyDescent="0.25">
      <c r="A196" s="39">
        <v>43016</v>
      </c>
      <c r="B196" s="40">
        <v>24</v>
      </c>
      <c r="C196" s="40">
        <v>14</v>
      </c>
      <c r="D196" s="40">
        <v>4</v>
      </c>
      <c r="E196" s="40">
        <v>2</v>
      </c>
      <c r="F196" s="40">
        <v>0</v>
      </c>
      <c r="G196" s="40">
        <v>-6</v>
      </c>
      <c r="H196" s="40">
        <v>81</v>
      </c>
      <c r="I196" s="40">
        <v>45</v>
      </c>
      <c r="J196" s="40">
        <v>14</v>
      </c>
      <c r="K196" s="40">
        <v>1018</v>
      </c>
      <c r="L196" s="40">
        <v>1016</v>
      </c>
      <c r="M196" s="40">
        <v>1014</v>
      </c>
      <c r="N196" s="40">
        <v>10</v>
      </c>
      <c r="O196" s="40">
        <v>10</v>
      </c>
      <c r="P196" s="40">
        <v>10</v>
      </c>
      <c r="Q196" s="40">
        <v>13</v>
      </c>
      <c r="R196" s="40">
        <v>3</v>
      </c>
      <c r="S196" s="40" t="s">
        <v>10</v>
      </c>
      <c r="T196" s="41"/>
    </row>
    <row r="197" spans="1:20" s="24" customFormat="1" ht="14.25" customHeight="1" x14ac:dyDescent="0.25">
      <c r="A197" s="39">
        <v>43017</v>
      </c>
      <c r="B197" s="40">
        <v>24</v>
      </c>
      <c r="C197" s="40">
        <v>14</v>
      </c>
      <c r="D197" s="40">
        <v>5</v>
      </c>
      <c r="E197" s="40">
        <v>6</v>
      </c>
      <c r="F197" s="40">
        <v>1</v>
      </c>
      <c r="G197" s="40">
        <v>-2</v>
      </c>
      <c r="H197" s="40">
        <v>76</v>
      </c>
      <c r="I197" s="40">
        <v>40</v>
      </c>
      <c r="J197" s="40">
        <v>19</v>
      </c>
      <c r="K197" s="40">
        <v>1015</v>
      </c>
      <c r="L197" s="40">
        <v>1014</v>
      </c>
      <c r="M197" s="40">
        <v>1012</v>
      </c>
      <c r="N197" s="40">
        <v>10</v>
      </c>
      <c r="O197" s="40">
        <v>10</v>
      </c>
      <c r="P197" s="40">
        <v>10</v>
      </c>
      <c r="Q197" s="40">
        <v>19</v>
      </c>
      <c r="R197" s="40">
        <v>6</v>
      </c>
      <c r="S197" s="40" t="s">
        <v>10</v>
      </c>
      <c r="T197" s="41"/>
    </row>
    <row r="198" spans="1:20" s="24" customFormat="1" ht="14.25" customHeight="1" x14ac:dyDescent="0.25">
      <c r="A198" s="39">
        <v>43018</v>
      </c>
      <c r="B198" s="40">
        <v>24</v>
      </c>
      <c r="C198" s="40">
        <v>18</v>
      </c>
      <c r="D198" s="40">
        <v>12</v>
      </c>
      <c r="E198" s="40">
        <v>12</v>
      </c>
      <c r="F198" s="40">
        <v>8</v>
      </c>
      <c r="G198" s="40">
        <v>4</v>
      </c>
      <c r="H198" s="40">
        <v>94</v>
      </c>
      <c r="I198" s="40">
        <v>58</v>
      </c>
      <c r="J198" s="40">
        <v>29</v>
      </c>
      <c r="K198" s="40">
        <v>1016</v>
      </c>
      <c r="L198" s="40">
        <v>1015</v>
      </c>
      <c r="M198" s="40">
        <v>1013</v>
      </c>
      <c r="N198" s="40">
        <v>10</v>
      </c>
      <c r="O198" s="40">
        <v>10</v>
      </c>
      <c r="P198" s="40">
        <v>10</v>
      </c>
      <c r="Q198" s="40">
        <v>21</v>
      </c>
      <c r="R198" s="40">
        <v>5</v>
      </c>
      <c r="S198" s="40">
        <v>39</v>
      </c>
      <c r="T198" s="41" t="s">
        <v>5</v>
      </c>
    </row>
    <row r="199" spans="1:20" s="24" customFormat="1" ht="14.25" customHeight="1" x14ac:dyDescent="0.25">
      <c r="A199" s="39">
        <v>43019</v>
      </c>
      <c r="B199" s="40">
        <v>22</v>
      </c>
      <c r="C199" s="40">
        <v>14</v>
      </c>
      <c r="D199" s="40">
        <v>8</v>
      </c>
      <c r="E199" s="40">
        <v>11</v>
      </c>
      <c r="F199" s="40">
        <v>8</v>
      </c>
      <c r="G199" s="40">
        <v>4</v>
      </c>
      <c r="H199" s="40">
        <v>94</v>
      </c>
      <c r="I199" s="40">
        <v>70</v>
      </c>
      <c r="J199" s="40">
        <v>33</v>
      </c>
      <c r="K199" s="40">
        <v>1018</v>
      </c>
      <c r="L199" s="40">
        <v>1017</v>
      </c>
      <c r="M199" s="40">
        <v>1014</v>
      </c>
      <c r="N199" s="40">
        <v>10</v>
      </c>
      <c r="O199" s="40">
        <v>10</v>
      </c>
      <c r="P199" s="40">
        <v>6</v>
      </c>
      <c r="Q199" s="40">
        <v>11</v>
      </c>
      <c r="R199" s="40">
        <v>3</v>
      </c>
      <c r="S199" s="40" t="s">
        <v>10</v>
      </c>
      <c r="T199" s="41" t="s">
        <v>6</v>
      </c>
    </row>
    <row r="200" spans="1:20" s="24" customFormat="1" ht="14.25" customHeight="1" x14ac:dyDescent="0.25">
      <c r="A200" s="39">
        <v>43020</v>
      </c>
      <c r="B200" s="40">
        <v>21</v>
      </c>
      <c r="C200" s="40">
        <v>16</v>
      </c>
      <c r="D200" s="40">
        <v>10</v>
      </c>
      <c r="E200" s="40">
        <v>10</v>
      </c>
      <c r="F200" s="40">
        <v>8</v>
      </c>
      <c r="G200" s="40">
        <v>4</v>
      </c>
      <c r="H200" s="40">
        <v>88</v>
      </c>
      <c r="I200" s="40">
        <v>65</v>
      </c>
      <c r="J200" s="40">
        <v>33</v>
      </c>
      <c r="K200" s="40">
        <v>1019</v>
      </c>
      <c r="L200" s="40">
        <v>1018</v>
      </c>
      <c r="M200" s="40">
        <v>1017</v>
      </c>
      <c r="N200" s="40">
        <v>10</v>
      </c>
      <c r="O200" s="40">
        <v>10</v>
      </c>
      <c r="P200" s="40">
        <v>10</v>
      </c>
      <c r="Q200" s="40">
        <v>8</v>
      </c>
      <c r="R200" s="40">
        <v>3</v>
      </c>
      <c r="S200" s="40" t="s">
        <v>10</v>
      </c>
      <c r="T200" s="41" t="s">
        <v>6</v>
      </c>
    </row>
    <row r="201" spans="1:20" s="24" customFormat="1" ht="14.25" customHeight="1" x14ac:dyDescent="0.25">
      <c r="A201" s="39">
        <v>43021</v>
      </c>
      <c r="B201" s="40">
        <v>21</v>
      </c>
      <c r="C201" s="40">
        <v>14</v>
      </c>
      <c r="D201" s="40">
        <v>8</v>
      </c>
      <c r="E201" s="40">
        <v>10</v>
      </c>
      <c r="F201" s="40">
        <v>7</v>
      </c>
      <c r="G201" s="40">
        <v>2</v>
      </c>
      <c r="H201" s="40">
        <v>100</v>
      </c>
      <c r="I201" s="40">
        <v>73</v>
      </c>
      <c r="J201" s="40">
        <v>28</v>
      </c>
      <c r="K201" s="40">
        <v>1022</v>
      </c>
      <c r="L201" s="40">
        <v>1020</v>
      </c>
      <c r="M201" s="40">
        <v>1018</v>
      </c>
      <c r="N201" s="40">
        <v>10</v>
      </c>
      <c r="O201" s="40">
        <v>10</v>
      </c>
      <c r="P201" s="40">
        <v>10</v>
      </c>
      <c r="Q201" s="40">
        <v>14</v>
      </c>
      <c r="R201" s="40">
        <v>3</v>
      </c>
      <c r="S201" s="40" t="s">
        <v>10</v>
      </c>
      <c r="T201" s="41" t="s">
        <v>6</v>
      </c>
    </row>
    <row r="202" spans="1:20" s="24" customFormat="1" ht="14.25" customHeight="1" x14ac:dyDescent="0.25">
      <c r="A202" s="39">
        <v>43022</v>
      </c>
      <c r="B202" s="40">
        <v>21</v>
      </c>
      <c r="C202" s="40">
        <v>13</v>
      </c>
      <c r="D202" s="40">
        <v>7</v>
      </c>
      <c r="E202" s="40">
        <v>8</v>
      </c>
      <c r="F202" s="40">
        <v>4</v>
      </c>
      <c r="G202" s="40">
        <v>2</v>
      </c>
      <c r="H202" s="40">
        <v>82</v>
      </c>
      <c r="I202" s="40">
        <v>56</v>
      </c>
      <c r="J202" s="40">
        <v>33</v>
      </c>
      <c r="K202" s="40">
        <v>1019</v>
      </c>
      <c r="L202" s="40">
        <v>1017</v>
      </c>
      <c r="M202" s="40">
        <v>1014</v>
      </c>
      <c r="N202" s="40">
        <v>10</v>
      </c>
      <c r="O202" s="40">
        <v>10</v>
      </c>
      <c r="P202" s="40">
        <v>10</v>
      </c>
      <c r="Q202" s="40">
        <v>13</v>
      </c>
      <c r="R202" s="40">
        <v>6</v>
      </c>
      <c r="S202" s="40" t="s">
        <v>10</v>
      </c>
      <c r="T202" s="41"/>
    </row>
    <row r="203" spans="1:20" s="24" customFormat="1" ht="14.25" customHeight="1" x14ac:dyDescent="0.25">
      <c r="A203" s="39">
        <v>43023</v>
      </c>
      <c r="B203" s="40">
        <v>21</v>
      </c>
      <c r="C203" s="40">
        <v>13</v>
      </c>
      <c r="D203" s="40">
        <v>6</v>
      </c>
      <c r="E203" s="40">
        <v>7</v>
      </c>
      <c r="F203" s="40">
        <v>2</v>
      </c>
      <c r="G203" s="40">
        <v>-4</v>
      </c>
      <c r="H203" s="40">
        <v>93</v>
      </c>
      <c r="I203" s="40">
        <v>52</v>
      </c>
      <c r="J203" s="40">
        <v>18</v>
      </c>
      <c r="K203" s="40">
        <v>1017</v>
      </c>
      <c r="L203" s="40">
        <v>1016</v>
      </c>
      <c r="M203" s="40">
        <v>1014</v>
      </c>
      <c r="N203" s="40">
        <v>10</v>
      </c>
      <c r="O203" s="40">
        <v>10</v>
      </c>
      <c r="P203" s="40">
        <v>10</v>
      </c>
      <c r="Q203" s="40">
        <v>14</v>
      </c>
      <c r="R203" s="40">
        <v>6</v>
      </c>
      <c r="S203" s="40">
        <v>35</v>
      </c>
      <c r="T203" s="41"/>
    </row>
    <row r="204" spans="1:20" s="24" customFormat="1" ht="14.25" customHeight="1" x14ac:dyDescent="0.25">
      <c r="A204" s="39">
        <v>43024</v>
      </c>
      <c r="B204" s="40">
        <v>18</v>
      </c>
      <c r="C204" s="40">
        <v>11</v>
      </c>
      <c r="D204" s="40">
        <v>4</v>
      </c>
      <c r="E204" s="40">
        <v>8</v>
      </c>
      <c r="F204" s="40">
        <v>0</v>
      </c>
      <c r="G204" s="40">
        <v>-7</v>
      </c>
      <c r="H204" s="40">
        <v>81</v>
      </c>
      <c r="I204" s="40">
        <v>50</v>
      </c>
      <c r="J204" s="40">
        <v>26</v>
      </c>
      <c r="K204" s="40">
        <v>1017</v>
      </c>
      <c r="L204" s="40">
        <v>1013</v>
      </c>
      <c r="M204" s="40">
        <v>1008</v>
      </c>
      <c r="N204" s="40">
        <v>10</v>
      </c>
      <c r="O204" s="40">
        <v>10</v>
      </c>
      <c r="P204" s="40">
        <v>10</v>
      </c>
      <c r="Q204" s="40">
        <v>50</v>
      </c>
      <c r="R204" s="40">
        <v>8</v>
      </c>
      <c r="S204" s="40">
        <v>77</v>
      </c>
      <c r="T204" s="41" t="s">
        <v>5</v>
      </c>
    </row>
    <row r="205" spans="1:20" s="24" customFormat="1" ht="14.25" customHeight="1" x14ac:dyDescent="0.25">
      <c r="A205" s="39">
        <v>43025</v>
      </c>
      <c r="B205" s="40">
        <v>19</v>
      </c>
      <c r="C205" s="40">
        <v>13</v>
      </c>
      <c r="D205" s="40">
        <v>7</v>
      </c>
      <c r="E205" s="40">
        <v>1</v>
      </c>
      <c r="F205" s="40">
        <v>-3</v>
      </c>
      <c r="G205" s="40">
        <v>-6</v>
      </c>
      <c r="H205" s="40">
        <v>66</v>
      </c>
      <c r="I205" s="40">
        <v>36</v>
      </c>
      <c r="J205" s="40">
        <v>22</v>
      </c>
      <c r="K205" s="40">
        <v>1023</v>
      </c>
      <c r="L205" s="40">
        <v>1019</v>
      </c>
      <c r="M205" s="40">
        <v>1015</v>
      </c>
      <c r="N205" s="40">
        <v>10</v>
      </c>
      <c r="O205" s="40">
        <v>10</v>
      </c>
      <c r="P205" s="40">
        <v>10</v>
      </c>
      <c r="Q205" s="40">
        <v>48</v>
      </c>
      <c r="R205" s="40">
        <v>26</v>
      </c>
      <c r="S205" s="40">
        <v>60</v>
      </c>
      <c r="T205" s="41"/>
    </row>
    <row r="206" spans="1:20" s="24" customFormat="1" ht="14.25" customHeight="1" x14ac:dyDescent="0.25">
      <c r="A206" s="39">
        <v>43026</v>
      </c>
      <c r="B206" s="40">
        <v>19</v>
      </c>
      <c r="C206" s="40">
        <v>10</v>
      </c>
      <c r="D206" s="40">
        <v>2</v>
      </c>
      <c r="E206" s="40">
        <v>3</v>
      </c>
      <c r="F206" s="40">
        <v>1</v>
      </c>
      <c r="G206" s="40">
        <v>-1</v>
      </c>
      <c r="H206" s="40">
        <v>87</v>
      </c>
      <c r="I206" s="40">
        <v>55</v>
      </c>
      <c r="J206" s="40">
        <v>26</v>
      </c>
      <c r="K206" s="40">
        <v>1026</v>
      </c>
      <c r="L206" s="40">
        <v>1024</v>
      </c>
      <c r="M206" s="40">
        <v>1022</v>
      </c>
      <c r="N206" s="40">
        <v>10</v>
      </c>
      <c r="O206" s="40">
        <v>10</v>
      </c>
      <c r="P206" s="40">
        <v>10</v>
      </c>
      <c r="Q206" s="40">
        <v>13</v>
      </c>
      <c r="R206" s="40">
        <v>5</v>
      </c>
      <c r="S206" s="40" t="s">
        <v>10</v>
      </c>
      <c r="T206" s="41"/>
    </row>
    <row r="207" spans="1:20" s="24" customFormat="1" ht="14.25" customHeight="1" x14ac:dyDescent="0.25">
      <c r="A207" s="39">
        <v>43027</v>
      </c>
      <c r="B207" s="40">
        <v>19</v>
      </c>
      <c r="C207" s="40">
        <v>10</v>
      </c>
      <c r="D207" s="40">
        <v>2</v>
      </c>
      <c r="E207" s="40">
        <v>5</v>
      </c>
      <c r="F207" s="40">
        <v>2</v>
      </c>
      <c r="G207" s="40">
        <v>0</v>
      </c>
      <c r="H207" s="40">
        <v>93</v>
      </c>
      <c r="I207" s="40">
        <v>62</v>
      </c>
      <c r="J207" s="40">
        <v>28</v>
      </c>
      <c r="K207" s="40">
        <v>1025</v>
      </c>
      <c r="L207" s="40">
        <v>1023</v>
      </c>
      <c r="M207" s="40">
        <v>1020</v>
      </c>
      <c r="N207" s="40">
        <v>10</v>
      </c>
      <c r="O207" s="40">
        <v>9</v>
      </c>
      <c r="P207" s="40">
        <v>6</v>
      </c>
      <c r="Q207" s="40">
        <v>8</v>
      </c>
      <c r="R207" s="40">
        <v>2</v>
      </c>
      <c r="S207" s="40" t="s">
        <v>10</v>
      </c>
      <c r="T207" s="41"/>
    </row>
    <row r="208" spans="1:20" s="24" customFormat="1" ht="14.25" customHeight="1" x14ac:dyDescent="0.25">
      <c r="A208" s="39">
        <v>43028</v>
      </c>
      <c r="B208" s="40">
        <v>20</v>
      </c>
      <c r="C208" s="40">
        <v>11</v>
      </c>
      <c r="D208" s="40">
        <v>2</v>
      </c>
      <c r="E208" s="40">
        <v>5</v>
      </c>
      <c r="F208" s="40">
        <v>2</v>
      </c>
      <c r="G208" s="40">
        <v>0</v>
      </c>
      <c r="H208" s="40">
        <v>93</v>
      </c>
      <c r="I208" s="40">
        <v>58</v>
      </c>
      <c r="J208" s="40">
        <v>28</v>
      </c>
      <c r="K208" s="40">
        <v>1022</v>
      </c>
      <c r="L208" s="40">
        <v>1020</v>
      </c>
      <c r="M208" s="40">
        <v>1019</v>
      </c>
      <c r="N208" s="40">
        <v>10</v>
      </c>
      <c r="O208" s="40">
        <v>9</v>
      </c>
      <c r="P208" s="40">
        <v>6</v>
      </c>
      <c r="Q208" s="40">
        <v>10</v>
      </c>
      <c r="R208" s="40">
        <v>3</v>
      </c>
      <c r="S208" s="40" t="s">
        <v>10</v>
      </c>
      <c r="T208" s="41"/>
    </row>
    <row r="209" spans="1:20" s="24" customFormat="1" ht="14.25" customHeight="1" x14ac:dyDescent="0.25">
      <c r="A209" s="39">
        <v>43029</v>
      </c>
      <c r="B209" s="40">
        <v>20</v>
      </c>
      <c r="C209" s="40">
        <v>11</v>
      </c>
      <c r="D209" s="40">
        <v>2</v>
      </c>
      <c r="E209" s="40">
        <v>5</v>
      </c>
      <c r="F209" s="40">
        <v>1</v>
      </c>
      <c r="G209" s="40">
        <v>-1</v>
      </c>
      <c r="H209" s="40">
        <v>87</v>
      </c>
      <c r="I209" s="40">
        <v>59</v>
      </c>
      <c r="J209" s="40">
        <v>26</v>
      </c>
      <c r="K209" s="40">
        <v>1020</v>
      </c>
      <c r="L209" s="40">
        <v>1018</v>
      </c>
      <c r="M209" s="40">
        <v>1015</v>
      </c>
      <c r="N209" s="40">
        <v>10</v>
      </c>
      <c r="O209" s="40">
        <v>9</v>
      </c>
      <c r="P209" s="40">
        <v>6</v>
      </c>
      <c r="Q209" s="40">
        <v>10</v>
      </c>
      <c r="R209" s="40">
        <v>3</v>
      </c>
      <c r="S209" s="40" t="s">
        <v>10</v>
      </c>
      <c r="T209" s="41"/>
    </row>
    <row r="210" spans="1:20" s="24" customFormat="1" ht="14.25" customHeight="1" x14ac:dyDescent="0.25">
      <c r="A210" s="39">
        <v>43030</v>
      </c>
      <c r="B210" s="40">
        <v>21</v>
      </c>
      <c r="C210" s="40">
        <v>12</v>
      </c>
      <c r="D210" s="40">
        <v>3</v>
      </c>
      <c r="E210" s="40">
        <v>4</v>
      </c>
      <c r="F210" s="40">
        <v>1</v>
      </c>
      <c r="G210" s="40">
        <v>-2</v>
      </c>
      <c r="H210" s="40">
        <v>87</v>
      </c>
      <c r="I210" s="40">
        <v>56</v>
      </c>
      <c r="J210" s="40">
        <v>23</v>
      </c>
      <c r="K210" s="40">
        <v>1016</v>
      </c>
      <c r="L210" s="40">
        <v>1014</v>
      </c>
      <c r="M210" s="40">
        <v>1011</v>
      </c>
      <c r="N210" s="40">
        <v>10</v>
      </c>
      <c r="O210" s="40">
        <v>10</v>
      </c>
      <c r="P210" s="40">
        <v>10</v>
      </c>
      <c r="Q210" s="40">
        <v>8</v>
      </c>
      <c r="R210" s="40">
        <v>3</v>
      </c>
      <c r="S210" s="40" t="s">
        <v>10</v>
      </c>
      <c r="T210" s="41"/>
    </row>
    <row r="211" spans="1:20" s="24" customFormat="1" ht="14.25" customHeight="1" x14ac:dyDescent="0.25">
      <c r="A211" s="39">
        <v>43031</v>
      </c>
      <c r="B211" s="40">
        <v>21</v>
      </c>
      <c r="C211" s="40">
        <v>12</v>
      </c>
      <c r="D211" s="40">
        <v>3</v>
      </c>
      <c r="E211" s="40">
        <v>3</v>
      </c>
      <c r="F211" s="40">
        <v>0</v>
      </c>
      <c r="G211" s="40">
        <v>-3</v>
      </c>
      <c r="H211" s="40">
        <v>81</v>
      </c>
      <c r="I211" s="40">
        <v>49</v>
      </c>
      <c r="J211" s="40">
        <v>20</v>
      </c>
      <c r="K211" s="40">
        <v>1018</v>
      </c>
      <c r="L211" s="40">
        <v>1016</v>
      </c>
      <c r="M211" s="40">
        <v>1013</v>
      </c>
      <c r="N211" s="40">
        <v>10</v>
      </c>
      <c r="O211" s="40">
        <v>10</v>
      </c>
      <c r="P211" s="40">
        <v>10</v>
      </c>
      <c r="Q211" s="40">
        <v>16</v>
      </c>
      <c r="R211" s="40">
        <v>5</v>
      </c>
      <c r="S211" s="40" t="s">
        <v>10</v>
      </c>
      <c r="T211" s="41"/>
    </row>
    <row r="212" spans="1:20" s="24" customFormat="1" ht="14.25" customHeight="1" x14ac:dyDescent="0.25">
      <c r="A212" s="39">
        <v>43032</v>
      </c>
      <c r="B212" s="40">
        <v>21</v>
      </c>
      <c r="C212" s="40">
        <v>11</v>
      </c>
      <c r="D212" s="40">
        <v>2</v>
      </c>
      <c r="E212" s="40">
        <v>3</v>
      </c>
      <c r="F212" s="40">
        <v>0</v>
      </c>
      <c r="G212" s="40">
        <v>-2</v>
      </c>
      <c r="H212" s="40">
        <v>81</v>
      </c>
      <c r="I212" s="40">
        <v>48</v>
      </c>
      <c r="J212" s="40">
        <v>23</v>
      </c>
      <c r="K212" s="40">
        <v>1020</v>
      </c>
      <c r="L212" s="40">
        <v>1019</v>
      </c>
      <c r="M212" s="40">
        <v>1017</v>
      </c>
      <c r="N212" s="40">
        <v>10</v>
      </c>
      <c r="O212" s="40">
        <v>10</v>
      </c>
      <c r="P212" s="40">
        <v>10</v>
      </c>
      <c r="Q212" s="40">
        <v>13</v>
      </c>
      <c r="R212" s="40">
        <v>5</v>
      </c>
      <c r="S212" s="40" t="s">
        <v>10</v>
      </c>
      <c r="T212" s="41"/>
    </row>
    <row r="213" spans="1:20" s="24" customFormat="1" ht="14.25" customHeight="1" x14ac:dyDescent="0.25">
      <c r="A213" s="39">
        <v>43033</v>
      </c>
      <c r="B213" s="40">
        <v>23</v>
      </c>
      <c r="C213" s="40">
        <v>13</v>
      </c>
      <c r="D213" s="40">
        <v>3</v>
      </c>
      <c r="E213" s="40">
        <v>5</v>
      </c>
      <c r="F213" s="40">
        <v>1</v>
      </c>
      <c r="G213" s="40">
        <v>-2</v>
      </c>
      <c r="H213" s="40">
        <v>81</v>
      </c>
      <c r="I213" s="40">
        <v>53</v>
      </c>
      <c r="J213" s="40">
        <v>21</v>
      </c>
      <c r="K213" s="40">
        <v>1023</v>
      </c>
      <c r="L213" s="40">
        <v>1022</v>
      </c>
      <c r="M213" s="40">
        <v>1020</v>
      </c>
      <c r="N213" s="40">
        <v>10</v>
      </c>
      <c r="O213" s="40">
        <v>10</v>
      </c>
      <c r="P213" s="40">
        <v>10</v>
      </c>
      <c r="Q213" s="40">
        <v>6</v>
      </c>
      <c r="R213" s="40">
        <v>2</v>
      </c>
      <c r="S213" s="40" t="s">
        <v>10</v>
      </c>
      <c r="T213" s="41"/>
    </row>
    <row r="214" spans="1:20" s="24" customFormat="1" ht="14.25" customHeight="1" x14ac:dyDescent="0.25">
      <c r="A214" s="39">
        <v>43034</v>
      </c>
      <c r="B214" s="40">
        <v>23</v>
      </c>
      <c r="C214" s="40">
        <v>13</v>
      </c>
      <c r="D214" s="40">
        <v>3</v>
      </c>
      <c r="E214" s="40">
        <v>5</v>
      </c>
      <c r="F214" s="40">
        <v>2</v>
      </c>
      <c r="G214" s="40">
        <v>-1</v>
      </c>
      <c r="H214" s="40">
        <v>87</v>
      </c>
      <c r="I214" s="40">
        <v>55</v>
      </c>
      <c r="J214" s="40">
        <v>20</v>
      </c>
      <c r="K214" s="40">
        <v>1022</v>
      </c>
      <c r="L214" s="40">
        <v>1019</v>
      </c>
      <c r="M214" s="40">
        <v>1016</v>
      </c>
      <c r="N214" s="40">
        <v>10</v>
      </c>
      <c r="O214" s="40">
        <v>9</v>
      </c>
      <c r="P214" s="40">
        <v>6</v>
      </c>
      <c r="Q214" s="40">
        <v>6</v>
      </c>
      <c r="R214" s="40">
        <v>2</v>
      </c>
      <c r="S214" s="40" t="s">
        <v>10</v>
      </c>
      <c r="T214" s="41"/>
    </row>
    <row r="215" spans="1:20" s="24" customFormat="1" ht="14.25" customHeight="1" x14ac:dyDescent="0.25">
      <c r="A215" s="39">
        <v>43035</v>
      </c>
      <c r="B215" s="40">
        <v>22</v>
      </c>
      <c r="C215" s="40">
        <v>13</v>
      </c>
      <c r="D215" s="40">
        <v>5</v>
      </c>
      <c r="E215" s="40">
        <v>5</v>
      </c>
      <c r="F215" s="40">
        <v>3</v>
      </c>
      <c r="G215" s="40">
        <v>1</v>
      </c>
      <c r="H215" s="40">
        <v>87</v>
      </c>
      <c r="I215" s="40">
        <v>57</v>
      </c>
      <c r="J215" s="40">
        <v>25</v>
      </c>
      <c r="K215" s="40">
        <v>1019</v>
      </c>
      <c r="L215" s="40">
        <v>1017</v>
      </c>
      <c r="M215" s="40">
        <v>1014</v>
      </c>
      <c r="N215" s="40">
        <v>10</v>
      </c>
      <c r="O215" s="40">
        <v>9</v>
      </c>
      <c r="P215" s="40">
        <v>6</v>
      </c>
      <c r="Q215" s="40">
        <v>10</v>
      </c>
      <c r="R215" s="40">
        <v>3</v>
      </c>
      <c r="S215" s="40" t="s">
        <v>10</v>
      </c>
      <c r="T215" s="41"/>
    </row>
    <row r="216" spans="1:20" s="24" customFormat="1" ht="14.25" customHeight="1" x14ac:dyDescent="0.25">
      <c r="A216" s="39">
        <v>43036</v>
      </c>
      <c r="B216" s="40">
        <v>17</v>
      </c>
      <c r="C216" s="40">
        <v>11</v>
      </c>
      <c r="D216" s="40">
        <v>5</v>
      </c>
      <c r="E216" s="40">
        <v>10</v>
      </c>
      <c r="F216" s="40">
        <v>5</v>
      </c>
      <c r="G216" s="40">
        <v>1</v>
      </c>
      <c r="H216" s="40">
        <v>100</v>
      </c>
      <c r="I216" s="40">
        <v>64</v>
      </c>
      <c r="J216" s="40">
        <v>39</v>
      </c>
      <c r="K216" s="40">
        <v>1017</v>
      </c>
      <c r="L216" s="40">
        <v>1016</v>
      </c>
      <c r="M216" s="40">
        <v>1015</v>
      </c>
      <c r="N216" s="40">
        <v>10</v>
      </c>
      <c r="O216" s="40">
        <v>10</v>
      </c>
      <c r="P216" s="40">
        <v>6</v>
      </c>
      <c r="Q216" s="40">
        <v>11</v>
      </c>
      <c r="R216" s="40">
        <v>5</v>
      </c>
      <c r="S216" s="40" t="s">
        <v>10</v>
      </c>
      <c r="T216" s="41" t="s">
        <v>5</v>
      </c>
    </row>
    <row r="217" spans="1:20" s="24" customFormat="1" ht="14.25" customHeight="1" x14ac:dyDescent="0.25">
      <c r="A217" s="39">
        <v>43037</v>
      </c>
      <c r="B217" s="40">
        <v>14</v>
      </c>
      <c r="C217" s="40">
        <v>10</v>
      </c>
      <c r="D217" s="40">
        <v>7</v>
      </c>
      <c r="E217" s="40">
        <v>11</v>
      </c>
      <c r="F217" s="40">
        <v>9</v>
      </c>
      <c r="G217" s="40">
        <v>6</v>
      </c>
      <c r="H217" s="40">
        <v>100</v>
      </c>
      <c r="I217" s="40">
        <v>94</v>
      </c>
      <c r="J217" s="40">
        <v>82</v>
      </c>
      <c r="K217" s="40">
        <v>1016</v>
      </c>
      <c r="L217" s="40">
        <v>1014</v>
      </c>
      <c r="M217" s="40">
        <v>1012</v>
      </c>
      <c r="N217" s="40">
        <v>10</v>
      </c>
      <c r="O217" s="40">
        <v>6</v>
      </c>
      <c r="P217" s="40">
        <v>0</v>
      </c>
      <c r="Q217" s="40">
        <v>6</v>
      </c>
      <c r="R217" s="40">
        <v>2</v>
      </c>
      <c r="S217" s="40" t="s">
        <v>10</v>
      </c>
      <c r="T217" s="41" t="s">
        <v>11</v>
      </c>
    </row>
    <row r="218" spans="1:20" s="24" customFormat="1" ht="14.25" customHeight="1" x14ac:dyDescent="0.25">
      <c r="A218" s="39">
        <v>43038</v>
      </c>
      <c r="B218" s="40">
        <v>19</v>
      </c>
      <c r="C218" s="40">
        <v>11</v>
      </c>
      <c r="D218" s="40">
        <v>4</v>
      </c>
      <c r="E218" s="40">
        <v>11</v>
      </c>
      <c r="F218" s="40">
        <v>6</v>
      </c>
      <c r="G218" s="40">
        <v>2</v>
      </c>
      <c r="H218" s="40">
        <v>100</v>
      </c>
      <c r="I218" s="40">
        <v>74</v>
      </c>
      <c r="J218" s="40">
        <v>34</v>
      </c>
      <c r="K218" s="40">
        <v>1012</v>
      </c>
      <c r="L218" s="40">
        <v>1008</v>
      </c>
      <c r="M218" s="40">
        <v>1004</v>
      </c>
      <c r="N218" s="40">
        <v>10</v>
      </c>
      <c r="O218" s="40">
        <v>6</v>
      </c>
      <c r="P218" s="40">
        <v>0</v>
      </c>
      <c r="Q218" s="40">
        <v>34</v>
      </c>
      <c r="R218" s="40">
        <v>3</v>
      </c>
      <c r="S218" s="40">
        <v>39</v>
      </c>
      <c r="T218" s="41" t="s">
        <v>9</v>
      </c>
    </row>
    <row r="219" spans="1:20" s="24" customFormat="1" ht="14.25" customHeight="1" x14ac:dyDescent="0.25">
      <c r="A219" s="39">
        <v>43039</v>
      </c>
      <c r="B219" s="40">
        <v>18</v>
      </c>
      <c r="C219" s="40">
        <v>14</v>
      </c>
      <c r="D219" s="40">
        <v>11</v>
      </c>
      <c r="E219" s="40">
        <v>10</v>
      </c>
      <c r="F219" s="40">
        <v>4</v>
      </c>
      <c r="G219" s="40">
        <v>-1</v>
      </c>
      <c r="H219" s="40">
        <v>94</v>
      </c>
      <c r="I219" s="40">
        <v>56</v>
      </c>
      <c r="J219" s="40">
        <v>30</v>
      </c>
      <c r="K219" s="40">
        <v>1014</v>
      </c>
      <c r="L219" s="40">
        <v>1011</v>
      </c>
      <c r="M219" s="40">
        <v>1008</v>
      </c>
      <c r="N219" s="40">
        <v>10</v>
      </c>
      <c r="O219" s="40">
        <v>10</v>
      </c>
      <c r="P219" s="40">
        <v>6</v>
      </c>
      <c r="Q219" s="40">
        <v>37</v>
      </c>
      <c r="R219" s="40">
        <v>11</v>
      </c>
      <c r="S219" s="40" t="s">
        <v>10</v>
      </c>
      <c r="T219" s="41" t="s">
        <v>5</v>
      </c>
    </row>
    <row r="220" spans="1:20" s="24" customFormat="1" ht="14.25" customHeight="1" x14ac:dyDescent="0.25">
      <c r="A220" s="39">
        <v>43040</v>
      </c>
      <c r="B220" s="40">
        <v>15</v>
      </c>
      <c r="C220" s="40">
        <v>11</v>
      </c>
      <c r="D220" s="40">
        <v>8</v>
      </c>
      <c r="E220" s="40">
        <v>9</v>
      </c>
      <c r="F220" s="40">
        <v>7</v>
      </c>
      <c r="G220" s="40">
        <v>2</v>
      </c>
      <c r="H220" s="40">
        <v>100</v>
      </c>
      <c r="I220" s="40">
        <v>79</v>
      </c>
      <c r="J220" s="40">
        <v>42</v>
      </c>
      <c r="K220" s="40">
        <v>1016</v>
      </c>
      <c r="L220" s="40">
        <v>1014</v>
      </c>
      <c r="M220" s="40">
        <v>1013</v>
      </c>
      <c r="N220" s="40">
        <v>10</v>
      </c>
      <c r="O220" s="40">
        <v>9</v>
      </c>
      <c r="P220" s="40">
        <v>2</v>
      </c>
      <c r="Q220" s="40">
        <v>8</v>
      </c>
      <c r="R220" s="40">
        <v>3</v>
      </c>
      <c r="S220" s="40">
        <v>23</v>
      </c>
      <c r="T220" s="41"/>
    </row>
    <row r="221" spans="1:20" s="24" customFormat="1" ht="14.25" customHeight="1" x14ac:dyDescent="0.25">
      <c r="A221" s="39">
        <v>43041</v>
      </c>
      <c r="B221" s="40">
        <v>14</v>
      </c>
      <c r="C221" s="40">
        <v>8</v>
      </c>
      <c r="D221" s="40">
        <v>2</v>
      </c>
      <c r="E221" s="40">
        <v>6</v>
      </c>
      <c r="F221" s="40">
        <v>-2</v>
      </c>
      <c r="G221" s="40">
        <v>-8</v>
      </c>
      <c r="H221" s="40">
        <v>93</v>
      </c>
      <c r="I221" s="40">
        <v>59</v>
      </c>
      <c r="J221" s="40">
        <v>21</v>
      </c>
      <c r="K221" s="40">
        <v>1022</v>
      </c>
      <c r="L221" s="40">
        <v>1019</v>
      </c>
      <c r="M221" s="40">
        <v>1014</v>
      </c>
      <c r="N221" s="40">
        <v>10</v>
      </c>
      <c r="O221" s="40">
        <v>10</v>
      </c>
      <c r="P221" s="40">
        <v>10</v>
      </c>
      <c r="Q221" s="40">
        <v>11</v>
      </c>
      <c r="R221" s="40">
        <v>3</v>
      </c>
      <c r="S221" s="40" t="s">
        <v>10</v>
      </c>
      <c r="T221" s="41"/>
    </row>
    <row r="222" spans="1:20" s="24" customFormat="1" ht="14.25" customHeight="1" x14ac:dyDescent="0.25">
      <c r="A222" s="39">
        <v>43042</v>
      </c>
      <c r="B222" s="40">
        <v>15</v>
      </c>
      <c r="C222" s="40">
        <v>7</v>
      </c>
      <c r="D222" s="40">
        <v>-1</v>
      </c>
      <c r="E222" s="40">
        <v>2</v>
      </c>
      <c r="F222" s="40">
        <v>-2</v>
      </c>
      <c r="G222" s="40">
        <v>-3</v>
      </c>
      <c r="H222" s="40">
        <v>93</v>
      </c>
      <c r="I222" s="40">
        <v>61</v>
      </c>
      <c r="J222" s="40">
        <v>29</v>
      </c>
      <c r="K222" s="40">
        <v>1021</v>
      </c>
      <c r="L222" s="40">
        <v>1019</v>
      </c>
      <c r="M222" s="40">
        <v>1017</v>
      </c>
      <c r="N222" s="40">
        <v>10</v>
      </c>
      <c r="O222" s="40">
        <v>10</v>
      </c>
      <c r="P222" s="40">
        <v>6</v>
      </c>
      <c r="Q222" s="40">
        <v>8</v>
      </c>
      <c r="R222" s="40">
        <v>2</v>
      </c>
      <c r="S222" s="40" t="s">
        <v>10</v>
      </c>
      <c r="T222" s="41"/>
    </row>
    <row r="223" spans="1:20" s="24" customFormat="1" ht="14.25" customHeight="1" x14ac:dyDescent="0.25">
      <c r="A223" s="39">
        <v>43043</v>
      </c>
      <c r="B223" s="40">
        <v>16</v>
      </c>
      <c r="C223" s="40">
        <v>8</v>
      </c>
      <c r="D223" s="40">
        <v>1</v>
      </c>
      <c r="E223" s="40">
        <v>5</v>
      </c>
      <c r="F223" s="40">
        <v>2</v>
      </c>
      <c r="G223" s="40">
        <v>-1</v>
      </c>
      <c r="H223" s="40">
        <v>93</v>
      </c>
      <c r="I223" s="40">
        <v>69</v>
      </c>
      <c r="J223" s="40">
        <v>31</v>
      </c>
      <c r="K223" s="40">
        <v>1020</v>
      </c>
      <c r="L223" s="40">
        <v>1019</v>
      </c>
      <c r="M223" s="40">
        <v>1017</v>
      </c>
      <c r="N223" s="40">
        <v>10</v>
      </c>
      <c r="O223" s="40">
        <v>9</v>
      </c>
      <c r="P223" s="40">
        <v>4</v>
      </c>
      <c r="Q223" s="40">
        <v>3</v>
      </c>
      <c r="R223" s="40">
        <v>2</v>
      </c>
      <c r="S223" s="40" t="s">
        <v>10</v>
      </c>
      <c r="T223" s="41"/>
    </row>
    <row r="224" spans="1:20" s="24" customFormat="1" ht="14.25" customHeight="1" x14ac:dyDescent="0.25">
      <c r="A224" s="39">
        <v>43044</v>
      </c>
      <c r="B224" s="40">
        <v>18</v>
      </c>
      <c r="C224" s="40">
        <v>10</v>
      </c>
      <c r="D224" s="40">
        <v>2</v>
      </c>
      <c r="E224" s="40">
        <v>5</v>
      </c>
      <c r="F224" s="40">
        <v>3</v>
      </c>
      <c r="G224" s="40">
        <v>0</v>
      </c>
      <c r="H224" s="40">
        <v>93</v>
      </c>
      <c r="I224" s="40">
        <v>69</v>
      </c>
      <c r="J224" s="40">
        <v>37</v>
      </c>
      <c r="K224" s="40">
        <v>1024</v>
      </c>
      <c r="L224" s="40">
        <v>1022</v>
      </c>
      <c r="M224" s="40">
        <v>1021</v>
      </c>
      <c r="N224" s="40">
        <v>10</v>
      </c>
      <c r="O224" s="40">
        <v>9</v>
      </c>
      <c r="P224" s="40">
        <v>6</v>
      </c>
      <c r="Q224" s="40">
        <v>8</v>
      </c>
      <c r="R224" s="40">
        <v>2</v>
      </c>
      <c r="S224" s="40" t="s">
        <v>10</v>
      </c>
      <c r="T224" s="41"/>
    </row>
    <row r="225" spans="1:20" s="24" customFormat="1" ht="14.25" customHeight="1" x14ac:dyDescent="0.25">
      <c r="A225" s="39">
        <v>43045</v>
      </c>
      <c r="B225" s="40">
        <v>16</v>
      </c>
      <c r="C225" s="40">
        <v>9</v>
      </c>
      <c r="D225" s="40">
        <v>2</v>
      </c>
      <c r="E225" s="40">
        <v>8</v>
      </c>
      <c r="F225" s="40">
        <v>3</v>
      </c>
      <c r="G225" s="40">
        <v>0</v>
      </c>
      <c r="H225" s="40">
        <v>93</v>
      </c>
      <c r="I225" s="40">
        <v>70</v>
      </c>
      <c r="J225" s="40">
        <v>45</v>
      </c>
      <c r="K225" s="40">
        <v>1024</v>
      </c>
      <c r="L225" s="40">
        <v>1022</v>
      </c>
      <c r="M225" s="40">
        <v>1022</v>
      </c>
      <c r="N225" s="40">
        <v>10</v>
      </c>
      <c r="O225" s="40">
        <v>9</v>
      </c>
      <c r="P225" s="40">
        <v>4</v>
      </c>
      <c r="Q225" s="40">
        <v>11</v>
      </c>
      <c r="R225" s="40">
        <v>3</v>
      </c>
      <c r="S225" s="40" t="s">
        <v>10</v>
      </c>
      <c r="T225" s="41" t="s">
        <v>5</v>
      </c>
    </row>
    <row r="226" spans="1:20" s="24" customFormat="1" ht="14.25" customHeight="1" x14ac:dyDescent="0.25">
      <c r="A226" s="39">
        <v>43046</v>
      </c>
      <c r="B226" s="40">
        <v>16</v>
      </c>
      <c r="C226" s="40">
        <v>12</v>
      </c>
      <c r="D226" s="40">
        <v>8</v>
      </c>
      <c r="E226" s="40">
        <v>11</v>
      </c>
      <c r="F226" s="40">
        <v>9</v>
      </c>
      <c r="G226" s="40">
        <v>7</v>
      </c>
      <c r="H226" s="40">
        <v>100</v>
      </c>
      <c r="I226" s="40">
        <v>86</v>
      </c>
      <c r="J226" s="40">
        <v>63</v>
      </c>
      <c r="K226" s="40">
        <v>1024</v>
      </c>
      <c r="L226" s="40">
        <v>1023</v>
      </c>
      <c r="M226" s="40">
        <v>1022</v>
      </c>
      <c r="N226" s="40">
        <v>10</v>
      </c>
      <c r="O226" s="40">
        <v>5</v>
      </c>
      <c r="P226" s="40">
        <v>2</v>
      </c>
      <c r="Q226" s="40">
        <v>10</v>
      </c>
      <c r="R226" s="40">
        <v>3</v>
      </c>
      <c r="S226" s="40" t="s">
        <v>10</v>
      </c>
      <c r="T226" s="41" t="s">
        <v>5</v>
      </c>
    </row>
    <row r="227" spans="1:20" s="24" customFormat="1" ht="14.25" customHeight="1" x14ac:dyDescent="0.25">
      <c r="A227" s="39">
        <v>43047</v>
      </c>
      <c r="B227" s="40">
        <v>13</v>
      </c>
      <c r="C227" s="40">
        <v>10</v>
      </c>
      <c r="D227" s="40">
        <v>7</v>
      </c>
      <c r="E227" s="40">
        <v>12</v>
      </c>
      <c r="F227" s="40">
        <v>9</v>
      </c>
      <c r="G227" s="40">
        <v>7</v>
      </c>
      <c r="H227" s="40">
        <v>100</v>
      </c>
      <c r="I227" s="40">
        <v>95</v>
      </c>
      <c r="J227" s="40">
        <v>88</v>
      </c>
      <c r="K227" s="40">
        <v>1025</v>
      </c>
      <c r="L227" s="40">
        <v>1023</v>
      </c>
      <c r="M227" s="40">
        <v>1022</v>
      </c>
      <c r="N227" s="40">
        <v>4</v>
      </c>
      <c r="O227" s="40">
        <v>2</v>
      </c>
      <c r="P227" s="40">
        <v>1</v>
      </c>
      <c r="Q227" s="40">
        <v>16</v>
      </c>
      <c r="R227" s="40">
        <v>2</v>
      </c>
      <c r="S227" s="40" t="s">
        <v>10</v>
      </c>
      <c r="T227" s="41" t="s">
        <v>11</v>
      </c>
    </row>
    <row r="228" spans="1:20" s="24" customFormat="1" ht="14.25" customHeight="1" x14ac:dyDescent="0.25">
      <c r="A228" s="39">
        <v>43048</v>
      </c>
      <c r="B228" s="40">
        <v>16</v>
      </c>
      <c r="C228" s="40">
        <v>13</v>
      </c>
      <c r="D228" s="40">
        <v>10</v>
      </c>
      <c r="E228" s="40">
        <v>11</v>
      </c>
      <c r="F228" s="40">
        <v>11</v>
      </c>
      <c r="G228" s="40">
        <v>10</v>
      </c>
      <c r="H228" s="40">
        <v>100</v>
      </c>
      <c r="I228" s="40">
        <v>91</v>
      </c>
      <c r="J228" s="40">
        <v>68</v>
      </c>
      <c r="K228" s="40">
        <v>1022</v>
      </c>
      <c r="L228" s="40">
        <v>1020</v>
      </c>
      <c r="M228" s="40">
        <v>1019</v>
      </c>
      <c r="N228" s="40">
        <v>10</v>
      </c>
      <c r="O228" s="40">
        <v>7</v>
      </c>
      <c r="P228" s="40">
        <v>1</v>
      </c>
      <c r="Q228" s="40">
        <v>8</v>
      </c>
      <c r="R228" s="40">
        <v>3</v>
      </c>
      <c r="S228" s="40" t="s">
        <v>10</v>
      </c>
      <c r="T228" s="41" t="s">
        <v>6</v>
      </c>
    </row>
    <row r="229" spans="1:20" s="24" customFormat="1" ht="14.25" customHeight="1" x14ac:dyDescent="0.25">
      <c r="A229" s="39">
        <v>43049</v>
      </c>
      <c r="B229" s="40">
        <v>13</v>
      </c>
      <c r="C229" s="40">
        <v>10</v>
      </c>
      <c r="D229" s="40">
        <v>7</v>
      </c>
      <c r="E229" s="40">
        <v>11</v>
      </c>
      <c r="F229" s="40">
        <v>9</v>
      </c>
      <c r="G229" s="40">
        <v>5</v>
      </c>
      <c r="H229" s="40">
        <v>100</v>
      </c>
      <c r="I229" s="40">
        <v>91</v>
      </c>
      <c r="J229" s="40">
        <v>71</v>
      </c>
      <c r="K229" s="40">
        <v>1019</v>
      </c>
      <c r="L229" s="40">
        <v>1018</v>
      </c>
      <c r="M229" s="40">
        <v>1017</v>
      </c>
      <c r="N229" s="40">
        <v>10</v>
      </c>
      <c r="O229" s="40">
        <v>7</v>
      </c>
      <c r="P229" s="40">
        <v>2</v>
      </c>
      <c r="Q229" s="40">
        <v>8</v>
      </c>
      <c r="R229" s="40">
        <v>2</v>
      </c>
      <c r="S229" s="40" t="s">
        <v>10</v>
      </c>
      <c r="T229" s="41" t="s">
        <v>5</v>
      </c>
    </row>
    <row r="230" spans="1:20" s="24" customFormat="1" ht="14.25" customHeight="1" x14ac:dyDescent="0.25">
      <c r="A230" s="39">
        <v>43050</v>
      </c>
      <c r="B230" s="40">
        <v>14</v>
      </c>
      <c r="C230" s="40">
        <v>10</v>
      </c>
      <c r="D230" s="40">
        <v>6</v>
      </c>
      <c r="E230" s="40">
        <v>10</v>
      </c>
      <c r="F230" s="40">
        <v>8</v>
      </c>
      <c r="G230" s="40">
        <v>5</v>
      </c>
      <c r="H230" s="40">
        <v>100</v>
      </c>
      <c r="I230" s="40">
        <v>91</v>
      </c>
      <c r="J230" s="40">
        <v>72</v>
      </c>
      <c r="K230" s="40">
        <v>1019</v>
      </c>
      <c r="L230" s="40">
        <v>1018</v>
      </c>
      <c r="M230" s="40">
        <v>1017</v>
      </c>
      <c r="N230" s="40">
        <v>10</v>
      </c>
      <c r="O230" s="40">
        <v>5</v>
      </c>
      <c r="P230" s="40">
        <v>0</v>
      </c>
      <c r="Q230" s="40">
        <v>6</v>
      </c>
      <c r="R230" s="40">
        <v>2</v>
      </c>
      <c r="S230" s="40" t="s">
        <v>10</v>
      </c>
      <c r="T230" s="41" t="s">
        <v>9</v>
      </c>
    </row>
    <row r="231" spans="1:20" s="24" customFormat="1" ht="14.25" customHeight="1" x14ac:dyDescent="0.25">
      <c r="A231" s="39">
        <v>43051</v>
      </c>
      <c r="B231" s="40">
        <v>15</v>
      </c>
      <c r="C231" s="40">
        <v>8</v>
      </c>
      <c r="D231" s="40">
        <v>2</v>
      </c>
      <c r="E231" s="40">
        <v>7</v>
      </c>
      <c r="F231" s="40">
        <v>4</v>
      </c>
      <c r="G231" s="40">
        <v>1</v>
      </c>
      <c r="H231" s="40">
        <v>100</v>
      </c>
      <c r="I231" s="40">
        <v>82</v>
      </c>
      <c r="J231" s="40">
        <v>44</v>
      </c>
      <c r="K231" s="40">
        <v>1023</v>
      </c>
      <c r="L231" s="40">
        <v>1021</v>
      </c>
      <c r="M231" s="40">
        <v>1020</v>
      </c>
      <c r="N231" s="40">
        <v>10</v>
      </c>
      <c r="O231" s="40">
        <v>7</v>
      </c>
      <c r="P231" s="40">
        <v>2</v>
      </c>
      <c r="Q231" s="40">
        <v>10</v>
      </c>
      <c r="R231" s="40">
        <v>3</v>
      </c>
      <c r="S231" s="40" t="s">
        <v>10</v>
      </c>
      <c r="T231" s="41" t="s">
        <v>9</v>
      </c>
    </row>
    <row r="232" spans="1:20" s="24" customFormat="1" ht="14.25" customHeight="1" x14ac:dyDescent="0.25">
      <c r="A232" s="39">
        <v>43052</v>
      </c>
      <c r="B232" s="40">
        <v>16</v>
      </c>
      <c r="C232" s="40">
        <v>8</v>
      </c>
      <c r="D232" s="40">
        <v>1</v>
      </c>
      <c r="E232" s="40">
        <v>6</v>
      </c>
      <c r="F232" s="40">
        <v>3</v>
      </c>
      <c r="G232" s="40">
        <v>0</v>
      </c>
      <c r="H232" s="40">
        <v>93</v>
      </c>
      <c r="I232" s="40">
        <v>71</v>
      </c>
      <c r="J232" s="40">
        <v>39</v>
      </c>
      <c r="K232" s="40">
        <v>1024</v>
      </c>
      <c r="L232" s="40">
        <v>1022</v>
      </c>
      <c r="M232" s="40">
        <v>1021</v>
      </c>
      <c r="N232" s="40">
        <v>10</v>
      </c>
      <c r="O232" s="40">
        <v>9</v>
      </c>
      <c r="P232" s="40">
        <v>6</v>
      </c>
      <c r="Q232" s="40">
        <v>11</v>
      </c>
      <c r="R232" s="40">
        <v>3</v>
      </c>
      <c r="S232" s="40" t="s">
        <v>10</v>
      </c>
      <c r="T232" s="41"/>
    </row>
    <row r="233" spans="1:20" s="24" customFormat="1" ht="14.25" customHeight="1" x14ac:dyDescent="0.25">
      <c r="A233" s="39">
        <v>43053</v>
      </c>
      <c r="B233" s="40">
        <v>15</v>
      </c>
      <c r="C233" s="40">
        <v>8</v>
      </c>
      <c r="D233" s="40">
        <v>1</v>
      </c>
      <c r="E233" s="40">
        <v>5</v>
      </c>
      <c r="F233" s="40">
        <v>3</v>
      </c>
      <c r="G233" s="40">
        <v>0</v>
      </c>
      <c r="H233" s="40">
        <v>100</v>
      </c>
      <c r="I233" s="40">
        <v>77</v>
      </c>
      <c r="J233" s="40">
        <v>45</v>
      </c>
      <c r="K233" s="40">
        <v>1023</v>
      </c>
      <c r="L233" s="40">
        <v>1021</v>
      </c>
      <c r="M233" s="40">
        <v>1019</v>
      </c>
      <c r="N233" s="40">
        <v>10</v>
      </c>
      <c r="O233" s="40">
        <v>8</v>
      </c>
      <c r="P233" s="40">
        <v>2</v>
      </c>
      <c r="Q233" s="40">
        <v>6</v>
      </c>
      <c r="R233" s="40">
        <v>2</v>
      </c>
      <c r="S233" s="40" t="s">
        <v>10</v>
      </c>
      <c r="T233" s="41"/>
    </row>
    <row r="234" spans="1:20" s="24" customFormat="1" ht="14.25" customHeight="1" x14ac:dyDescent="0.25">
      <c r="A234" s="39">
        <v>43054</v>
      </c>
      <c r="B234" s="40">
        <v>17</v>
      </c>
      <c r="C234" s="40">
        <v>9</v>
      </c>
      <c r="D234" s="40">
        <v>1</v>
      </c>
      <c r="E234" s="40">
        <v>5</v>
      </c>
      <c r="F234" s="40">
        <v>3</v>
      </c>
      <c r="G234" s="40">
        <v>-1</v>
      </c>
      <c r="H234" s="40">
        <v>100</v>
      </c>
      <c r="I234" s="40">
        <v>74</v>
      </c>
      <c r="J234" s="40">
        <v>36</v>
      </c>
      <c r="K234" s="40">
        <v>1022</v>
      </c>
      <c r="L234" s="40">
        <v>1021</v>
      </c>
      <c r="M234" s="40">
        <v>1020</v>
      </c>
      <c r="N234" s="40">
        <v>10</v>
      </c>
      <c r="O234" s="40">
        <v>8</v>
      </c>
      <c r="P234" s="40">
        <v>6</v>
      </c>
      <c r="Q234" s="40">
        <v>6</v>
      </c>
      <c r="R234" s="40">
        <v>2</v>
      </c>
      <c r="S234" s="40" t="s">
        <v>10</v>
      </c>
      <c r="T234" s="41"/>
    </row>
    <row r="235" spans="1:20" s="24" customFormat="1" ht="14.25" customHeight="1" x14ac:dyDescent="0.25">
      <c r="A235" s="39">
        <v>43055</v>
      </c>
      <c r="B235" s="40">
        <v>15</v>
      </c>
      <c r="C235" s="40">
        <v>8</v>
      </c>
      <c r="D235" s="40">
        <v>1</v>
      </c>
      <c r="E235" s="40">
        <v>6</v>
      </c>
      <c r="F235" s="40">
        <v>3</v>
      </c>
      <c r="G235" s="40">
        <v>0</v>
      </c>
      <c r="H235" s="40">
        <v>93</v>
      </c>
      <c r="I235" s="40">
        <v>76</v>
      </c>
      <c r="J235" s="40">
        <v>48</v>
      </c>
      <c r="K235" s="40">
        <v>1025</v>
      </c>
      <c r="L235" s="40">
        <v>1023</v>
      </c>
      <c r="M235" s="40">
        <v>1022</v>
      </c>
      <c r="N235" s="40">
        <v>10</v>
      </c>
      <c r="O235" s="40">
        <v>7</v>
      </c>
      <c r="P235" s="40">
        <v>4</v>
      </c>
      <c r="Q235" s="40">
        <v>11</v>
      </c>
      <c r="R235" s="40">
        <v>3</v>
      </c>
      <c r="S235" s="40" t="s">
        <v>10</v>
      </c>
      <c r="T235" s="41"/>
    </row>
    <row r="236" spans="1:20" s="24" customFormat="1" ht="14.25" customHeight="1" x14ac:dyDescent="0.25">
      <c r="A236" s="39">
        <v>43056</v>
      </c>
      <c r="B236" s="40">
        <v>15</v>
      </c>
      <c r="C236" s="40">
        <v>8</v>
      </c>
      <c r="D236" s="40">
        <v>0</v>
      </c>
      <c r="E236" s="40">
        <v>5</v>
      </c>
      <c r="F236" s="40">
        <v>2</v>
      </c>
      <c r="G236" s="40">
        <v>-1</v>
      </c>
      <c r="H236" s="40">
        <v>93</v>
      </c>
      <c r="I236" s="40">
        <v>72</v>
      </c>
      <c r="J236" s="40">
        <v>45</v>
      </c>
      <c r="K236" s="40">
        <v>1025</v>
      </c>
      <c r="L236" s="40">
        <v>1023</v>
      </c>
      <c r="M236" s="40">
        <v>1021</v>
      </c>
      <c r="N236" s="40">
        <v>10</v>
      </c>
      <c r="O236" s="40">
        <v>8</v>
      </c>
      <c r="P236" s="40">
        <v>4</v>
      </c>
      <c r="Q236" s="40">
        <v>8</v>
      </c>
      <c r="R236" s="40">
        <v>2</v>
      </c>
      <c r="S236" s="40" t="s">
        <v>10</v>
      </c>
      <c r="T236" s="41"/>
    </row>
    <row r="237" spans="1:20" s="24" customFormat="1" ht="14.25" customHeight="1" x14ac:dyDescent="0.25">
      <c r="A237" s="39">
        <v>43057</v>
      </c>
      <c r="B237" s="40">
        <v>14</v>
      </c>
      <c r="C237" s="40">
        <v>7</v>
      </c>
      <c r="D237" s="40">
        <v>0</v>
      </c>
      <c r="E237" s="40">
        <v>5</v>
      </c>
      <c r="F237" s="40">
        <v>3</v>
      </c>
      <c r="G237" s="40">
        <v>-1</v>
      </c>
      <c r="H237" s="40">
        <v>93</v>
      </c>
      <c r="I237" s="40">
        <v>77</v>
      </c>
      <c r="J237" s="40">
        <v>48</v>
      </c>
      <c r="K237" s="40">
        <v>1025</v>
      </c>
      <c r="L237" s="40">
        <v>1023</v>
      </c>
      <c r="M237" s="40">
        <v>1022</v>
      </c>
      <c r="N237" s="40">
        <v>10</v>
      </c>
      <c r="O237" s="40">
        <v>6</v>
      </c>
      <c r="P237" s="40">
        <v>4</v>
      </c>
      <c r="Q237" s="40">
        <v>10</v>
      </c>
      <c r="R237" s="40">
        <v>3</v>
      </c>
      <c r="S237" s="40" t="s">
        <v>10</v>
      </c>
      <c r="T237" s="41"/>
    </row>
    <row r="238" spans="1:20" s="24" customFormat="1" ht="14.25" customHeight="1" x14ac:dyDescent="0.25">
      <c r="A238" s="39">
        <v>43058</v>
      </c>
      <c r="B238" s="40">
        <v>14</v>
      </c>
      <c r="C238" s="40">
        <v>7</v>
      </c>
      <c r="D238" s="40">
        <v>0</v>
      </c>
      <c r="E238" s="40">
        <v>6</v>
      </c>
      <c r="F238" s="40">
        <v>3</v>
      </c>
      <c r="G238" s="40">
        <v>-2</v>
      </c>
      <c r="H238" s="40">
        <v>93</v>
      </c>
      <c r="I238" s="40">
        <v>80</v>
      </c>
      <c r="J238" s="40">
        <v>51</v>
      </c>
      <c r="K238" s="40">
        <v>1023</v>
      </c>
      <c r="L238" s="40">
        <v>1021</v>
      </c>
      <c r="M238" s="40">
        <v>1018</v>
      </c>
      <c r="N238" s="40">
        <v>10</v>
      </c>
      <c r="O238" s="40">
        <v>5</v>
      </c>
      <c r="P238" s="40">
        <v>2</v>
      </c>
      <c r="Q238" s="40">
        <v>6</v>
      </c>
      <c r="R238" s="40">
        <v>2</v>
      </c>
      <c r="S238" s="40" t="s">
        <v>10</v>
      </c>
      <c r="T238" s="41" t="s">
        <v>5</v>
      </c>
    </row>
    <row r="239" spans="1:20" s="24" customFormat="1" ht="14.25" customHeight="1" x14ac:dyDescent="0.25">
      <c r="A239" s="39">
        <v>43059</v>
      </c>
      <c r="B239" s="40">
        <v>15</v>
      </c>
      <c r="C239" s="40">
        <v>9</v>
      </c>
      <c r="D239" s="40">
        <v>4</v>
      </c>
      <c r="E239" s="40">
        <v>9</v>
      </c>
      <c r="F239" s="40">
        <v>7</v>
      </c>
      <c r="G239" s="40">
        <v>3</v>
      </c>
      <c r="H239" s="40">
        <v>100</v>
      </c>
      <c r="I239" s="40">
        <v>85</v>
      </c>
      <c r="J239" s="40">
        <v>55</v>
      </c>
      <c r="K239" s="40">
        <v>1020</v>
      </c>
      <c r="L239" s="40">
        <v>1017</v>
      </c>
      <c r="M239" s="40">
        <v>1014</v>
      </c>
      <c r="N239" s="40">
        <v>10</v>
      </c>
      <c r="O239" s="40">
        <v>4</v>
      </c>
      <c r="P239" s="40">
        <v>0</v>
      </c>
      <c r="Q239" s="40">
        <v>10</v>
      </c>
      <c r="R239" s="40">
        <v>3</v>
      </c>
      <c r="S239" s="40" t="s">
        <v>10</v>
      </c>
      <c r="T239" s="41" t="s">
        <v>11</v>
      </c>
    </row>
    <row r="240" spans="1:20" s="24" customFormat="1" ht="14.25" customHeight="1" x14ac:dyDescent="0.25">
      <c r="A240" s="39">
        <v>43060</v>
      </c>
      <c r="B240" s="40">
        <v>16</v>
      </c>
      <c r="C240" s="40">
        <v>10</v>
      </c>
      <c r="D240" s="40">
        <v>5</v>
      </c>
      <c r="E240" s="40">
        <v>7</v>
      </c>
      <c r="F240" s="40">
        <v>5</v>
      </c>
      <c r="G240" s="40">
        <v>2</v>
      </c>
      <c r="H240" s="40">
        <v>93</v>
      </c>
      <c r="I240" s="40">
        <v>71</v>
      </c>
      <c r="J240" s="40">
        <v>42</v>
      </c>
      <c r="K240" s="40">
        <v>1014</v>
      </c>
      <c r="L240" s="40">
        <v>1009</v>
      </c>
      <c r="M240" s="40">
        <v>1004</v>
      </c>
      <c r="N240" s="40">
        <v>10</v>
      </c>
      <c r="O240" s="40">
        <v>9</v>
      </c>
      <c r="P240" s="40">
        <v>6</v>
      </c>
      <c r="Q240" s="40">
        <v>32</v>
      </c>
      <c r="R240" s="40">
        <v>6</v>
      </c>
      <c r="S240" s="40">
        <v>37</v>
      </c>
      <c r="T240" s="41"/>
    </row>
    <row r="241" spans="1:20" s="24" customFormat="1" ht="14.25" customHeight="1" x14ac:dyDescent="0.25">
      <c r="A241" s="39">
        <v>43061</v>
      </c>
      <c r="B241" s="40">
        <v>13</v>
      </c>
      <c r="C241" s="40">
        <v>8</v>
      </c>
      <c r="D241" s="40">
        <v>2</v>
      </c>
      <c r="E241" s="40">
        <v>7</v>
      </c>
      <c r="F241" s="40">
        <v>3</v>
      </c>
      <c r="G241" s="40">
        <v>-2</v>
      </c>
      <c r="H241" s="40">
        <v>93</v>
      </c>
      <c r="I241" s="40">
        <v>78</v>
      </c>
      <c r="J241" s="40">
        <v>58</v>
      </c>
      <c r="K241" s="40">
        <v>1010</v>
      </c>
      <c r="L241" s="40">
        <v>1006</v>
      </c>
      <c r="M241" s="40">
        <v>1003</v>
      </c>
      <c r="N241" s="40">
        <v>10</v>
      </c>
      <c r="O241" s="40">
        <v>9</v>
      </c>
      <c r="P241" s="40">
        <v>2</v>
      </c>
      <c r="Q241" s="40">
        <v>29</v>
      </c>
      <c r="R241" s="40">
        <v>14</v>
      </c>
      <c r="S241" s="40" t="s">
        <v>10</v>
      </c>
      <c r="T241" s="41" t="s">
        <v>5</v>
      </c>
    </row>
    <row r="242" spans="1:20" s="24" customFormat="1" ht="14.25" customHeight="1" x14ac:dyDescent="0.25">
      <c r="A242" s="39">
        <v>43062</v>
      </c>
      <c r="B242" s="40">
        <v>7</v>
      </c>
      <c r="C242" s="40">
        <v>3</v>
      </c>
      <c r="D242" s="40">
        <v>0</v>
      </c>
      <c r="E242" s="40">
        <v>0</v>
      </c>
      <c r="F242" s="40">
        <v>-3</v>
      </c>
      <c r="G242" s="40">
        <v>-6</v>
      </c>
      <c r="H242" s="40">
        <v>93</v>
      </c>
      <c r="I242" s="40">
        <v>69</v>
      </c>
      <c r="J242" s="40">
        <v>39</v>
      </c>
      <c r="K242" s="40">
        <v>1015</v>
      </c>
      <c r="L242" s="40">
        <v>1012</v>
      </c>
      <c r="M242" s="40">
        <v>1010</v>
      </c>
      <c r="N242" s="40">
        <v>10</v>
      </c>
      <c r="O242" s="40">
        <v>10</v>
      </c>
      <c r="P242" s="40">
        <v>10</v>
      </c>
      <c r="Q242" s="40">
        <v>6</v>
      </c>
      <c r="R242" s="40">
        <v>3</v>
      </c>
      <c r="S242" s="40" t="s">
        <v>10</v>
      </c>
      <c r="T242" s="41" t="s">
        <v>12</v>
      </c>
    </row>
    <row r="243" spans="1:20" s="24" customFormat="1" ht="14.25" customHeight="1" x14ac:dyDescent="0.25">
      <c r="A243" s="39">
        <v>43063</v>
      </c>
      <c r="B243" s="40">
        <v>6</v>
      </c>
      <c r="C243" s="40">
        <v>1</v>
      </c>
      <c r="D243" s="40">
        <v>-4</v>
      </c>
      <c r="E243" s="40">
        <v>-3</v>
      </c>
      <c r="F243" s="40">
        <v>-7</v>
      </c>
      <c r="G243" s="40">
        <v>-12</v>
      </c>
      <c r="H243" s="40">
        <v>86</v>
      </c>
      <c r="I243" s="40">
        <v>61</v>
      </c>
      <c r="J243" s="40">
        <v>27</v>
      </c>
      <c r="K243" s="40">
        <v>1019</v>
      </c>
      <c r="L243" s="40">
        <v>1016</v>
      </c>
      <c r="M243" s="40">
        <v>1014</v>
      </c>
      <c r="N243" s="40">
        <v>10</v>
      </c>
      <c r="O243" s="40">
        <v>10</v>
      </c>
      <c r="P243" s="40">
        <v>10</v>
      </c>
      <c r="Q243" s="40">
        <v>10</v>
      </c>
      <c r="R243" s="40">
        <v>3</v>
      </c>
      <c r="S243" s="40" t="s">
        <v>10</v>
      </c>
      <c r="T243" s="41"/>
    </row>
    <row r="244" spans="1:20" s="24" customFormat="1" ht="14.25" customHeight="1" x14ac:dyDescent="0.25">
      <c r="A244" s="39">
        <v>43064</v>
      </c>
      <c r="B244" s="40">
        <v>7</v>
      </c>
      <c r="C244" s="40">
        <v>2</v>
      </c>
      <c r="D244" s="40">
        <v>-2</v>
      </c>
      <c r="E244" s="40">
        <v>-4</v>
      </c>
      <c r="F244" s="40">
        <v>-7</v>
      </c>
      <c r="G244" s="40">
        <v>-11</v>
      </c>
      <c r="H244" s="40">
        <v>80</v>
      </c>
      <c r="I244" s="40">
        <v>58</v>
      </c>
      <c r="J244" s="40">
        <v>27</v>
      </c>
      <c r="K244" s="40">
        <v>1027</v>
      </c>
      <c r="L244" s="40">
        <v>1024</v>
      </c>
      <c r="M244" s="40">
        <v>1019</v>
      </c>
      <c r="N244" s="40">
        <v>10</v>
      </c>
      <c r="O244" s="40">
        <v>10</v>
      </c>
      <c r="P244" s="40">
        <v>10</v>
      </c>
      <c r="Q244" s="40">
        <v>10</v>
      </c>
      <c r="R244" s="40">
        <v>3</v>
      </c>
      <c r="S244" s="40" t="s">
        <v>10</v>
      </c>
      <c r="T244" s="41"/>
    </row>
    <row r="245" spans="1:20" s="24" customFormat="1" ht="14.25" customHeight="1" x14ac:dyDescent="0.25">
      <c r="A245" s="39">
        <v>43065</v>
      </c>
      <c r="B245" s="40">
        <v>7</v>
      </c>
      <c r="C245" s="40">
        <v>1</v>
      </c>
      <c r="D245" s="40">
        <v>-5</v>
      </c>
      <c r="E245" s="40">
        <v>-5</v>
      </c>
      <c r="F245" s="40">
        <v>-8</v>
      </c>
      <c r="G245" s="40">
        <v>-9</v>
      </c>
      <c r="H245" s="40">
        <v>86</v>
      </c>
      <c r="I245" s="40">
        <v>59</v>
      </c>
      <c r="J245" s="40">
        <v>31</v>
      </c>
      <c r="K245" s="40">
        <v>1028</v>
      </c>
      <c r="L245" s="40">
        <v>1026</v>
      </c>
      <c r="M245" s="40">
        <v>1024</v>
      </c>
      <c r="N245" s="40">
        <v>10</v>
      </c>
      <c r="O245" s="40">
        <v>10</v>
      </c>
      <c r="P245" s="40">
        <v>10</v>
      </c>
      <c r="Q245" s="40">
        <v>8</v>
      </c>
      <c r="R245" s="40">
        <v>3</v>
      </c>
      <c r="S245" s="40" t="s">
        <v>10</v>
      </c>
      <c r="T245" s="41"/>
    </row>
    <row r="246" spans="1:20" s="24" customFormat="1" ht="14.25" customHeight="1" x14ac:dyDescent="0.25">
      <c r="A246" s="39">
        <v>43066</v>
      </c>
      <c r="B246" s="40">
        <v>7</v>
      </c>
      <c r="C246" s="40">
        <v>0</v>
      </c>
      <c r="D246" s="40">
        <v>-7</v>
      </c>
      <c r="E246" s="40">
        <v>-3</v>
      </c>
      <c r="F246" s="40">
        <v>-6</v>
      </c>
      <c r="G246" s="40">
        <v>-9</v>
      </c>
      <c r="H246" s="40">
        <v>93</v>
      </c>
      <c r="I246" s="40">
        <v>66</v>
      </c>
      <c r="J246" s="40">
        <v>37</v>
      </c>
      <c r="K246" s="40">
        <v>1025</v>
      </c>
      <c r="L246" s="40">
        <v>1023</v>
      </c>
      <c r="M246" s="40">
        <v>1020</v>
      </c>
      <c r="N246" s="40">
        <v>10</v>
      </c>
      <c r="O246" s="40">
        <v>7</v>
      </c>
      <c r="P246" s="40">
        <v>2</v>
      </c>
      <c r="Q246" s="40">
        <v>6</v>
      </c>
      <c r="R246" s="40">
        <v>2</v>
      </c>
      <c r="S246" s="40" t="s">
        <v>10</v>
      </c>
      <c r="T246" s="41"/>
    </row>
    <row r="247" spans="1:20" s="24" customFormat="1" ht="14.25" customHeight="1" x14ac:dyDescent="0.25">
      <c r="A247" s="39">
        <v>43067</v>
      </c>
      <c r="B247" s="40">
        <v>9</v>
      </c>
      <c r="C247" s="40">
        <v>3</v>
      </c>
      <c r="D247" s="40">
        <v>-3</v>
      </c>
      <c r="E247" s="40">
        <v>0</v>
      </c>
      <c r="F247" s="40">
        <v>-3</v>
      </c>
      <c r="G247" s="40">
        <v>-5</v>
      </c>
      <c r="H247" s="40">
        <v>93</v>
      </c>
      <c r="I247" s="40">
        <v>70</v>
      </c>
      <c r="J247" s="40">
        <v>40</v>
      </c>
      <c r="K247" s="40">
        <v>1024</v>
      </c>
      <c r="L247" s="40">
        <v>1023</v>
      </c>
      <c r="M247" s="40">
        <v>1021</v>
      </c>
      <c r="N247" s="40">
        <v>10</v>
      </c>
      <c r="O247" s="40">
        <v>5</v>
      </c>
      <c r="P247" s="40">
        <v>2</v>
      </c>
      <c r="Q247" s="40">
        <v>10</v>
      </c>
      <c r="R247" s="40">
        <v>2</v>
      </c>
      <c r="S247" s="40" t="s">
        <v>10</v>
      </c>
      <c r="T247" s="41"/>
    </row>
    <row r="248" spans="1:20" s="24" customFormat="1" ht="14.25" customHeight="1" x14ac:dyDescent="0.25">
      <c r="A248" s="39">
        <v>43068</v>
      </c>
      <c r="B248" s="40">
        <v>9</v>
      </c>
      <c r="C248" s="40">
        <v>6</v>
      </c>
      <c r="D248" s="40">
        <v>2</v>
      </c>
      <c r="E248" s="40">
        <v>3</v>
      </c>
      <c r="F248" s="40">
        <v>1</v>
      </c>
      <c r="G248" s="40">
        <v>0</v>
      </c>
      <c r="H248" s="40">
        <v>87</v>
      </c>
      <c r="I248" s="40">
        <v>77</v>
      </c>
      <c r="J248" s="40">
        <v>58</v>
      </c>
      <c r="K248" s="40">
        <v>1023</v>
      </c>
      <c r="L248" s="40">
        <v>1021</v>
      </c>
      <c r="M248" s="40">
        <v>1020</v>
      </c>
      <c r="N248" s="40">
        <v>6</v>
      </c>
      <c r="O248" s="40">
        <v>4</v>
      </c>
      <c r="P248" s="40">
        <v>2</v>
      </c>
      <c r="Q248" s="40">
        <v>3</v>
      </c>
      <c r="R248" s="40">
        <v>2</v>
      </c>
      <c r="S248" s="40" t="s">
        <v>10</v>
      </c>
      <c r="T248" s="41" t="s">
        <v>5</v>
      </c>
    </row>
    <row r="249" spans="1:20" s="24" customFormat="1" ht="14.25" customHeight="1" x14ac:dyDescent="0.25">
      <c r="A249" s="39">
        <v>43069</v>
      </c>
      <c r="B249" s="40">
        <v>11</v>
      </c>
      <c r="C249" s="40">
        <v>7</v>
      </c>
      <c r="D249" s="40">
        <v>3</v>
      </c>
      <c r="E249" s="40">
        <v>5</v>
      </c>
      <c r="F249" s="40">
        <v>3</v>
      </c>
      <c r="G249" s="40">
        <v>-1</v>
      </c>
      <c r="H249" s="40">
        <v>100</v>
      </c>
      <c r="I249" s="40">
        <v>84</v>
      </c>
      <c r="J249" s="40">
        <v>58</v>
      </c>
      <c r="K249" s="40">
        <v>1026</v>
      </c>
      <c r="L249" s="40">
        <v>1023</v>
      </c>
      <c r="M249" s="40">
        <v>1020</v>
      </c>
      <c r="N249" s="40">
        <v>10</v>
      </c>
      <c r="O249" s="40">
        <v>5</v>
      </c>
      <c r="P249" s="40">
        <v>0</v>
      </c>
      <c r="Q249" s="40">
        <v>10</v>
      </c>
      <c r="R249" s="40">
        <v>2</v>
      </c>
      <c r="S249" s="40" t="s">
        <v>10</v>
      </c>
      <c r="T249" s="41" t="s">
        <v>11</v>
      </c>
    </row>
    <row r="250" spans="1:20" s="24" customFormat="1" ht="14.25" customHeight="1" x14ac:dyDescent="0.25">
      <c r="A250" s="39">
        <v>43070</v>
      </c>
      <c r="B250" s="40">
        <v>10</v>
      </c>
      <c r="C250" s="40">
        <v>3</v>
      </c>
      <c r="D250" s="40">
        <v>-3</v>
      </c>
      <c r="E250" s="40">
        <v>2</v>
      </c>
      <c r="F250" s="40">
        <v>-1</v>
      </c>
      <c r="G250" s="40">
        <v>-4</v>
      </c>
      <c r="H250" s="40">
        <v>100</v>
      </c>
      <c r="I250" s="40">
        <v>78</v>
      </c>
      <c r="J250" s="40">
        <v>54</v>
      </c>
      <c r="K250" s="40">
        <v>1029</v>
      </c>
      <c r="L250" s="40">
        <v>1028</v>
      </c>
      <c r="M250" s="40">
        <v>1026</v>
      </c>
      <c r="N250" s="40">
        <v>10</v>
      </c>
      <c r="O250" s="40">
        <v>6</v>
      </c>
      <c r="P250" s="40">
        <v>2</v>
      </c>
      <c r="Q250" s="40">
        <v>6</v>
      </c>
      <c r="R250" s="40">
        <v>3</v>
      </c>
      <c r="S250" s="40" t="s">
        <v>10</v>
      </c>
      <c r="T250" s="41"/>
    </row>
    <row r="251" spans="1:20" s="24" customFormat="1" ht="14.25" customHeight="1" x14ac:dyDescent="0.25">
      <c r="A251" s="39">
        <v>43071</v>
      </c>
      <c r="B251" s="40">
        <v>8</v>
      </c>
      <c r="C251" s="40">
        <v>2</v>
      </c>
      <c r="D251" s="40">
        <v>-4</v>
      </c>
      <c r="E251" s="40">
        <v>1</v>
      </c>
      <c r="F251" s="40">
        <v>-2</v>
      </c>
      <c r="G251" s="40">
        <v>-5</v>
      </c>
      <c r="H251" s="40">
        <v>93</v>
      </c>
      <c r="I251" s="40">
        <v>81</v>
      </c>
      <c r="J251" s="40">
        <v>53</v>
      </c>
      <c r="K251" s="40">
        <v>1032</v>
      </c>
      <c r="L251" s="40">
        <v>1031</v>
      </c>
      <c r="M251" s="40">
        <v>1029</v>
      </c>
      <c r="N251" s="40">
        <v>10</v>
      </c>
      <c r="O251" s="40">
        <v>5</v>
      </c>
      <c r="P251" s="40">
        <v>2</v>
      </c>
      <c r="Q251" s="40">
        <v>6</v>
      </c>
      <c r="R251" s="40">
        <v>2</v>
      </c>
      <c r="S251" s="40" t="s">
        <v>10</v>
      </c>
      <c r="T251" s="41"/>
    </row>
    <row r="252" spans="1:20" s="24" customFormat="1" ht="14.25" customHeight="1" x14ac:dyDescent="0.25">
      <c r="A252" s="39">
        <v>43072</v>
      </c>
      <c r="B252" s="40">
        <v>7</v>
      </c>
      <c r="C252" s="40">
        <v>1</v>
      </c>
      <c r="D252" s="40">
        <v>-5</v>
      </c>
      <c r="E252" s="40">
        <v>1</v>
      </c>
      <c r="F252" s="40">
        <v>-2</v>
      </c>
      <c r="G252" s="40">
        <v>-6</v>
      </c>
      <c r="H252" s="40">
        <v>93</v>
      </c>
      <c r="I252" s="40">
        <v>83</v>
      </c>
      <c r="J252" s="40">
        <v>61</v>
      </c>
      <c r="K252" s="40">
        <v>1034</v>
      </c>
      <c r="L252" s="40">
        <v>1032</v>
      </c>
      <c r="M252" s="40">
        <v>1031</v>
      </c>
      <c r="N252" s="40">
        <v>6</v>
      </c>
      <c r="O252" s="40">
        <v>3</v>
      </c>
      <c r="P252" s="40">
        <v>2</v>
      </c>
      <c r="Q252" s="40">
        <v>8</v>
      </c>
      <c r="R252" s="40">
        <v>2</v>
      </c>
      <c r="S252" s="40" t="s">
        <v>10</v>
      </c>
      <c r="T252" s="41" t="s">
        <v>9</v>
      </c>
    </row>
    <row r="253" spans="1:20" s="24" customFormat="1" ht="14.25" customHeight="1" x14ac:dyDescent="0.25">
      <c r="A253" s="39">
        <v>43073</v>
      </c>
      <c r="B253" s="40">
        <v>4</v>
      </c>
      <c r="C253" s="40">
        <v>0</v>
      </c>
      <c r="D253" s="40">
        <v>-4</v>
      </c>
      <c r="E253" s="40">
        <v>1</v>
      </c>
      <c r="F253" s="40">
        <v>-2</v>
      </c>
      <c r="G253" s="40">
        <v>-5</v>
      </c>
      <c r="H253" s="40">
        <v>93</v>
      </c>
      <c r="I253" s="40">
        <v>85</v>
      </c>
      <c r="J253" s="40">
        <v>75</v>
      </c>
      <c r="K253" s="40">
        <v>1032</v>
      </c>
      <c r="L253" s="40">
        <v>1030</v>
      </c>
      <c r="M253" s="40">
        <v>1027</v>
      </c>
      <c r="N253" s="40">
        <v>4</v>
      </c>
      <c r="O253" s="40">
        <v>3</v>
      </c>
      <c r="P253" s="40">
        <v>1</v>
      </c>
      <c r="Q253" s="40">
        <v>3</v>
      </c>
      <c r="R253" s="40">
        <v>2</v>
      </c>
      <c r="S253" s="40" t="s">
        <v>10</v>
      </c>
      <c r="T253" s="41" t="s">
        <v>9</v>
      </c>
    </row>
    <row r="254" spans="1:20" s="24" customFormat="1" ht="14.25" customHeight="1" x14ac:dyDescent="0.25">
      <c r="A254" s="39">
        <v>43074</v>
      </c>
      <c r="B254" s="40">
        <v>4</v>
      </c>
      <c r="C254" s="40">
        <v>3</v>
      </c>
      <c r="D254" s="40">
        <v>2</v>
      </c>
      <c r="E254" s="40">
        <v>0</v>
      </c>
      <c r="F254" s="40">
        <v>-1</v>
      </c>
      <c r="G254" s="40">
        <v>-1</v>
      </c>
      <c r="H254" s="40">
        <v>87</v>
      </c>
      <c r="I254" s="40">
        <v>79</v>
      </c>
      <c r="J254" s="40">
        <v>70</v>
      </c>
      <c r="K254" s="40">
        <v>1026</v>
      </c>
      <c r="L254" s="40">
        <v>1021</v>
      </c>
      <c r="M254" s="40">
        <v>1015</v>
      </c>
      <c r="N254" s="40">
        <v>6</v>
      </c>
      <c r="O254" s="40">
        <v>4</v>
      </c>
      <c r="P254" s="40">
        <v>2</v>
      </c>
      <c r="Q254" s="40">
        <v>6</v>
      </c>
      <c r="R254" s="40">
        <v>2</v>
      </c>
      <c r="S254" s="40" t="s">
        <v>10</v>
      </c>
      <c r="T254" s="41"/>
    </row>
    <row r="255" spans="1:20" s="24" customFormat="1" ht="14.25" customHeight="1" x14ac:dyDescent="0.25">
      <c r="A255" s="39">
        <v>43075</v>
      </c>
      <c r="B255" s="40">
        <v>4</v>
      </c>
      <c r="C255" s="40">
        <v>1</v>
      </c>
      <c r="D255" s="40">
        <v>-1</v>
      </c>
      <c r="E255" s="40">
        <v>1</v>
      </c>
      <c r="F255" s="40">
        <v>0</v>
      </c>
      <c r="G255" s="40">
        <v>-2</v>
      </c>
      <c r="H255" s="40">
        <v>93</v>
      </c>
      <c r="I255" s="40">
        <v>87</v>
      </c>
      <c r="J255" s="40">
        <v>75</v>
      </c>
      <c r="K255" s="40">
        <v>1014</v>
      </c>
      <c r="L255" s="40">
        <v>1010</v>
      </c>
      <c r="M255" s="40">
        <v>1006</v>
      </c>
      <c r="N255" s="40">
        <v>10</v>
      </c>
      <c r="O255" s="40">
        <v>3</v>
      </c>
      <c r="P255" s="40">
        <v>2</v>
      </c>
      <c r="Q255" s="40">
        <v>14</v>
      </c>
      <c r="R255" s="40">
        <v>3</v>
      </c>
      <c r="S255" s="40" t="s">
        <v>10</v>
      </c>
      <c r="T255" s="41" t="s">
        <v>5</v>
      </c>
    </row>
    <row r="256" spans="1:20" s="24" customFormat="1" ht="14.25" customHeight="1" x14ac:dyDescent="0.25">
      <c r="A256" s="39">
        <v>43076</v>
      </c>
      <c r="B256" s="40">
        <v>5</v>
      </c>
      <c r="C256" s="40">
        <v>1</v>
      </c>
      <c r="D256" s="40">
        <v>-3</v>
      </c>
      <c r="E256" s="40">
        <v>0</v>
      </c>
      <c r="F256" s="40">
        <v>-3</v>
      </c>
      <c r="G256" s="40">
        <v>-7</v>
      </c>
      <c r="H256" s="40">
        <v>100</v>
      </c>
      <c r="I256" s="40">
        <v>81</v>
      </c>
      <c r="J256" s="40">
        <v>42</v>
      </c>
      <c r="K256" s="40">
        <v>1016</v>
      </c>
      <c r="L256" s="40">
        <v>1013</v>
      </c>
      <c r="M256" s="40">
        <v>1010</v>
      </c>
      <c r="N256" s="40">
        <v>10</v>
      </c>
      <c r="O256" s="40">
        <v>9</v>
      </c>
      <c r="P256" s="40">
        <v>2</v>
      </c>
      <c r="Q256" s="40">
        <v>10</v>
      </c>
      <c r="R256" s="40">
        <v>3</v>
      </c>
      <c r="S256" s="40" t="s">
        <v>10</v>
      </c>
      <c r="T256" s="41" t="s">
        <v>8</v>
      </c>
    </row>
    <row r="257" spans="1:20" s="24" customFormat="1" ht="14.25" customHeight="1" x14ac:dyDescent="0.25">
      <c r="A257" s="39">
        <v>43077</v>
      </c>
      <c r="B257" s="40">
        <v>3</v>
      </c>
      <c r="C257" s="40">
        <v>0</v>
      </c>
      <c r="D257" s="40">
        <v>-3</v>
      </c>
      <c r="E257" s="40">
        <v>-3</v>
      </c>
      <c r="F257" s="40">
        <v>-5</v>
      </c>
      <c r="G257" s="40">
        <v>-6</v>
      </c>
      <c r="H257" s="40">
        <v>80</v>
      </c>
      <c r="I257" s="40">
        <v>70</v>
      </c>
      <c r="J257" s="40">
        <v>52</v>
      </c>
      <c r="K257" s="40">
        <v>1023</v>
      </c>
      <c r="L257" s="40">
        <v>1020</v>
      </c>
      <c r="M257" s="40">
        <v>1016</v>
      </c>
      <c r="N257" s="40">
        <v>10</v>
      </c>
      <c r="O257" s="40">
        <v>10</v>
      </c>
      <c r="P257" s="40">
        <v>10</v>
      </c>
      <c r="Q257" s="40">
        <v>10</v>
      </c>
      <c r="R257" s="40">
        <v>3</v>
      </c>
      <c r="S257" s="40" t="s">
        <v>10</v>
      </c>
      <c r="T257" s="41"/>
    </row>
    <row r="258" spans="1:20" s="24" customFormat="1" ht="14.25" customHeight="1" x14ac:dyDescent="0.25">
      <c r="A258" s="39">
        <v>43078</v>
      </c>
      <c r="B258" s="40">
        <v>7</v>
      </c>
      <c r="C258" s="40">
        <v>1</v>
      </c>
      <c r="D258" s="40">
        <v>-5</v>
      </c>
      <c r="E258" s="40">
        <v>-2</v>
      </c>
      <c r="F258" s="40">
        <v>-4</v>
      </c>
      <c r="G258" s="40">
        <v>-7</v>
      </c>
      <c r="H258" s="40">
        <v>86</v>
      </c>
      <c r="I258" s="40">
        <v>76</v>
      </c>
      <c r="J258" s="40">
        <v>53</v>
      </c>
      <c r="K258" s="40">
        <v>1027</v>
      </c>
      <c r="L258" s="40">
        <v>1025</v>
      </c>
      <c r="M258" s="40">
        <v>1024</v>
      </c>
      <c r="N258" s="40">
        <v>10</v>
      </c>
      <c r="O258" s="40">
        <v>9</v>
      </c>
      <c r="P258" s="40">
        <v>6</v>
      </c>
      <c r="Q258" s="40">
        <v>8</v>
      </c>
      <c r="R258" s="40">
        <v>3</v>
      </c>
      <c r="S258" s="40" t="s">
        <v>10</v>
      </c>
      <c r="T258" s="41"/>
    </row>
    <row r="259" spans="1:20" s="24" customFormat="1" ht="14.25" customHeight="1" x14ac:dyDescent="0.25">
      <c r="A259" s="39">
        <v>43079</v>
      </c>
      <c r="B259" s="40">
        <v>6</v>
      </c>
      <c r="C259" s="40">
        <v>-1</v>
      </c>
      <c r="D259" s="40">
        <v>-7</v>
      </c>
      <c r="E259" s="40">
        <v>-2</v>
      </c>
      <c r="F259" s="40">
        <v>-4</v>
      </c>
      <c r="G259" s="40">
        <v>-8</v>
      </c>
      <c r="H259" s="40">
        <v>93</v>
      </c>
      <c r="I259" s="40">
        <v>79</v>
      </c>
      <c r="J259" s="40">
        <v>53</v>
      </c>
      <c r="K259" s="40">
        <v>1027</v>
      </c>
      <c r="L259" s="40">
        <v>1025</v>
      </c>
      <c r="M259" s="40">
        <v>1024</v>
      </c>
      <c r="N259" s="40">
        <v>10</v>
      </c>
      <c r="O259" s="40">
        <v>5</v>
      </c>
      <c r="P259" s="40">
        <v>1</v>
      </c>
      <c r="Q259" s="40">
        <v>6</v>
      </c>
      <c r="R259" s="40">
        <v>2</v>
      </c>
      <c r="S259" s="40" t="s">
        <v>10</v>
      </c>
      <c r="T259" s="41"/>
    </row>
    <row r="260" spans="1:20" s="24" customFormat="1" ht="14.25" customHeight="1" x14ac:dyDescent="0.25">
      <c r="A260" s="39">
        <v>43080</v>
      </c>
      <c r="B260" s="40">
        <v>5</v>
      </c>
      <c r="C260" s="40">
        <v>-2</v>
      </c>
      <c r="D260" s="40">
        <v>-8</v>
      </c>
      <c r="E260" s="40">
        <v>-2</v>
      </c>
      <c r="F260" s="40">
        <v>-4</v>
      </c>
      <c r="G260" s="40">
        <v>-9</v>
      </c>
      <c r="H260" s="40">
        <v>93</v>
      </c>
      <c r="I260" s="40">
        <v>83</v>
      </c>
      <c r="J260" s="40">
        <v>61</v>
      </c>
      <c r="K260" s="40">
        <v>1029</v>
      </c>
      <c r="L260" s="40">
        <v>1026</v>
      </c>
      <c r="M260" s="40">
        <v>1024</v>
      </c>
      <c r="N260" s="40">
        <v>6</v>
      </c>
      <c r="O260" s="40">
        <v>3</v>
      </c>
      <c r="P260" s="40">
        <v>0</v>
      </c>
      <c r="Q260" s="40">
        <v>3</v>
      </c>
      <c r="R260" s="40">
        <v>2</v>
      </c>
      <c r="S260" s="40" t="s">
        <v>10</v>
      </c>
      <c r="T260" s="41" t="s">
        <v>9</v>
      </c>
    </row>
    <row r="261" spans="1:20" s="24" customFormat="1" ht="14.25" customHeight="1" x14ac:dyDescent="0.25">
      <c r="A261" s="39">
        <v>43081</v>
      </c>
      <c r="B261" s="40">
        <v>6</v>
      </c>
      <c r="C261" s="40">
        <v>0</v>
      </c>
      <c r="D261" s="40">
        <v>-6</v>
      </c>
      <c r="E261" s="40">
        <v>-1</v>
      </c>
      <c r="F261" s="40">
        <v>-4</v>
      </c>
      <c r="G261" s="40">
        <v>-7</v>
      </c>
      <c r="H261" s="40">
        <v>93</v>
      </c>
      <c r="I261" s="40">
        <v>79</v>
      </c>
      <c r="J261" s="40">
        <v>53</v>
      </c>
      <c r="K261" s="40">
        <v>1031</v>
      </c>
      <c r="L261" s="40">
        <v>1029</v>
      </c>
      <c r="M261" s="40">
        <v>1028</v>
      </c>
      <c r="N261" s="40">
        <v>6</v>
      </c>
      <c r="O261" s="40">
        <v>4</v>
      </c>
      <c r="P261" s="40">
        <v>2</v>
      </c>
      <c r="Q261" s="40">
        <v>6</v>
      </c>
      <c r="R261" s="40">
        <v>2</v>
      </c>
      <c r="S261" s="40" t="s">
        <v>10</v>
      </c>
      <c r="T261" s="41"/>
    </row>
    <row r="262" spans="1:20" s="24" customFormat="1" ht="14.25" customHeight="1" x14ac:dyDescent="0.25">
      <c r="A262" s="39">
        <v>43082</v>
      </c>
      <c r="B262" s="40">
        <v>6</v>
      </c>
      <c r="C262" s="40">
        <v>-1</v>
      </c>
      <c r="D262" s="40">
        <v>-7</v>
      </c>
      <c r="E262" s="40">
        <v>-1</v>
      </c>
      <c r="F262" s="40">
        <v>-4</v>
      </c>
      <c r="G262" s="40">
        <v>-8</v>
      </c>
      <c r="H262" s="40">
        <v>93</v>
      </c>
      <c r="I262" s="40">
        <v>83</v>
      </c>
      <c r="J262" s="40">
        <v>57</v>
      </c>
      <c r="K262" s="40">
        <v>1029</v>
      </c>
      <c r="L262" s="40">
        <v>1027</v>
      </c>
      <c r="M262" s="40">
        <v>1024</v>
      </c>
      <c r="N262" s="40">
        <v>6</v>
      </c>
      <c r="O262" s="40">
        <v>3</v>
      </c>
      <c r="P262" s="40">
        <v>1</v>
      </c>
      <c r="Q262" s="40">
        <v>6</v>
      </c>
      <c r="R262" s="40">
        <v>2</v>
      </c>
      <c r="S262" s="40" t="s">
        <v>10</v>
      </c>
      <c r="T262" s="41"/>
    </row>
    <row r="263" spans="1:20" s="24" customFormat="1" ht="14.25" customHeight="1" x14ac:dyDescent="0.25">
      <c r="A263" s="39">
        <v>43083</v>
      </c>
      <c r="B263" s="40">
        <v>6</v>
      </c>
      <c r="C263" s="40">
        <v>-1</v>
      </c>
      <c r="D263" s="40">
        <v>-7</v>
      </c>
      <c r="E263" s="40">
        <v>-2</v>
      </c>
      <c r="F263" s="40">
        <v>-4</v>
      </c>
      <c r="G263" s="40">
        <v>-9</v>
      </c>
      <c r="H263" s="40">
        <v>93</v>
      </c>
      <c r="I263" s="40">
        <v>80</v>
      </c>
      <c r="J263" s="40">
        <v>53</v>
      </c>
      <c r="K263" s="40">
        <v>1024</v>
      </c>
      <c r="L263" s="40">
        <v>1022</v>
      </c>
      <c r="M263" s="40">
        <v>1020</v>
      </c>
      <c r="N263" s="40">
        <v>6</v>
      </c>
      <c r="O263" s="40">
        <v>3</v>
      </c>
      <c r="P263" s="40">
        <v>1</v>
      </c>
      <c r="Q263" s="40">
        <v>6</v>
      </c>
      <c r="R263" s="40">
        <v>2</v>
      </c>
      <c r="S263" s="40" t="s">
        <v>10</v>
      </c>
      <c r="T263" s="41"/>
    </row>
    <row r="264" spans="1:20" s="24" customFormat="1" ht="14.25" customHeight="1" x14ac:dyDescent="0.25">
      <c r="A264" s="39">
        <v>43084</v>
      </c>
      <c r="B264" s="40">
        <v>6</v>
      </c>
      <c r="C264" s="40">
        <v>-1</v>
      </c>
      <c r="D264" s="40">
        <v>-7</v>
      </c>
      <c r="E264" s="40">
        <v>-2</v>
      </c>
      <c r="F264" s="40">
        <v>-5</v>
      </c>
      <c r="G264" s="40">
        <v>-8</v>
      </c>
      <c r="H264" s="40">
        <v>93</v>
      </c>
      <c r="I264" s="40">
        <v>80</v>
      </c>
      <c r="J264" s="40">
        <v>53</v>
      </c>
      <c r="K264" s="40">
        <v>1024</v>
      </c>
      <c r="L264" s="40">
        <v>1022</v>
      </c>
      <c r="M264" s="40">
        <v>1020</v>
      </c>
      <c r="N264" s="40">
        <v>6</v>
      </c>
      <c r="O264" s="40">
        <v>3</v>
      </c>
      <c r="P264" s="40">
        <v>1</v>
      </c>
      <c r="Q264" s="40">
        <v>3</v>
      </c>
      <c r="R264" s="40">
        <v>2</v>
      </c>
      <c r="S264" s="40" t="s">
        <v>10</v>
      </c>
      <c r="T264" s="41" t="s">
        <v>9</v>
      </c>
    </row>
    <row r="265" spans="1:20" s="24" customFormat="1" ht="14.25" customHeight="1" x14ac:dyDescent="0.25">
      <c r="A265" s="39">
        <v>43085</v>
      </c>
      <c r="B265" s="40">
        <v>6</v>
      </c>
      <c r="C265" s="40">
        <v>-1</v>
      </c>
      <c r="D265" s="40">
        <v>-7</v>
      </c>
      <c r="E265" s="40">
        <v>-2</v>
      </c>
      <c r="F265" s="40">
        <v>-4</v>
      </c>
      <c r="G265" s="40">
        <v>-9</v>
      </c>
      <c r="H265" s="40">
        <v>93</v>
      </c>
      <c r="I265" s="40">
        <v>82</v>
      </c>
      <c r="J265" s="40">
        <v>57</v>
      </c>
      <c r="K265" s="40">
        <v>1027</v>
      </c>
      <c r="L265" s="40">
        <v>1025</v>
      </c>
      <c r="M265" s="40">
        <v>1024</v>
      </c>
      <c r="N265" s="40">
        <v>6</v>
      </c>
      <c r="O265" s="40">
        <v>3</v>
      </c>
      <c r="P265" s="40">
        <v>1</v>
      </c>
      <c r="Q265" s="40">
        <v>6</v>
      </c>
      <c r="R265" s="40">
        <v>2</v>
      </c>
      <c r="S265" s="40" t="s">
        <v>10</v>
      </c>
      <c r="T265" s="41"/>
    </row>
    <row r="266" spans="1:20" s="24" customFormat="1" ht="14.25" customHeight="1" x14ac:dyDescent="0.25">
      <c r="A266" s="39">
        <v>43086</v>
      </c>
      <c r="B266" s="40">
        <v>7</v>
      </c>
      <c r="C266" s="40">
        <v>0</v>
      </c>
      <c r="D266" s="40">
        <v>-6</v>
      </c>
      <c r="E266" s="40">
        <v>-2</v>
      </c>
      <c r="F266" s="40">
        <v>-4</v>
      </c>
      <c r="G266" s="40">
        <v>-7</v>
      </c>
      <c r="H266" s="40">
        <v>93</v>
      </c>
      <c r="I266" s="40">
        <v>80</v>
      </c>
      <c r="J266" s="40">
        <v>53</v>
      </c>
      <c r="K266" s="40">
        <v>1027</v>
      </c>
      <c r="L266" s="40">
        <v>1025</v>
      </c>
      <c r="M266" s="40">
        <v>1024</v>
      </c>
      <c r="N266" s="40">
        <v>4</v>
      </c>
      <c r="O266" s="40">
        <v>2</v>
      </c>
      <c r="P266" s="40">
        <v>1</v>
      </c>
      <c r="Q266" s="40">
        <v>3</v>
      </c>
      <c r="R266" s="40">
        <v>2</v>
      </c>
      <c r="S266" s="40" t="s">
        <v>10</v>
      </c>
      <c r="T266" s="41"/>
    </row>
    <row r="267" spans="1:20" s="24" customFormat="1" ht="14.25" customHeight="1" x14ac:dyDescent="0.25">
      <c r="A267" s="39">
        <v>43087</v>
      </c>
      <c r="B267" s="40">
        <v>5</v>
      </c>
      <c r="C267" s="40">
        <v>0</v>
      </c>
      <c r="D267" s="40">
        <v>-5</v>
      </c>
      <c r="E267" s="40">
        <v>-1</v>
      </c>
      <c r="F267" s="40">
        <v>-3</v>
      </c>
      <c r="G267" s="40">
        <v>-7</v>
      </c>
      <c r="H267" s="40">
        <v>93</v>
      </c>
      <c r="I267" s="40">
        <v>85</v>
      </c>
      <c r="J267" s="40">
        <v>65</v>
      </c>
      <c r="K267" s="40">
        <v>1026</v>
      </c>
      <c r="L267" s="40">
        <v>1025</v>
      </c>
      <c r="M267" s="40">
        <v>1024</v>
      </c>
      <c r="N267" s="40">
        <v>2</v>
      </c>
      <c r="O267" s="40">
        <v>2</v>
      </c>
      <c r="P267" s="40">
        <v>1</v>
      </c>
      <c r="Q267" s="40">
        <v>3</v>
      </c>
      <c r="R267" s="40">
        <v>2</v>
      </c>
      <c r="S267" s="40" t="s">
        <v>10</v>
      </c>
      <c r="T267" s="41" t="s">
        <v>9</v>
      </c>
    </row>
    <row r="268" spans="1:20" s="24" customFormat="1" ht="14.25" customHeight="1" x14ac:dyDescent="0.25">
      <c r="A268" s="39">
        <v>43088</v>
      </c>
      <c r="B268" s="40">
        <v>6</v>
      </c>
      <c r="C268" s="40">
        <v>0</v>
      </c>
      <c r="D268" s="40">
        <v>-5</v>
      </c>
      <c r="E268" s="40">
        <v>0</v>
      </c>
      <c r="F268" s="40">
        <v>-3</v>
      </c>
      <c r="G268" s="40">
        <v>-6</v>
      </c>
      <c r="H268" s="40">
        <v>93</v>
      </c>
      <c r="I268" s="40">
        <v>86</v>
      </c>
      <c r="J268" s="40">
        <v>61</v>
      </c>
      <c r="K268" s="40">
        <v>1026</v>
      </c>
      <c r="L268" s="40">
        <v>1025</v>
      </c>
      <c r="M268" s="40">
        <v>1023</v>
      </c>
      <c r="N268" s="40">
        <v>2</v>
      </c>
      <c r="O268" s="40">
        <v>1</v>
      </c>
      <c r="P268" s="40">
        <v>0</v>
      </c>
      <c r="Q268" s="40">
        <v>3</v>
      </c>
      <c r="R268" s="40">
        <v>2</v>
      </c>
      <c r="S268" s="40" t="s">
        <v>10</v>
      </c>
      <c r="T268" s="41" t="s">
        <v>9</v>
      </c>
    </row>
    <row r="269" spans="1:20" s="24" customFormat="1" ht="14.25" customHeight="1" x14ac:dyDescent="0.25">
      <c r="A269" s="39">
        <v>43089</v>
      </c>
      <c r="B269" s="40">
        <v>2</v>
      </c>
      <c r="C269" s="40">
        <v>-1</v>
      </c>
      <c r="D269" s="40">
        <v>-3</v>
      </c>
      <c r="E269" s="40">
        <v>2</v>
      </c>
      <c r="F269" s="40">
        <v>-1</v>
      </c>
      <c r="G269" s="40">
        <v>-4</v>
      </c>
      <c r="H269" s="40">
        <v>100</v>
      </c>
      <c r="I269" s="40">
        <v>94</v>
      </c>
      <c r="J269" s="40">
        <v>86</v>
      </c>
      <c r="K269" s="40">
        <v>1029</v>
      </c>
      <c r="L269" s="40">
        <v>1027</v>
      </c>
      <c r="M269" s="40">
        <v>1025</v>
      </c>
      <c r="N269" s="40">
        <v>1</v>
      </c>
      <c r="O269" s="40">
        <v>1</v>
      </c>
      <c r="P269" s="40">
        <v>0</v>
      </c>
      <c r="Q269" s="40">
        <v>8</v>
      </c>
      <c r="R269" s="40">
        <v>3</v>
      </c>
      <c r="S269" s="40" t="s">
        <v>10</v>
      </c>
      <c r="T269" s="41" t="s">
        <v>11</v>
      </c>
    </row>
    <row r="270" spans="1:20" s="24" customFormat="1" ht="14.25" customHeight="1" x14ac:dyDescent="0.25">
      <c r="A270" s="39">
        <v>43090</v>
      </c>
      <c r="B270" s="40">
        <v>6</v>
      </c>
      <c r="C270" s="40">
        <v>3</v>
      </c>
      <c r="D270" s="40">
        <v>0</v>
      </c>
      <c r="E270" s="40">
        <v>5</v>
      </c>
      <c r="F270" s="40">
        <v>2</v>
      </c>
      <c r="G270" s="40">
        <v>0</v>
      </c>
      <c r="H270" s="40">
        <v>100</v>
      </c>
      <c r="I270" s="40">
        <v>98</v>
      </c>
      <c r="J270" s="40">
        <v>93</v>
      </c>
      <c r="K270" s="40">
        <v>1029</v>
      </c>
      <c r="L270" s="40">
        <v>1027</v>
      </c>
      <c r="M270" s="40">
        <v>1026</v>
      </c>
      <c r="N270" s="40">
        <v>2</v>
      </c>
      <c r="O270" s="40">
        <v>0</v>
      </c>
      <c r="P270" s="40">
        <v>0</v>
      </c>
      <c r="Q270" s="40">
        <v>6</v>
      </c>
      <c r="R270" s="40">
        <v>2</v>
      </c>
      <c r="S270" s="40" t="s">
        <v>10</v>
      </c>
      <c r="T270" s="41" t="s">
        <v>11</v>
      </c>
    </row>
    <row r="271" spans="1:20" s="24" customFormat="1" ht="14.25" customHeight="1" x14ac:dyDescent="0.25">
      <c r="A271" s="39">
        <v>43091</v>
      </c>
      <c r="B271" s="40">
        <v>3</v>
      </c>
      <c r="C271" s="40">
        <v>2</v>
      </c>
      <c r="D271" s="40">
        <v>1</v>
      </c>
      <c r="E271" s="40">
        <v>3</v>
      </c>
      <c r="F271" s="40">
        <v>2</v>
      </c>
      <c r="G271" s="40">
        <v>1</v>
      </c>
      <c r="H271" s="40">
        <v>100</v>
      </c>
      <c r="I271" s="40">
        <v>97</v>
      </c>
      <c r="J271" s="40">
        <v>93</v>
      </c>
      <c r="K271" s="40">
        <v>1026</v>
      </c>
      <c r="L271" s="40">
        <v>1023</v>
      </c>
      <c r="M271" s="40">
        <v>1020</v>
      </c>
      <c r="N271" s="40">
        <v>1</v>
      </c>
      <c r="O271" s="40">
        <v>0</v>
      </c>
      <c r="P271" s="40">
        <v>0</v>
      </c>
      <c r="Q271" s="40">
        <v>3</v>
      </c>
      <c r="R271" s="40">
        <v>2</v>
      </c>
      <c r="S271" s="40" t="s">
        <v>10</v>
      </c>
      <c r="T271" s="41" t="s">
        <v>9</v>
      </c>
    </row>
    <row r="272" spans="1:20" s="24" customFormat="1" ht="14.25" customHeight="1" x14ac:dyDescent="0.25">
      <c r="A272" s="39">
        <v>43092</v>
      </c>
      <c r="B272" s="40">
        <v>9</v>
      </c>
      <c r="C272" s="40">
        <v>6</v>
      </c>
      <c r="D272" s="40">
        <v>2</v>
      </c>
      <c r="E272" s="40">
        <v>7</v>
      </c>
      <c r="F272" s="40">
        <v>4</v>
      </c>
      <c r="G272" s="40">
        <v>1</v>
      </c>
      <c r="H272" s="40">
        <v>100</v>
      </c>
      <c r="I272" s="40">
        <v>97</v>
      </c>
      <c r="J272" s="40">
        <v>87</v>
      </c>
      <c r="K272" s="40">
        <v>1020</v>
      </c>
      <c r="L272" s="40">
        <v>1014</v>
      </c>
      <c r="M272" s="40">
        <v>1008</v>
      </c>
      <c r="N272" s="40">
        <v>10</v>
      </c>
      <c r="O272" s="40">
        <v>2</v>
      </c>
      <c r="P272" s="40">
        <v>0</v>
      </c>
      <c r="Q272" s="40">
        <v>10</v>
      </c>
      <c r="R272" s="40">
        <v>2</v>
      </c>
      <c r="S272" s="40" t="s">
        <v>10</v>
      </c>
      <c r="T272" s="41" t="s">
        <v>11</v>
      </c>
    </row>
    <row r="273" spans="1:20" s="24" customFormat="1" ht="14.25" customHeight="1" x14ac:dyDescent="0.25">
      <c r="A273" s="39">
        <v>43093</v>
      </c>
      <c r="B273" s="40">
        <v>11</v>
      </c>
      <c r="C273" s="40">
        <v>8</v>
      </c>
      <c r="D273" s="40">
        <v>6</v>
      </c>
      <c r="E273" s="40">
        <v>8</v>
      </c>
      <c r="F273" s="40">
        <v>6</v>
      </c>
      <c r="G273" s="40">
        <v>4</v>
      </c>
      <c r="H273" s="40">
        <v>93</v>
      </c>
      <c r="I273" s="40">
        <v>83</v>
      </c>
      <c r="J273" s="40">
        <v>66</v>
      </c>
      <c r="K273" s="40">
        <v>1009</v>
      </c>
      <c r="L273" s="40">
        <v>1007</v>
      </c>
      <c r="M273" s="40">
        <v>1005</v>
      </c>
      <c r="N273" s="40">
        <v>10</v>
      </c>
      <c r="O273" s="40">
        <v>9</v>
      </c>
      <c r="P273" s="40">
        <v>4</v>
      </c>
      <c r="Q273" s="40">
        <v>19</v>
      </c>
      <c r="R273" s="40">
        <v>5</v>
      </c>
      <c r="S273" s="40" t="s">
        <v>10</v>
      </c>
      <c r="T273" s="41" t="s">
        <v>5</v>
      </c>
    </row>
    <row r="274" spans="1:20" s="24" customFormat="1" ht="14.25" customHeight="1" x14ac:dyDescent="0.25">
      <c r="A274" s="39">
        <v>43094</v>
      </c>
      <c r="B274" s="40">
        <v>10</v>
      </c>
      <c r="C274" s="40">
        <v>6</v>
      </c>
      <c r="D274" s="40">
        <v>0</v>
      </c>
      <c r="E274" s="40">
        <v>3</v>
      </c>
      <c r="F274" s="40">
        <v>-3</v>
      </c>
      <c r="G274" s="40">
        <v>-7</v>
      </c>
      <c r="H274" s="40">
        <v>87</v>
      </c>
      <c r="I274" s="40">
        <v>59</v>
      </c>
      <c r="J274" s="40">
        <v>30</v>
      </c>
      <c r="K274" s="40">
        <v>1020</v>
      </c>
      <c r="L274" s="40">
        <v>1015</v>
      </c>
      <c r="M274" s="40">
        <v>1009</v>
      </c>
      <c r="N274" s="40">
        <v>10</v>
      </c>
      <c r="O274" s="40">
        <v>10</v>
      </c>
      <c r="P274" s="40">
        <v>10</v>
      </c>
      <c r="Q274" s="40">
        <v>45</v>
      </c>
      <c r="R274" s="40">
        <v>10</v>
      </c>
      <c r="S274" s="40">
        <v>63</v>
      </c>
      <c r="T274" s="41"/>
    </row>
    <row r="275" spans="1:20" s="24" customFormat="1" ht="14.25" customHeight="1" x14ac:dyDescent="0.25">
      <c r="A275" s="39">
        <v>43095</v>
      </c>
      <c r="B275" s="40">
        <v>10</v>
      </c>
      <c r="C275" s="40">
        <v>3</v>
      </c>
      <c r="D275" s="40">
        <v>-3</v>
      </c>
      <c r="E275" s="40">
        <v>-2</v>
      </c>
      <c r="F275" s="40">
        <v>-4</v>
      </c>
      <c r="G275" s="40">
        <v>-5</v>
      </c>
      <c r="H275" s="40">
        <v>86</v>
      </c>
      <c r="I275" s="40">
        <v>66</v>
      </c>
      <c r="J275" s="40">
        <v>35</v>
      </c>
      <c r="K275" s="40">
        <v>1029</v>
      </c>
      <c r="L275" s="40">
        <v>1026</v>
      </c>
      <c r="M275" s="40">
        <v>1021</v>
      </c>
      <c r="N275" s="40">
        <v>10</v>
      </c>
      <c r="O275" s="40">
        <v>10</v>
      </c>
      <c r="P275" s="40">
        <v>10</v>
      </c>
      <c r="Q275" s="40">
        <v>11</v>
      </c>
      <c r="R275" s="40">
        <v>3</v>
      </c>
      <c r="S275" s="40" t="s">
        <v>10</v>
      </c>
      <c r="T275" s="41"/>
    </row>
    <row r="276" spans="1:20" s="24" customFormat="1" ht="14.25" customHeight="1" x14ac:dyDescent="0.25">
      <c r="A276" s="39">
        <v>43096</v>
      </c>
      <c r="B276" s="40">
        <v>9</v>
      </c>
      <c r="C276" s="40">
        <v>2</v>
      </c>
      <c r="D276" s="40">
        <v>-5</v>
      </c>
      <c r="E276" s="40">
        <v>-1</v>
      </c>
      <c r="F276" s="40">
        <v>-3</v>
      </c>
      <c r="G276" s="40">
        <v>-8</v>
      </c>
      <c r="H276" s="40">
        <v>93</v>
      </c>
      <c r="I276" s="40">
        <v>75</v>
      </c>
      <c r="J276" s="40">
        <v>40</v>
      </c>
      <c r="K276" s="40">
        <v>1031</v>
      </c>
      <c r="L276" s="40">
        <v>1029</v>
      </c>
      <c r="M276" s="40">
        <v>1028</v>
      </c>
      <c r="N276" s="40">
        <v>10</v>
      </c>
      <c r="O276" s="40">
        <v>7</v>
      </c>
      <c r="P276" s="40">
        <v>6</v>
      </c>
      <c r="Q276" s="40">
        <v>6</v>
      </c>
      <c r="R276" s="40">
        <v>2</v>
      </c>
      <c r="S276" s="40" t="s">
        <v>10</v>
      </c>
      <c r="T276" s="41"/>
    </row>
    <row r="277" spans="1:20" s="24" customFormat="1" ht="14.25" customHeight="1" x14ac:dyDescent="0.25">
      <c r="A277" s="39">
        <v>43097</v>
      </c>
      <c r="B277" s="40">
        <v>6</v>
      </c>
      <c r="C277" s="40">
        <v>0</v>
      </c>
      <c r="D277" s="40">
        <v>-5</v>
      </c>
      <c r="E277" s="40">
        <v>-1</v>
      </c>
      <c r="F277" s="40">
        <v>-3</v>
      </c>
      <c r="G277" s="40">
        <v>-6</v>
      </c>
      <c r="H277" s="40">
        <v>93</v>
      </c>
      <c r="I277" s="40">
        <v>81</v>
      </c>
      <c r="J277" s="40">
        <v>61</v>
      </c>
      <c r="K277" s="40">
        <v>1029</v>
      </c>
      <c r="L277" s="40">
        <v>1027</v>
      </c>
      <c r="M277" s="40">
        <v>1026</v>
      </c>
      <c r="N277" s="40">
        <v>6</v>
      </c>
      <c r="O277" s="40">
        <v>5</v>
      </c>
      <c r="P277" s="40">
        <v>2</v>
      </c>
      <c r="Q277" s="40">
        <v>3</v>
      </c>
      <c r="R277" s="40">
        <v>0</v>
      </c>
      <c r="S277" s="40" t="s">
        <v>10</v>
      </c>
      <c r="T277" s="41"/>
    </row>
    <row r="278" spans="1:20" s="24" customFormat="1" ht="14.25" customHeight="1" x14ac:dyDescent="0.25">
      <c r="A278" s="39">
        <v>43098</v>
      </c>
      <c r="B278" s="40">
        <v>9</v>
      </c>
      <c r="C278" s="40">
        <v>2</v>
      </c>
      <c r="D278" s="40">
        <v>-4</v>
      </c>
      <c r="E278" s="40">
        <v>0</v>
      </c>
      <c r="F278" s="40">
        <v>-2</v>
      </c>
      <c r="G278" s="40">
        <v>-5</v>
      </c>
      <c r="H278" s="40">
        <v>93</v>
      </c>
      <c r="I278" s="40">
        <v>78</v>
      </c>
      <c r="J278" s="40">
        <v>50</v>
      </c>
      <c r="K278" s="40">
        <v>1027</v>
      </c>
      <c r="L278" s="40">
        <v>1026</v>
      </c>
      <c r="M278" s="40">
        <v>1024</v>
      </c>
      <c r="N278" s="40">
        <v>10</v>
      </c>
      <c r="O278" s="40">
        <v>5</v>
      </c>
      <c r="P278" s="40">
        <v>2</v>
      </c>
      <c r="Q278" s="40">
        <v>3</v>
      </c>
      <c r="R278" s="40">
        <v>2</v>
      </c>
      <c r="S278" s="40" t="s">
        <v>10</v>
      </c>
      <c r="T278" s="41"/>
    </row>
    <row r="279" spans="1:20" s="24" customFormat="1" ht="14.25" customHeight="1" x14ac:dyDescent="0.25">
      <c r="A279" s="39">
        <v>43099</v>
      </c>
      <c r="B279" s="40">
        <v>9</v>
      </c>
      <c r="C279" s="40">
        <v>3</v>
      </c>
      <c r="D279" s="40">
        <v>-3</v>
      </c>
      <c r="E279" s="40">
        <v>2</v>
      </c>
      <c r="F279" s="40">
        <v>-1</v>
      </c>
      <c r="G279" s="40">
        <v>-4</v>
      </c>
      <c r="H279" s="40">
        <v>93</v>
      </c>
      <c r="I279" s="40">
        <v>79</v>
      </c>
      <c r="J279" s="40">
        <v>54</v>
      </c>
      <c r="K279" s="40">
        <v>1025</v>
      </c>
      <c r="L279" s="40">
        <v>1022</v>
      </c>
      <c r="M279" s="40">
        <v>1017</v>
      </c>
      <c r="N279" s="40">
        <v>6</v>
      </c>
      <c r="O279" s="40">
        <v>4</v>
      </c>
      <c r="P279" s="40">
        <v>2</v>
      </c>
      <c r="Q279" s="40">
        <v>8</v>
      </c>
      <c r="R279" s="40">
        <v>2</v>
      </c>
      <c r="S279" s="40" t="s">
        <v>10</v>
      </c>
      <c r="T279" s="41"/>
    </row>
    <row r="280" spans="1:20" s="24" customFormat="1" ht="14.25" customHeight="1" x14ac:dyDescent="0.25">
      <c r="A280" s="39">
        <v>43100</v>
      </c>
      <c r="B280" s="40">
        <v>12</v>
      </c>
      <c r="C280" s="40">
        <v>6</v>
      </c>
      <c r="D280" s="40">
        <v>-1</v>
      </c>
      <c r="E280" s="40">
        <v>3</v>
      </c>
      <c r="F280" s="40">
        <v>2</v>
      </c>
      <c r="G280" s="40">
        <v>-1</v>
      </c>
      <c r="H280" s="40">
        <v>100</v>
      </c>
      <c r="I280" s="40">
        <v>80</v>
      </c>
      <c r="J280" s="40">
        <v>54</v>
      </c>
      <c r="K280" s="40">
        <v>1021</v>
      </c>
      <c r="L280" s="40">
        <v>1019</v>
      </c>
      <c r="M280" s="40">
        <v>1015</v>
      </c>
      <c r="N280" s="40">
        <v>6</v>
      </c>
      <c r="O280" s="40">
        <v>4</v>
      </c>
      <c r="P280" s="40">
        <v>2</v>
      </c>
      <c r="Q280" s="40">
        <v>14</v>
      </c>
      <c r="R280" s="40">
        <v>5</v>
      </c>
      <c r="S280" s="40" t="s">
        <v>10</v>
      </c>
      <c r="T280" s="41" t="s">
        <v>5</v>
      </c>
    </row>
    <row r="281" spans="1:20" s="24" customFormat="1" ht="14.25" customHeight="1" x14ac:dyDescent="0.25">
      <c r="A281" s="39">
        <v>43101</v>
      </c>
      <c r="B281" s="40">
        <v>10</v>
      </c>
      <c r="C281" s="40">
        <v>7</v>
      </c>
      <c r="D281" s="40">
        <v>4</v>
      </c>
      <c r="E281" s="40">
        <v>5</v>
      </c>
      <c r="F281" s="40">
        <v>4</v>
      </c>
      <c r="G281" s="40">
        <v>3</v>
      </c>
      <c r="H281" s="40">
        <v>93</v>
      </c>
      <c r="I281" s="40">
        <v>81</v>
      </c>
      <c r="J281" s="40">
        <v>62</v>
      </c>
      <c r="K281" s="40">
        <v>1015</v>
      </c>
      <c r="L281" s="40">
        <v>1010</v>
      </c>
      <c r="M281" s="40">
        <v>1006</v>
      </c>
      <c r="N281" s="40">
        <v>10</v>
      </c>
      <c r="O281" s="40">
        <v>6</v>
      </c>
      <c r="P281" s="40">
        <v>2</v>
      </c>
      <c r="Q281" s="40">
        <v>19</v>
      </c>
      <c r="R281" s="40">
        <v>3</v>
      </c>
      <c r="S281" s="40" t="s">
        <v>10</v>
      </c>
      <c r="T281" s="41" t="s">
        <v>5</v>
      </c>
    </row>
    <row r="282" spans="1:20" s="24" customFormat="1" ht="14.25" customHeight="1" x14ac:dyDescent="0.25">
      <c r="A282" s="39">
        <v>43102</v>
      </c>
      <c r="B282" s="40">
        <v>9</v>
      </c>
      <c r="C282" s="40">
        <v>4</v>
      </c>
      <c r="D282" s="40">
        <v>1</v>
      </c>
      <c r="E282" s="40">
        <v>5</v>
      </c>
      <c r="F282" s="40">
        <v>3</v>
      </c>
      <c r="G282" s="40">
        <v>-1</v>
      </c>
      <c r="H282" s="40">
        <v>100</v>
      </c>
      <c r="I282" s="40">
        <v>86</v>
      </c>
      <c r="J282" s="40">
        <v>62</v>
      </c>
      <c r="K282" s="40">
        <v>1013</v>
      </c>
      <c r="L282" s="40">
        <v>1008</v>
      </c>
      <c r="M282" s="40">
        <v>1005</v>
      </c>
      <c r="N282" s="40">
        <v>10</v>
      </c>
      <c r="O282" s="40">
        <v>9</v>
      </c>
      <c r="P282" s="40">
        <v>2</v>
      </c>
      <c r="Q282" s="40">
        <v>16</v>
      </c>
      <c r="R282" s="40">
        <v>5</v>
      </c>
      <c r="S282" s="40" t="s">
        <v>10</v>
      </c>
      <c r="T282" s="41" t="s">
        <v>5</v>
      </c>
    </row>
    <row r="283" spans="1:20" s="24" customFormat="1" ht="14.25" customHeight="1" x14ac:dyDescent="0.25">
      <c r="A283" s="39">
        <v>43103</v>
      </c>
      <c r="B283" s="40">
        <v>9</v>
      </c>
      <c r="C283" s="40">
        <v>3</v>
      </c>
      <c r="D283" s="40">
        <v>-2</v>
      </c>
      <c r="E283" s="40">
        <v>0</v>
      </c>
      <c r="F283" s="40">
        <v>-2</v>
      </c>
      <c r="G283" s="40">
        <v>-4</v>
      </c>
      <c r="H283" s="40">
        <v>93</v>
      </c>
      <c r="I283" s="40">
        <v>77</v>
      </c>
      <c r="J283" s="40">
        <v>46</v>
      </c>
      <c r="K283" s="40">
        <v>1018</v>
      </c>
      <c r="L283" s="40">
        <v>1016</v>
      </c>
      <c r="M283" s="40">
        <v>1013</v>
      </c>
      <c r="N283" s="40">
        <v>10</v>
      </c>
      <c r="O283" s="40">
        <v>9</v>
      </c>
      <c r="P283" s="40">
        <v>6</v>
      </c>
      <c r="Q283" s="40">
        <v>8</v>
      </c>
      <c r="R283" s="40">
        <v>3</v>
      </c>
      <c r="S283" s="40" t="s">
        <v>10</v>
      </c>
      <c r="T283" s="41"/>
    </row>
    <row r="284" spans="1:20" s="24" customFormat="1" ht="14.25" customHeight="1" x14ac:dyDescent="0.25">
      <c r="A284" s="39">
        <v>43104</v>
      </c>
      <c r="B284" s="40">
        <v>7</v>
      </c>
      <c r="C284" s="40">
        <v>0</v>
      </c>
      <c r="D284" s="40">
        <v>-6</v>
      </c>
      <c r="E284" s="40">
        <v>-1</v>
      </c>
      <c r="F284" s="40">
        <v>-2</v>
      </c>
      <c r="G284" s="40">
        <v>-7</v>
      </c>
      <c r="H284" s="40">
        <v>93</v>
      </c>
      <c r="I284" s="40">
        <v>75</v>
      </c>
      <c r="J284" s="40">
        <v>57</v>
      </c>
      <c r="K284" s="40">
        <v>1019</v>
      </c>
      <c r="L284" s="40">
        <v>1016</v>
      </c>
      <c r="M284" s="40">
        <v>1014</v>
      </c>
      <c r="N284" s="40">
        <v>10</v>
      </c>
      <c r="O284" s="40">
        <v>7</v>
      </c>
      <c r="P284" s="40">
        <v>2</v>
      </c>
      <c r="Q284" s="40">
        <v>6</v>
      </c>
      <c r="R284" s="40">
        <v>2</v>
      </c>
      <c r="S284" s="40" t="s">
        <v>10</v>
      </c>
      <c r="T284" s="41"/>
    </row>
    <row r="285" spans="1:20" s="24" customFormat="1" ht="14.25" customHeight="1" x14ac:dyDescent="0.25">
      <c r="A285" s="39">
        <v>43105</v>
      </c>
      <c r="B285" s="40">
        <v>5</v>
      </c>
      <c r="C285" s="40">
        <v>2</v>
      </c>
      <c r="D285" s="40">
        <v>-1</v>
      </c>
      <c r="E285" s="40">
        <v>2</v>
      </c>
      <c r="F285" s="40">
        <v>1</v>
      </c>
      <c r="G285" s="40">
        <v>-2</v>
      </c>
      <c r="H285" s="40">
        <v>100</v>
      </c>
      <c r="I285" s="40">
        <v>88</v>
      </c>
      <c r="J285" s="40">
        <v>76</v>
      </c>
      <c r="K285" s="40">
        <v>1015</v>
      </c>
      <c r="L285" s="40">
        <v>1014</v>
      </c>
      <c r="M285" s="40">
        <v>1013</v>
      </c>
      <c r="N285" s="40">
        <v>6</v>
      </c>
      <c r="O285" s="40">
        <v>5</v>
      </c>
      <c r="P285" s="40">
        <v>1</v>
      </c>
      <c r="Q285" s="40">
        <v>6</v>
      </c>
      <c r="R285" s="40">
        <v>2</v>
      </c>
      <c r="S285" s="40" t="s">
        <v>10</v>
      </c>
      <c r="T285" s="41" t="s">
        <v>13</v>
      </c>
    </row>
    <row r="286" spans="1:20" s="24" customFormat="1" ht="14.25" customHeight="1" x14ac:dyDescent="0.25">
      <c r="A286" s="39">
        <v>43106</v>
      </c>
      <c r="B286" s="40">
        <v>8</v>
      </c>
      <c r="C286" s="40">
        <v>3</v>
      </c>
      <c r="D286" s="40">
        <v>-1</v>
      </c>
      <c r="E286" s="40">
        <v>1</v>
      </c>
      <c r="F286" s="40">
        <v>-1</v>
      </c>
      <c r="G286" s="40">
        <v>-2</v>
      </c>
      <c r="H286" s="40">
        <v>100</v>
      </c>
      <c r="I286" s="40">
        <v>82</v>
      </c>
      <c r="J286" s="40">
        <v>53</v>
      </c>
      <c r="K286" s="40">
        <v>1023</v>
      </c>
      <c r="L286" s="40">
        <v>1018</v>
      </c>
      <c r="M286" s="40">
        <v>1015</v>
      </c>
      <c r="N286" s="40">
        <v>10</v>
      </c>
      <c r="O286" s="40">
        <v>6</v>
      </c>
      <c r="P286" s="40">
        <v>2</v>
      </c>
      <c r="Q286" s="40">
        <v>3</v>
      </c>
      <c r="R286" s="40">
        <v>2</v>
      </c>
      <c r="S286" s="40" t="s">
        <v>10</v>
      </c>
      <c r="T286" s="41"/>
    </row>
    <row r="287" spans="1:20" s="24" customFormat="1" ht="14.25" customHeight="1" x14ac:dyDescent="0.25">
      <c r="A287" s="39">
        <v>43107</v>
      </c>
      <c r="B287" s="40">
        <v>9</v>
      </c>
      <c r="C287" s="40">
        <v>2</v>
      </c>
      <c r="D287" s="40">
        <v>-4</v>
      </c>
      <c r="E287" s="40">
        <v>1</v>
      </c>
      <c r="F287" s="40">
        <v>-2</v>
      </c>
      <c r="G287" s="40">
        <v>-5</v>
      </c>
      <c r="H287" s="40">
        <v>93</v>
      </c>
      <c r="I287" s="40">
        <v>81</v>
      </c>
      <c r="J287" s="40">
        <v>50</v>
      </c>
      <c r="K287" s="40">
        <v>1030</v>
      </c>
      <c r="L287" s="40">
        <v>1028</v>
      </c>
      <c r="M287" s="40">
        <v>1023</v>
      </c>
      <c r="N287" s="40">
        <v>10</v>
      </c>
      <c r="O287" s="40">
        <v>5</v>
      </c>
      <c r="P287" s="40">
        <v>2</v>
      </c>
      <c r="Q287" s="40">
        <v>6</v>
      </c>
      <c r="R287" s="40">
        <v>2</v>
      </c>
      <c r="S287" s="40" t="s">
        <v>10</v>
      </c>
      <c r="T287" s="41"/>
    </row>
    <row r="288" spans="1:20" s="24" customFormat="1" ht="14.25" customHeight="1" x14ac:dyDescent="0.25">
      <c r="A288" s="39">
        <v>43108</v>
      </c>
      <c r="B288" s="40">
        <v>7</v>
      </c>
      <c r="C288" s="40">
        <v>0</v>
      </c>
      <c r="D288" s="40">
        <v>-6</v>
      </c>
      <c r="E288" s="40">
        <v>-1</v>
      </c>
      <c r="F288" s="40">
        <v>-4</v>
      </c>
      <c r="G288" s="40">
        <v>-7</v>
      </c>
      <c r="H288" s="40">
        <v>93</v>
      </c>
      <c r="I288" s="40">
        <v>81</v>
      </c>
      <c r="J288" s="40">
        <v>53</v>
      </c>
      <c r="K288" s="40">
        <v>1032</v>
      </c>
      <c r="L288" s="40">
        <v>1030</v>
      </c>
      <c r="M288" s="40">
        <v>1029</v>
      </c>
      <c r="N288" s="40">
        <v>10</v>
      </c>
      <c r="O288" s="40">
        <v>5</v>
      </c>
      <c r="P288" s="40">
        <v>1</v>
      </c>
      <c r="Q288" s="40">
        <v>3</v>
      </c>
      <c r="R288" s="40">
        <v>2</v>
      </c>
      <c r="S288" s="40" t="s">
        <v>10</v>
      </c>
      <c r="T288" s="41" t="s">
        <v>9</v>
      </c>
    </row>
    <row r="289" spans="1:20" s="24" customFormat="1" ht="14.25" customHeight="1" x14ac:dyDescent="0.25">
      <c r="A289" s="39">
        <v>43109</v>
      </c>
      <c r="B289" s="40">
        <v>7</v>
      </c>
      <c r="C289" s="40">
        <v>0</v>
      </c>
      <c r="D289" s="40">
        <v>-6</v>
      </c>
      <c r="E289" s="40">
        <v>-2</v>
      </c>
      <c r="F289" s="40">
        <v>-4</v>
      </c>
      <c r="G289" s="40">
        <v>-7</v>
      </c>
      <c r="H289" s="40">
        <v>93</v>
      </c>
      <c r="I289" s="40">
        <v>79</v>
      </c>
      <c r="J289" s="40">
        <v>43</v>
      </c>
      <c r="K289" s="40">
        <v>1029</v>
      </c>
      <c r="L289" s="40">
        <v>1026</v>
      </c>
      <c r="M289" s="40">
        <v>1022</v>
      </c>
      <c r="N289" s="40">
        <v>10</v>
      </c>
      <c r="O289" s="40">
        <v>5</v>
      </c>
      <c r="P289" s="40">
        <v>2</v>
      </c>
      <c r="Q289" s="40">
        <v>11</v>
      </c>
      <c r="R289" s="40">
        <v>2</v>
      </c>
      <c r="S289" s="40" t="s">
        <v>10</v>
      </c>
      <c r="T289" s="41"/>
    </row>
    <row r="290" spans="1:20" s="24" customFormat="1" ht="14.25" customHeight="1" x14ac:dyDescent="0.25">
      <c r="A290" s="39">
        <v>43110</v>
      </c>
      <c r="B290" s="40">
        <v>10</v>
      </c>
      <c r="C290" s="40">
        <v>2</v>
      </c>
      <c r="D290" s="40">
        <v>-5</v>
      </c>
      <c r="E290" s="40">
        <v>-2</v>
      </c>
      <c r="F290" s="40">
        <v>-5</v>
      </c>
      <c r="G290" s="40">
        <v>-8</v>
      </c>
      <c r="H290" s="40">
        <v>93</v>
      </c>
      <c r="I290" s="40">
        <v>67</v>
      </c>
      <c r="J290" s="40">
        <v>28</v>
      </c>
      <c r="K290" s="40">
        <v>1025</v>
      </c>
      <c r="L290" s="40">
        <v>1024</v>
      </c>
      <c r="M290" s="40">
        <v>1023</v>
      </c>
      <c r="N290" s="40">
        <v>10</v>
      </c>
      <c r="O290" s="40">
        <v>7</v>
      </c>
      <c r="P290" s="40">
        <v>4</v>
      </c>
      <c r="Q290" s="40">
        <v>8</v>
      </c>
      <c r="R290" s="40">
        <v>3</v>
      </c>
      <c r="S290" s="40" t="s">
        <v>10</v>
      </c>
      <c r="T290" s="41"/>
    </row>
    <row r="291" spans="1:20" s="24" customFormat="1" ht="14.25" customHeight="1" x14ac:dyDescent="0.25">
      <c r="A291" s="39">
        <v>43111</v>
      </c>
      <c r="B291" s="40">
        <v>6</v>
      </c>
      <c r="C291" s="40">
        <v>0</v>
      </c>
      <c r="D291" s="40">
        <v>-6</v>
      </c>
      <c r="E291" s="40">
        <v>1</v>
      </c>
      <c r="F291" s="40">
        <v>-4</v>
      </c>
      <c r="G291" s="40">
        <v>-8</v>
      </c>
      <c r="H291" s="40">
        <v>93</v>
      </c>
      <c r="I291" s="40">
        <v>76</v>
      </c>
      <c r="J291" s="40">
        <v>53</v>
      </c>
      <c r="K291" s="40">
        <v>1024</v>
      </c>
      <c r="L291" s="40">
        <v>1023</v>
      </c>
      <c r="M291" s="40">
        <v>1021</v>
      </c>
      <c r="N291" s="40">
        <v>10</v>
      </c>
      <c r="O291" s="40">
        <v>7</v>
      </c>
      <c r="P291" s="40">
        <v>4</v>
      </c>
      <c r="Q291" s="40">
        <v>6</v>
      </c>
      <c r="R291" s="40">
        <v>2</v>
      </c>
      <c r="S291" s="40" t="s">
        <v>10</v>
      </c>
      <c r="T291" s="41" t="s">
        <v>5</v>
      </c>
    </row>
    <row r="292" spans="1:20" s="24" customFormat="1" ht="14.25" customHeight="1" x14ac:dyDescent="0.25">
      <c r="A292" s="39">
        <v>43112</v>
      </c>
      <c r="B292" s="40">
        <v>4</v>
      </c>
      <c r="C292" s="40">
        <v>0</v>
      </c>
      <c r="D292" s="40">
        <v>-3</v>
      </c>
      <c r="E292" s="40">
        <v>4</v>
      </c>
      <c r="F292" s="40">
        <v>-1</v>
      </c>
      <c r="G292" s="40">
        <v>-4</v>
      </c>
      <c r="H292" s="40">
        <v>100</v>
      </c>
      <c r="I292" s="40">
        <v>96</v>
      </c>
      <c r="J292" s="40">
        <v>93</v>
      </c>
      <c r="K292" s="40">
        <v>1021</v>
      </c>
      <c r="L292" s="40">
        <v>1020</v>
      </c>
      <c r="M292" s="40">
        <v>1018</v>
      </c>
      <c r="N292" s="40">
        <v>6</v>
      </c>
      <c r="O292" s="40">
        <v>1</v>
      </c>
      <c r="P292" s="40">
        <v>0</v>
      </c>
      <c r="Q292" s="40">
        <v>6</v>
      </c>
      <c r="R292" s="40">
        <v>2</v>
      </c>
      <c r="S292" s="40" t="s">
        <v>10</v>
      </c>
      <c r="T292" s="41" t="s">
        <v>9</v>
      </c>
    </row>
    <row r="293" spans="1:20" s="24" customFormat="1" ht="14.25" customHeight="1" x14ac:dyDescent="0.25">
      <c r="A293" s="39">
        <v>43113</v>
      </c>
      <c r="B293" s="40">
        <v>10</v>
      </c>
      <c r="C293" s="40">
        <v>4</v>
      </c>
      <c r="D293" s="40">
        <v>-1</v>
      </c>
      <c r="E293" s="40">
        <v>3</v>
      </c>
      <c r="F293" s="40">
        <v>0</v>
      </c>
      <c r="G293" s="40">
        <v>-2</v>
      </c>
      <c r="H293" s="40">
        <v>100</v>
      </c>
      <c r="I293" s="40">
        <v>81</v>
      </c>
      <c r="J293" s="40">
        <v>47</v>
      </c>
      <c r="K293" s="40">
        <v>1022</v>
      </c>
      <c r="L293" s="40">
        <v>1020</v>
      </c>
      <c r="M293" s="40">
        <v>1019</v>
      </c>
      <c r="N293" s="40">
        <v>10</v>
      </c>
      <c r="O293" s="40">
        <v>6</v>
      </c>
      <c r="P293" s="40">
        <v>1</v>
      </c>
      <c r="Q293" s="40">
        <v>8</v>
      </c>
      <c r="R293" s="40">
        <v>2</v>
      </c>
      <c r="S293" s="40" t="s">
        <v>10</v>
      </c>
      <c r="T293" s="41" t="s">
        <v>11</v>
      </c>
    </row>
    <row r="294" spans="1:20" s="24" customFormat="1" ht="14.25" customHeight="1" x14ac:dyDescent="0.25">
      <c r="A294" s="39">
        <v>43114</v>
      </c>
      <c r="B294" s="40">
        <v>5</v>
      </c>
      <c r="C294" s="40">
        <v>1</v>
      </c>
      <c r="D294" s="40">
        <v>-3</v>
      </c>
      <c r="E294" s="40">
        <v>0</v>
      </c>
      <c r="F294" s="40">
        <v>-2</v>
      </c>
      <c r="G294" s="40">
        <v>-4</v>
      </c>
      <c r="H294" s="40">
        <v>93</v>
      </c>
      <c r="I294" s="40">
        <v>82</v>
      </c>
      <c r="J294" s="40">
        <v>65</v>
      </c>
      <c r="K294" s="40">
        <v>1020</v>
      </c>
      <c r="L294" s="40">
        <v>1017</v>
      </c>
      <c r="M294" s="40">
        <v>1015</v>
      </c>
      <c r="N294" s="40">
        <v>10</v>
      </c>
      <c r="O294" s="40">
        <v>7</v>
      </c>
      <c r="P294" s="40">
        <v>4</v>
      </c>
      <c r="Q294" s="40">
        <v>8</v>
      </c>
      <c r="R294" s="40">
        <v>2</v>
      </c>
      <c r="S294" s="40" t="s">
        <v>10</v>
      </c>
      <c r="T294" s="41"/>
    </row>
    <row r="295" spans="1:20" s="24" customFormat="1" ht="14.25" customHeight="1" x14ac:dyDescent="0.25">
      <c r="A295" s="39">
        <v>43115</v>
      </c>
      <c r="B295" s="40">
        <v>4</v>
      </c>
      <c r="C295" s="40">
        <v>1</v>
      </c>
      <c r="D295" s="40">
        <v>-1</v>
      </c>
      <c r="E295" s="40">
        <v>1</v>
      </c>
      <c r="F295" s="40">
        <v>-1</v>
      </c>
      <c r="G295" s="40">
        <v>-4</v>
      </c>
      <c r="H295" s="40">
        <v>100</v>
      </c>
      <c r="I295" s="40">
        <v>86</v>
      </c>
      <c r="J295" s="40">
        <v>75</v>
      </c>
      <c r="K295" s="40">
        <v>1024</v>
      </c>
      <c r="L295" s="40">
        <v>1021</v>
      </c>
      <c r="M295" s="40">
        <v>1016</v>
      </c>
      <c r="N295" s="40">
        <v>10</v>
      </c>
      <c r="O295" s="40">
        <v>7</v>
      </c>
      <c r="P295" s="40">
        <v>2</v>
      </c>
      <c r="Q295" s="40">
        <v>10</v>
      </c>
      <c r="R295" s="40">
        <v>3</v>
      </c>
      <c r="S295" s="40" t="s">
        <v>10</v>
      </c>
      <c r="T295" s="41" t="s">
        <v>8</v>
      </c>
    </row>
    <row r="296" spans="1:20" s="24" customFormat="1" ht="14.25" customHeight="1" x14ac:dyDescent="0.25">
      <c r="A296" s="39">
        <v>43116</v>
      </c>
      <c r="B296" s="40">
        <v>3</v>
      </c>
      <c r="C296" s="40">
        <v>0</v>
      </c>
      <c r="D296" s="40">
        <v>-4</v>
      </c>
      <c r="E296" s="40">
        <v>-1</v>
      </c>
      <c r="F296" s="40">
        <v>-3</v>
      </c>
      <c r="G296" s="40">
        <v>-5</v>
      </c>
      <c r="H296" s="40">
        <v>93</v>
      </c>
      <c r="I296" s="40">
        <v>84</v>
      </c>
      <c r="J296" s="40">
        <v>65</v>
      </c>
      <c r="K296" s="40">
        <v>1024</v>
      </c>
      <c r="L296" s="40">
        <v>1023</v>
      </c>
      <c r="M296" s="40">
        <v>1020</v>
      </c>
      <c r="N296" s="40">
        <v>10</v>
      </c>
      <c r="O296" s="40">
        <v>8</v>
      </c>
      <c r="P296" s="40">
        <v>2</v>
      </c>
      <c r="Q296" s="40">
        <v>3</v>
      </c>
      <c r="R296" s="40">
        <v>2</v>
      </c>
      <c r="S296" s="40" t="s">
        <v>10</v>
      </c>
      <c r="T296" s="41" t="s">
        <v>8</v>
      </c>
    </row>
    <row r="297" spans="1:20" s="24" customFormat="1" ht="14.25" customHeight="1" x14ac:dyDescent="0.25">
      <c r="A297" s="39">
        <v>43117</v>
      </c>
      <c r="B297" s="40">
        <v>3</v>
      </c>
      <c r="C297" s="40">
        <v>-1</v>
      </c>
      <c r="D297" s="40">
        <v>-5</v>
      </c>
      <c r="E297" s="40">
        <v>-1</v>
      </c>
      <c r="F297" s="40">
        <v>-3</v>
      </c>
      <c r="G297" s="40">
        <v>-6</v>
      </c>
      <c r="H297" s="40">
        <v>93</v>
      </c>
      <c r="I297" s="40">
        <v>83</v>
      </c>
      <c r="J297" s="40">
        <v>65</v>
      </c>
      <c r="K297" s="40">
        <v>1020</v>
      </c>
      <c r="L297" s="40">
        <v>1017</v>
      </c>
      <c r="M297" s="40">
        <v>1015</v>
      </c>
      <c r="N297" s="40">
        <v>10</v>
      </c>
      <c r="O297" s="40">
        <v>6</v>
      </c>
      <c r="P297" s="40">
        <v>2</v>
      </c>
      <c r="Q297" s="40">
        <v>6</v>
      </c>
      <c r="R297" s="40">
        <v>2</v>
      </c>
      <c r="S297" s="40" t="s">
        <v>10</v>
      </c>
      <c r="T297" s="41"/>
    </row>
    <row r="298" spans="1:20" s="24" customFormat="1" ht="14.25" customHeight="1" x14ac:dyDescent="0.25">
      <c r="A298" s="39">
        <v>43118</v>
      </c>
      <c r="B298" s="40">
        <v>5</v>
      </c>
      <c r="C298" s="40">
        <v>1</v>
      </c>
      <c r="D298" s="40">
        <v>-2</v>
      </c>
      <c r="E298" s="40">
        <v>0</v>
      </c>
      <c r="F298" s="40">
        <v>-1</v>
      </c>
      <c r="G298" s="40">
        <v>-3</v>
      </c>
      <c r="H298" s="40">
        <v>100</v>
      </c>
      <c r="I298" s="40">
        <v>85</v>
      </c>
      <c r="J298" s="40">
        <v>70</v>
      </c>
      <c r="K298" s="40">
        <v>1014</v>
      </c>
      <c r="L298" s="40">
        <v>1009</v>
      </c>
      <c r="M298" s="40">
        <v>1005</v>
      </c>
      <c r="N298" s="40">
        <v>6</v>
      </c>
      <c r="O298" s="40">
        <v>4</v>
      </c>
      <c r="P298" s="40">
        <v>1</v>
      </c>
      <c r="Q298" s="40">
        <v>8</v>
      </c>
      <c r="R298" s="40">
        <v>2</v>
      </c>
      <c r="S298" s="40" t="s">
        <v>10</v>
      </c>
      <c r="T298" s="41" t="s">
        <v>8</v>
      </c>
    </row>
    <row r="299" spans="1:20" s="24" customFormat="1" ht="14.25" customHeight="1" x14ac:dyDescent="0.25">
      <c r="A299" s="39">
        <v>43119</v>
      </c>
      <c r="B299" s="40">
        <v>13</v>
      </c>
      <c r="C299" s="40">
        <v>7</v>
      </c>
      <c r="D299" s="40">
        <v>1</v>
      </c>
      <c r="E299" s="40">
        <v>1</v>
      </c>
      <c r="F299" s="40">
        <v>-1</v>
      </c>
      <c r="G299" s="40">
        <v>-3</v>
      </c>
      <c r="H299" s="40">
        <v>93</v>
      </c>
      <c r="I299" s="40">
        <v>57</v>
      </c>
      <c r="J299" s="40">
        <v>33</v>
      </c>
      <c r="K299" s="40">
        <v>1009</v>
      </c>
      <c r="L299" s="40">
        <v>1006</v>
      </c>
      <c r="M299" s="40">
        <v>1003</v>
      </c>
      <c r="N299" s="40">
        <v>10</v>
      </c>
      <c r="O299" s="40">
        <v>9</v>
      </c>
      <c r="P299" s="40">
        <v>2</v>
      </c>
      <c r="Q299" s="40">
        <v>29</v>
      </c>
      <c r="R299" s="40">
        <v>11</v>
      </c>
      <c r="S299" s="40" t="s">
        <v>10</v>
      </c>
      <c r="T299" s="41"/>
    </row>
    <row r="300" spans="1:20" s="24" customFormat="1" ht="14.25" customHeight="1" x14ac:dyDescent="0.25">
      <c r="A300" s="39">
        <v>43120</v>
      </c>
      <c r="B300" s="40">
        <v>12</v>
      </c>
      <c r="C300" s="40">
        <v>7</v>
      </c>
      <c r="D300" s="40">
        <v>2</v>
      </c>
      <c r="E300" s="40">
        <v>3</v>
      </c>
      <c r="F300" s="40">
        <v>1</v>
      </c>
      <c r="G300" s="40">
        <v>-3</v>
      </c>
      <c r="H300" s="40">
        <v>93</v>
      </c>
      <c r="I300" s="40">
        <v>72</v>
      </c>
      <c r="J300" s="40">
        <v>38</v>
      </c>
      <c r="K300" s="40">
        <v>1022</v>
      </c>
      <c r="L300" s="40">
        <v>1016</v>
      </c>
      <c r="M300" s="40">
        <v>1010</v>
      </c>
      <c r="N300" s="40">
        <v>10</v>
      </c>
      <c r="O300" s="40">
        <v>10</v>
      </c>
      <c r="P300" s="40">
        <v>10</v>
      </c>
      <c r="Q300" s="40">
        <v>16</v>
      </c>
      <c r="R300" s="40">
        <v>5</v>
      </c>
      <c r="S300" s="40" t="s">
        <v>10</v>
      </c>
      <c r="T300" s="41" t="s">
        <v>5</v>
      </c>
    </row>
    <row r="301" spans="1:20" s="24" customFormat="1" ht="14.25" customHeight="1" x14ac:dyDescent="0.25">
      <c r="A301" s="39">
        <v>43121</v>
      </c>
      <c r="B301" s="40">
        <v>9</v>
      </c>
      <c r="C301" s="40">
        <v>3</v>
      </c>
      <c r="D301" s="40">
        <v>-2</v>
      </c>
      <c r="E301" s="40">
        <v>2</v>
      </c>
      <c r="F301" s="40">
        <v>-1</v>
      </c>
      <c r="G301" s="40">
        <v>-3</v>
      </c>
      <c r="H301" s="40">
        <v>93</v>
      </c>
      <c r="I301" s="40">
        <v>81</v>
      </c>
      <c r="J301" s="40">
        <v>57</v>
      </c>
      <c r="K301" s="40">
        <v>1023</v>
      </c>
      <c r="L301" s="40">
        <v>1022</v>
      </c>
      <c r="M301" s="40">
        <v>1020</v>
      </c>
      <c r="N301" s="40">
        <v>10</v>
      </c>
      <c r="O301" s="40">
        <v>9</v>
      </c>
      <c r="P301" s="40">
        <v>6</v>
      </c>
      <c r="Q301" s="40">
        <v>6</v>
      </c>
      <c r="R301" s="40">
        <v>2</v>
      </c>
      <c r="S301" s="40" t="s">
        <v>10</v>
      </c>
      <c r="T301" s="41"/>
    </row>
    <row r="302" spans="1:20" s="24" customFormat="1" ht="14.25" customHeight="1" x14ac:dyDescent="0.25">
      <c r="A302" s="39">
        <v>43122</v>
      </c>
      <c r="B302" s="40">
        <v>7</v>
      </c>
      <c r="C302" s="40">
        <v>2</v>
      </c>
      <c r="D302" s="40">
        <v>-3</v>
      </c>
      <c r="E302" s="40">
        <v>1</v>
      </c>
      <c r="F302" s="40">
        <v>-2</v>
      </c>
      <c r="G302" s="40">
        <v>-4</v>
      </c>
      <c r="H302" s="40">
        <v>100</v>
      </c>
      <c r="I302" s="40">
        <v>85</v>
      </c>
      <c r="J302" s="40">
        <v>61</v>
      </c>
      <c r="K302" s="40">
        <v>1021</v>
      </c>
      <c r="L302" s="40">
        <v>1016</v>
      </c>
      <c r="M302" s="40">
        <v>1013</v>
      </c>
      <c r="N302" s="40">
        <v>10</v>
      </c>
      <c r="O302" s="40">
        <v>4</v>
      </c>
      <c r="P302" s="40">
        <v>1</v>
      </c>
      <c r="Q302" s="40">
        <v>6</v>
      </c>
      <c r="R302" s="40">
        <v>2</v>
      </c>
      <c r="S302" s="40" t="s">
        <v>10</v>
      </c>
      <c r="T302" s="41" t="s">
        <v>9</v>
      </c>
    </row>
    <row r="303" spans="1:20" s="24" customFormat="1" ht="14.25" customHeight="1" x14ac:dyDescent="0.25">
      <c r="A303" s="39">
        <v>43123</v>
      </c>
      <c r="B303" s="40">
        <v>8</v>
      </c>
      <c r="C303" s="40">
        <v>1</v>
      </c>
      <c r="D303" s="40">
        <v>-6</v>
      </c>
      <c r="E303" s="40">
        <v>0</v>
      </c>
      <c r="F303" s="40">
        <v>-3</v>
      </c>
      <c r="G303" s="40">
        <v>-7</v>
      </c>
      <c r="H303" s="40">
        <v>93</v>
      </c>
      <c r="I303" s="40">
        <v>79</v>
      </c>
      <c r="J303" s="40">
        <v>53</v>
      </c>
      <c r="K303" s="40">
        <v>1014</v>
      </c>
      <c r="L303" s="40">
        <v>1012</v>
      </c>
      <c r="M303" s="40">
        <v>1011</v>
      </c>
      <c r="N303" s="40">
        <v>10</v>
      </c>
      <c r="O303" s="40">
        <v>5</v>
      </c>
      <c r="P303" s="40">
        <v>2</v>
      </c>
      <c r="Q303" s="40">
        <v>3</v>
      </c>
      <c r="R303" s="40">
        <v>2</v>
      </c>
      <c r="S303" s="40" t="s">
        <v>10</v>
      </c>
      <c r="T303" s="41"/>
    </row>
    <row r="304" spans="1:20" s="24" customFormat="1" ht="14.25" customHeight="1" x14ac:dyDescent="0.25">
      <c r="A304" s="39">
        <v>43124</v>
      </c>
      <c r="B304" s="40">
        <v>9</v>
      </c>
      <c r="C304" s="40">
        <v>4</v>
      </c>
      <c r="D304" s="40">
        <v>1</v>
      </c>
      <c r="E304" s="40">
        <v>2</v>
      </c>
      <c r="F304" s="40">
        <v>1</v>
      </c>
      <c r="G304" s="40">
        <v>-1</v>
      </c>
      <c r="H304" s="40">
        <v>93</v>
      </c>
      <c r="I304" s="40">
        <v>76</v>
      </c>
      <c r="J304" s="40">
        <v>57</v>
      </c>
      <c r="K304" s="40">
        <v>1017</v>
      </c>
      <c r="L304" s="40">
        <v>1015</v>
      </c>
      <c r="M304" s="40">
        <v>1013</v>
      </c>
      <c r="N304" s="40">
        <v>10</v>
      </c>
      <c r="O304" s="40">
        <v>7</v>
      </c>
      <c r="P304" s="40">
        <v>4</v>
      </c>
      <c r="Q304" s="40">
        <v>8</v>
      </c>
      <c r="R304" s="40">
        <v>2</v>
      </c>
      <c r="S304" s="40" t="s">
        <v>10</v>
      </c>
      <c r="T304" s="41"/>
    </row>
    <row r="305" spans="1:20" s="24" customFormat="1" ht="14.25" customHeight="1" x14ac:dyDescent="0.25">
      <c r="A305" s="39">
        <v>43125</v>
      </c>
      <c r="B305" s="40">
        <v>9</v>
      </c>
      <c r="C305" s="40">
        <v>4</v>
      </c>
      <c r="D305" s="40">
        <v>1</v>
      </c>
      <c r="E305" s="40">
        <v>4</v>
      </c>
      <c r="F305" s="40">
        <v>2</v>
      </c>
      <c r="G305" s="40">
        <v>0</v>
      </c>
      <c r="H305" s="40">
        <v>100</v>
      </c>
      <c r="I305" s="40">
        <v>84</v>
      </c>
      <c r="J305" s="40">
        <v>62</v>
      </c>
      <c r="K305" s="40">
        <v>1019</v>
      </c>
      <c r="L305" s="40">
        <v>1017</v>
      </c>
      <c r="M305" s="40">
        <v>1017</v>
      </c>
      <c r="N305" s="40">
        <v>6</v>
      </c>
      <c r="O305" s="40">
        <v>6</v>
      </c>
      <c r="P305" s="40">
        <v>4</v>
      </c>
      <c r="Q305" s="40">
        <v>6</v>
      </c>
      <c r="R305" s="40">
        <v>2</v>
      </c>
      <c r="S305" s="40" t="s">
        <v>10</v>
      </c>
      <c r="T305" s="41" t="s">
        <v>5</v>
      </c>
    </row>
    <row r="306" spans="1:20" s="24" customFormat="1" ht="14.25" customHeight="1" x14ac:dyDescent="0.25">
      <c r="A306" s="39">
        <v>43126</v>
      </c>
      <c r="B306" s="40">
        <v>5</v>
      </c>
      <c r="C306" s="40">
        <v>3</v>
      </c>
      <c r="D306" s="40">
        <v>1</v>
      </c>
      <c r="E306" s="40">
        <v>2</v>
      </c>
      <c r="F306" s="40">
        <v>1</v>
      </c>
      <c r="G306" s="40">
        <v>0</v>
      </c>
      <c r="H306" s="40">
        <v>93</v>
      </c>
      <c r="I306" s="40">
        <v>86</v>
      </c>
      <c r="J306" s="40">
        <v>70</v>
      </c>
      <c r="K306" s="40">
        <v>1020</v>
      </c>
      <c r="L306" s="40">
        <v>1017</v>
      </c>
      <c r="M306" s="40">
        <v>1016</v>
      </c>
      <c r="N306" s="40">
        <v>10</v>
      </c>
      <c r="O306" s="40">
        <v>8</v>
      </c>
      <c r="P306" s="40">
        <v>4</v>
      </c>
      <c r="Q306" s="40">
        <v>14</v>
      </c>
      <c r="R306" s="40">
        <v>3</v>
      </c>
      <c r="S306" s="40" t="s">
        <v>10</v>
      </c>
      <c r="T306" s="41" t="s">
        <v>5</v>
      </c>
    </row>
    <row r="307" spans="1:20" s="24" customFormat="1" ht="14.25" customHeight="1" x14ac:dyDescent="0.25">
      <c r="A307" s="39">
        <v>43127</v>
      </c>
      <c r="B307" s="40">
        <v>4</v>
      </c>
      <c r="C307" s="40">
        <v>2</v>
      </c>
      <c r="D307" s="40">
        <v>0</v>
      </c>
      <c r="E307" s="40">
        <v>1</v>
      </c>
      <c r="F307" s="40">
        <v>0</v>
      </c>
      <c r="G307" s="40">
        <v>-1</v>
      </c>
      <c r="H307" s="40">
        <v>100</v>
      </c>
      <c r="I307" s="40">
        <v>90</v>
      </c>
      <c r="J307" s="40">
        <v>75</v>
      </c>
      <c r="K307" s="40">
        <v>1024</v>
      </c>
      <c r="L307" s="40">
        <v>1022</v>
      </c>
      <c r="M307" s="40">
        <v>1020</v>
      </c>
      <c r="N307" s="40">
        <v>10</v>
      </c>
      <c r="O307" s="40">
        <v>8</v>
      </c>
      <c r="P307" s="40">
        <v>4</v>
      </c>
      <c r="Q307" s="40">
        <v>8</v>
      </c>
      <c r="R307" s="40">
        <v>2</v>
      </c>
      <c r="S307" s="40" t="s">
        <v>10</v>
      </c>
      <c r="T307" s="41" t="s">
        <v>12</v>
      </c>
    </row>
    <row r="308" spans="1:20" s="24" customFormat="1" ht="14.25" customHeight="1" x14ac:dyDescent="0.25">
      <c r="A308" s="39">
        <v>43128</v>
      </c>
      <c r="B308" s="40">
        <v>6</v>
      </c>
      <c r="C308" s="40">
        <v>2</v>
      </c>
      <c r="D308" s="40">
        <v>-1</v>
      </c>
      <c r="E308" s="40">
        <v>0</v>
      </c>
      <c r="F308" s="40">
        <v>-4</v>
      </c>
      <c r="G308" s="40">
        <v>-11</v>
      </c>
      <c r="H308" s="40">
        <v>93</v>
      </c>
      <c r="I308" s="40">
        <v>70</v>
      </c>
      <c r="J308" s="40">
        <v>44</v>
      </c>
      <c r="K308" s="40">
        <v>1029</v>
      </c>
      <c r="L308" s="40">
        <v>1027</v>
      </c>
      <c r="M308" s="40">
        <v>1025</v>
      </c>
      <c r="N308" s="40">
        <v>10</v>
      </c>
      <c r="O308" s="40">
        <v>8</v>
      </c>
      <c r="P308" s="40">
        <v>2</v>
      </c>
      <c r="Q308" s="40">
        <v>10</v>
      </c>
      <c r="R308" s="40">
        <v>3</v>
      </c>
      <c r="S308" s="40" t="s">
        <v>10</v>
      </c>
      <c r="T308" s="41"/>
    </row>
    <row r="309" spans="1:20" s="24" customFormat="1" ht="14.25" customHeight="1" x14ac:dyDescent="0.25">
      <c r="A309" s="39">
        <v>43129</v>
      </c>
      <c r="B309" s="40">
        <v>3</v>
      </c>
      <c r="C309" s="40">
        <v>-1</v>
      </c>
      <c r="D309" s="40">
        <v>-5</v>
      </c>
      <c r="E309" s="40">
        <v>-7</v>
      </c>
      <c r="F309" s="40">
        <v>-10</v>
      </c>
      <c r="G309" s="40">
        <v>-14</v>
      </c>
      <c r="H309" s="40">
        <v>74</v>
      </c>
      <c r="I309" s="40">
        <v>54</v>
      </c>
      <c r="J309" s="40">
        <v>32</v>
      </c>
      <c r="K309" s="40">
        <v>1027</v>
      </c>
      <c r="L309" s="40">
        <v>1024</v>
      </c>
      <c r="M309" s="40">
        <v>1021</v>
      </c>
      <c r="N309" s="40">
        <v>10</v>
      </c>
      <c r="O309" s="40">
        <v>10</v>
      </c>
      <c r="P309" s="40">
        <v>6</v>
      </c>
      <c r="Q309" s="40">
        <v>10</v>
      </c>
      <c r="R309" s="40">
        <v>5</v>
      </c>
      <c r="S309" s="40" t="s">
        <v>10</v>
      </c>
      <c r="T309" s="41"/>
    </row>
    <row r="310" spans="1:20" s="24" customFormat="1" ht="14.25" customHeight="1" x14ac:dyDescent="0.25">
      <c r="A310" s="39">
        <v>43130</v>
      </c>
      <c r="B310" s="40">
        <v>6</v>
      </c>
      <c r="C310" s="40">
        <v>0</v>
      </c>
      <c r="D310" s="40">
        <v>-5</v>
      </c>
      <c r="E310" s="40">
        <v>-5</v>
      </c>
      <c r="F310" s="40">
        <v>-7</v>
      </c>
      <c r="G310" s="40">
        <v>-8</v>
      </c>
      <c r="H310" s="40">
        <v>86</v>
      </c>
      <c r="I310" s="40">
        <v>63</v>
      </c>
      <c r="J310" s="40">
        <v>36</v>
      </c>
      <c r="K310" s="40">
        <v>1022</v>
      </c>
      <c r="L310" s="40">
        <v>1021</v>
      </c>
      <c r="M310" s="40">
        <v>1019</v>
      </c>
      <c r="N310" s="40">
        <v>10</v>
      </c>
      <c r="O310" s="40">
        <v>8</v>
      </c>
      <c r="P310" s="40">
        <v>4</v>
      </c>
      <c r="Q310" s="40">
        <v>6</v>
      </c>
      <c r="R310" s="40">
        <v>2</v>
      </c>
      <c r="S310" s="40" t="s">
        <v>10</v>
      </c>
      <c r="T310" s="41"/>
    </row>
    <row r="311" spans="1:20" s="24" customFormat="1" ht="14.25" customHeight="1" x14ac:dyDescent="0.25">
      <c r="A311" s="39">
        <v>43131</v>
      </c>
      <c r="B311" s="40">
        <v>8</v>
      </c>
      <c r="C311" s="40">
        <v>1</v>
      </c>
      <c r="D311" s="40">
        <v>-5</v>
      </c>
      <c r="E311" s="40">
        <v>-4</v>
      </c>
      <c r="F311" s="40">
        <v>-7</v>
      </c>
      <c r="G311" s="40">
        <v>-9</v>
      </c>
      <c r="H311" s="40">
        <v>86</v>
      </c>
      <c r="I311" s="40">
        <v>58</v>
      </c>
      <c r="J311" s="40">
        <v>29</v>
      </c>
      <c r="K311" s="40">
        <v>1022</v>
      </c>
      <c r="L311" s="40">
        <v>1020</v>
      </c>
      <c r="M311" s="40">
        <v>1017</v>
      </c>
      <c r="N311" s="40">
        <v>10</v>
      </c>
      <c r="O311" s="40">
        <v>9</v>
      </c>
      <c r="P311" s="40">
        <v>6</v>
      </c>
      <c r="Q311" s="40">
        <v>11</v>
      </c>
      <c r="R311" s="40">
        <v>3</v>
      </c>
      <c r="S311" s="40" t="s">
        <v>10</v>
      </c>
      <c r="T311" s="41"/>
    </row>
    <row r="312" spans="1:20" s="24" customFormat="1" ht="14.25" customHeight="1" x14ac:dyDescent="0.25">
      <c r="A312" s="39">
        <v>43132</v>
      </c>
      <c r="B312" s="40">
        <v>11</v>
      </c>
      <c r="C312" s="40">
        <v>3</v>
      </c>
      <c r="D312" s="40">
        <v>-3</v>
      </c>
      <c r="E312" s="40">
        <v>-4</v>
      </c>
      <c r="F312" s="40">
        <v>-8</v>
      </c>
      <c r="G312" s="40">
        <v>-13</v>
      </c>
      <c r="H312" s="40">
        <v>86</v>
      </c>
      <c r="I312" s="40">
        <v>46</v>
      </c>
      <c r="J312" s="40">
        <v>18</v>
      </c>
      <c r="K312" s="40">
        <v>1024</v>
      </c>
      <c r="L312" s="40">
        <v>1021</v>
      </c>
      <c r="M312" s="40">
        <v>1018</v>
      </c>
      <c r="N312" s="40">
        <v>10</v>
      </c>
      <c r="O312" s="40">
        <v>10</v>
      </c>
      <c r="P312" s="40">
        <v>10</v>
      </c>
      <c r="Q312" s="40">
        <v>19</v>
      </c>
      <c r="R312" s="40">
        <v>5</v>
      </c>
      <c r="S312" s="40" t="s">
        <v>10</v>
      </c>
      <c r="T312" s="41"/>
    </row>
    <row r="313" spans="1:20" s="24" customFormat="1" ht="14.25" customHeight="1" x14ac:dyDescent="0.25">
      <c r="A313" s="39">
        <v>43133</v>
      </c>
      <c r="B313" s="40">
        <v>9</v>
      </c>
      <c r="C313" s="40">
        <v>0</v>
      </c>
      <c r="D313" s="40">
        <v>-8</v>
      </c>
      <c r="E313" s="40">
        <v>-7</v>
      </c>
      <c r="F313" s="40">
        <v>-10</v>
      </c>
      <c r="G313" s="40">
        <v>-12</v>
      </c>
      <c r="H313" s="40">
        <v>86</v>
      </c>
      <c r="I313" s="40">
        <v>50</v>
      </c>
      <c r="J313" s="40">
        <v>24</v>
      </c>
      <c r="K313" s="40">
        <v>1028</v>
      </c>
      <c r="L313" s="40">
        <v>1026</v>
      </c>
      <c r="M313" s="40">
        <v>1025</v>
      </c>
      <c r="N313" s="40">
        <v>10</v>
      </c>
      <c r="O313" s="40">
        <v>10</v>
      </c>
      <c r="P313" s="40">
        <v>10</v>
      </c>
      <c r="Q313" s="40">
        <v>10</v>
      </c>
      <c r="R313" s="40">
        <v>3</v>
      </c>
      <c r="S313" s="40">
        <v>21</v>
      </c>
      <c r="T313" s="41"/>
    </row>
    <row r="314" spans="1:20" s="24" customFormat="1" ht="14.25" customHeight="1" x14ac:dyDescent="0.25">
      <c r="A314" s="39">
        <v>43134</v>
      </c>
      <c r="B314" s="40">
        <v>9</v>
      </c>
      <c r="C314" s="40">
        <v>1</v>
      </c>
      <c r="D314" s="40">
        <v>-7</v>
      </c>
      <c r="E314" s="40">
        <v>-6</v>
      </c>
      <c r="F314" s="40">
        <v>-8</v>
      </c>
      <c r="G314" s="40">
        <v>-10</v>
      </c>
      <c r="H314" s="40">
        <v>93</v>
      </c>
      <c r="I314" s="40">
        <v>57</v>
      </c>
      <c r="J314" s="40">
        <v>27</v>
      </c>
      <c r="K314" s="40">
        <v>1026</v>
      </c>
      <c r="L314" s="40">
        <v>1025</v>
      </c>
      <c r="M314" s="40">
        <v>1023</v>
      </c>
      <c r="N314" s="40">
        <v>10</v>
      </c>
      <c r="O314" s="40">
        <v>7</v>
      </c>
      <c r="P314" s="40">
        <v>4</v>
      </c>
      <c r="Q314" s="40">
        <v>6</v>
      </c>
      <c r="R314" s="40">
        <v>2</v>
      </c>
      <c r="S314" s="40" t="s">
        <v>10</v>
      </c>
      <c r="T314" s="41"/>
    </row>
    <row r="315" spans="1:20" s="24" customFormat="1" ht="14.25" customHeight="1" x14ac:dyDescent="0.25">
      <c r="A315" s="39">
        <v>43135</v>
      </c>
      <c r="B315" s="40">
        <v>8</v>
      </c>
      <c r="C315" s="40">
        <v>1</v>
      </c>
      <c r="D315" s="40">
        <v>-5</v>
      </c>
      <c r="E315" s="40">
        <v>-3</v>
      </c>
      <c r="F315" s="40">
        <v>-6</v>
      </c>
      <c r="G315" s="40">
        <v>-7</v>
      </c>
      <c r="H315" s="40">
        <v>86</v>
      </c>
      <c r="I315" s="40">
        <v>63</v>
      </c>
      <c r="J315" s="40">
        <v>34</v>
      </c>
      <c r="K315" s="40">
        <v>1026</v>
      </c>
      <c r="L315" s="40">
        <v>1024</v>
      </c>
      <c r="M315" s="40">
        <v>1021</v>
      </c>
      <c r="N315" s="40">
        <v>10</v>
      </c>
      <c r="O315" s="40">
        <v>5</v>
      </c>
      <c r="P315" s="40">
        <v>2</v>
      </c>
      <c r="Q315" s="40">
        <v>6</v>
      </c>
      <c r="R315" s="40">
        <v>2</v>
      </c>
      <c r="S315" s="40" t="s">
        <v>10</v>
      </c>
      <c r="T315" s="41" t="s">
        <v>5</v>
      </c>
    </row>
    <row r="316" spans="1:20" s="24" customFormat="1" ht="14.25" customHeight="1" x14ac:dyDescent="0.25">
      <c r="A316" s="39">
        <v>43136</v>
      </c>
      <c r="B316" s="40">
        <v>13</v>
      </c>
      <c r="C316" s="40">
        <v>6</v>
      </c>
      <c r="D316" s="40">
        <v>-2</v>
      </c>
      <c r="E316" s="40">
        <v>-3</v>
      </c>
      <c r="F316" s="40">
        <v>-4</v>
      </c>
      <c r="G316" s="40">
        <v>-5</v>
      </c>
      <c r="H316" s="40">
        <v>86</v>
      </c>
      <c r="I316" s="40">
        <v>60</v>
      </c>
      <c r="J316" s="40">
        <v>29</v>
      </c>
      <c r="K316" s="40">
        <v>1021</v>
      </c>
      <c r="L316" s="40">
        <v>1019</v>
      </c>
      <c r="M316" s="40">
        <v>1016</v>
      </c>
      <c r="N316" s="40">
        <v>10</v>
      </c>
      <c r="O316" s="40">
        <v>6</v>
      </c>
      <c r="P316" s="40">
        <v>4</v>
      </c>
      <c r="Q316" s="40">
        <v>8</v>
      </c>
      <c r="R316" s="40">
        <v>3</v>
      </c>
      <c r="S316" s="40" t="s">
        <v>10</v>
      </c>
      <c r="T316" s="41"/>
    </row>
    <row r="317" spans="1:20" s="24" customFormat="1" ht="14.25" customHeight="1" x14ac:dyDescent="0.25">
      <c r="A317" s="39">
        <v>43137</v>
      </c>
      <c r="B317" s="40">
        <v>15</v>
      </c>
      <c r="C317" s="40">
        <v>7</v>
      </c>
      <c r="D317" s="40">
        <v>-2</v>
      </c>
      <c r="E317" s="40">
        <v>0</v>
      </c>
      <c r="F317" s="40">
        <v>-3</v>
      </c>
      <c r="G317" s="40">
        <v>-5</v>
      </c>
      <c r="H317" s="40">
        <v>86</v>
      </c>
      <c r="I317" s="40">
        <v>57</v>
      </c>
      <c r="J317" s="40">
        <v>27</v>
      </c>
      <c r="K317" s="40">
        <v>1023</v>
      </c>
      <c r="L317" s="40">
        <v>1021</v>
      </c>
      <c r="M317" s="40">
        <v>1019</v>
      </c>
      <c r="N317" s="40">
        <v>10</v>
      </c>
      <c r="O317" s="40">
        <v>7</v>
      </c>
      <c r="P317" s="40">
        <v>4</v>
      </c>
      <c r="Q317" s="40">
        <v>6</v>
      </c>
      <c r="R317" s="40">
        <v>2</v>
      </c>
      <c r="S317" s="40" t="s">
        <v>10</v>
      </c>
      <c r="T317" s="41"/>
    </row>
    <row r="318" spans="1:20" s="24" customFormat="1" ht="14.25" customHeight="1" x14ac:dyDescent="0.25">
      <c r="A318" s="39">
        <v>43138</v>
      </c>
      <c r="B318" s="40">
        <v>14</v>
      </c>
      <c r="C318" s="40">
        <v>4</v>
      </c>
      <c r="D318" s="40">
        <v>-4</v>
      </c>
      <c r="E318" s="40">
        <v>-2</v>
      </c>
      <c r="F318" s="40">
        <v>-4</v>
      </c>
      <c r="G318" s="40">
        <v>-8</v>
      </c>
      <c r="H318" s="40">
        <v>93</v>
      </c>
      <c r="I318" s="40">
        <v>59</v>
      </c>
      <c r="J318" s="40">
        <v>25</v>
      </c>
      <c r="K318" s="40">
        <v>1028</v>
      </c>
      <c r="L318" s="40">
        <v>1025</v>
      </c>
      <c r="M318" s="40">
        <v>1023</v>
      </c>
      <c r="N318" s="40">
        <v>10</v>
      </c>
      <c r="O318" s="40">
        <v>7</v>
      </c>
      <c r="P318" s="40">
        <v>4</v>
      </c>
      <c r="Q318" s="40">
        <v>8</v>
      </c>
      <c r="R318" s="40">
        <v>3</v>
      </c>
      <c r="S318" s="40" t="s">
        <v>10</v>
      </c>
      <c r="T318" s="41"/>
    </row>
    <row r="319" spans="1:20" s="24" customFormat="1" ht="14.25" customHeight="1" x14ac:dyDescent="0.25">
      <c r="A319" s="39">
        <v>43139</v>
      </c>
      <c r="B319" s="40">
        <v>12</v>
      </c>
      <c r="C319" s="40">
        <v>4</v>
      </c>
      <c r="D319" s="40">
        <v>-3</v>
      </c>
      <c r="E319" s="40">
        <v>-2</v>
      </c>
      <c r="F319" s="40">
        <v>-4</v>
      </c>
      <c r="G319" s="40">
        <v>-5</v>
      </c>
      <c r="H319" s="40">
        <v>86</v>
      </c>
      <c r="I319" s="40">
        <v>59</v>
      </c>
      <c r="J319" s="40">
        <v>30</v>
      </c>
      <c r="K319" s="40">
        <v>1027</v>
      </c>
      <c r="L319" s="40">
        <v>1025</v>
      </c>
      <c r="M319" s="40">
        <v>1021</v>
      </c>
      <c r="N319" s="40">
        <v>10</v>
      </c>
      <c r="O319" s="40">
        <v>7</v>
      </c>
      <c r="P319" s="40">
        <v>6</v>
      </c>
      <c r="Q319" s="40">
        <v>8</v>
      </c>
      <c r="R319" s="40">
        <v>3</v>
      </c>
      <c r="S319" s="40" t="s">
        <v>10</v>
      </c>
      <c r="T319" s="41"/>
    </row>
    <row r="320" spans="1:20" s="24" customFormat="1" ht="14.25" customHeight="1" x14ac:dyDescent="0.25">
      <c r="A320" s="39">
        <v>43140</v>
      </c>
      <c r="B320" s="40">
        <v>11</v>
      </c>
      <c r="C320" s="40">
        <v>4</v>
      </c>
      <c r="D320" s="40">
        <v>-2</v>
      </c>
      <c r="E320" s="40">
        <v>-1</v>
      </c>
      <c r="F320" s="40">
        <v>-3</v>
      </c>
      <c r="G320" s="40">
        <v>-4</v>
      </c>
      <c r="H320" s="40">
        <v>87</v>
      </c>
      <c r="I320" s="40">
        <v>65</v>
      </c>
      <c r="J320" s="40">
        <v>38</v>
      </c>
      <c r="K320" s="40">
        <v>1021</v>
      </c>
      <c r="L320" s="40">
        <v>1017</v>
      </c>
      <c r="M320" s="40">
        <v>1013</v>
      </c>
      <c r="N320" s="40">
        <v>10</v>
      </c>
      <c r="O320" s="40">
        <v>6</v>
      </c>
      <c r="P320" s="40">
        <v>4</v>
      </c>
      <c r="Q320" s="40">
        <v>14</v>
      </c>
      <c r="R320" s="40">
        <v>3</v>
      </c>
      <c r="S320" s="40" t="s">
        <v>10</v>
      </c>
      <c r="T320" s="41"/>
    </row>
    <row r="321" spans="1:20" s="24" customFormat="1" ht="14.25" customHeight="1" x14ac:dyDescent="0.25">
      <c r="A321" s="39">
        <v>43141</v>
      </c>
      <c r="B321" s="40">
        <v>14</v>
      </c>
      <c r="C321" s="40">
        <v>4</v>
      </c>
      <c r="D321" s="40">
        <v>-4</v>
      </c>
      <c r="E321" s="40">
        <v>-1</v>
      </c>
      <c r="F321" s="40">
        <v>-4</v>
      </c>
      <c r="G321" s="40">
        <v>-8</v>
      </c>
      <c r="H321" s="40">
        <v>93</v>
      </c>
      <c r="I321" s="40">
        <v>60</v>
      </c>
      <c r="J321" s="40">
        <v>25</v>
      </c>
      <c r="K321" s="40">
        <v>1017</v>
      </c>
      <c r="L321" s="40">
        <v>1015</v>
      </c>
      <c r="M321" s="40">
        <v>1014</v>
      </c>
      <c r="N321" s="40">
        <v>10</v>
      </c>
      <c r="O321" s="40">
        <v>7</v>
      </c>
      <c r="P321" s="40">
        <v>4</v>
      </c>
      <c r="Q321" s="40">
        <v>10</v>
      </c>
      <c r="R321" s="40">
        <v>3</v>
      </c>
      <c r="S321" s="40" t="s">
        <v>10</v>
      </c>
      <c r="T321" s="41"/>
    </row>
    <row r="322" spans="1:20" s="24" customFormat="1" ht="14.25" customHeight="1" x14ac:dyDescent="0.25">
      <c r="A322" s="39">
        <v>43142</v>
      </c>
      <c r="B322" s="40">
        <v>11</v>
      </c>
      <c r="C322" s="40">
        <v>4</v>
      </c>
      <c r="D322" s="40">
        <v>-2</v>
      </c>
      <c r="E322" s="40">
        <v>4</v>
      </c>
      <c r="F322" s="40">
        <v>-4</v>
      </c>
      <c r="G322" s="40">
        <v>-8</v>
      </c>
      <c r="H322" s="40">
        <v>81</v>
      </c>
      <c r="I322" s="40">
        <v>54</v>
      </c>
      <c r="J322" s="40">
        <v>33</v>
      </c>
      <c r="K322" s="40">
        <v>1017</v>
      </c>
      <c r="L322" s="40">
        <v>1014</v>
      </c>
      <c r="M322" s="40">
        <v>1010</v>
      </c>
      <c r="N322" s="40">
        <v>10</v>
      </c>
      <c r="O322" s="40">
        <v>9</v>
      </c>
      <c r="P322" s="40">
        <v>6</v>
      </c>
      <c r="Q322" s="40">
        <v>8</v>
      </c>
      <c r="R322" s="40">
        <v>2</v>
      </c>
      <c r="S322" s="40" t="s">
        <v>10</v>
      </c>
      <c r="T322" s="41" t="s">
        <v>5</v>
      </c>
    </row>
    <row r="323" spans="1:20" s="24" customFormat="1" ht="14.25" customHeight="1" x14ac:dyDescent="0.25">
      <c r="A323" s="39">
        <v>43143</v>
      </c>
      <c r="B323" s="40">
        <v>15</v>
      </c>
      <c r="C323" s="40">
        <v>8</v>
      </c>
      <c r="D323" s="40">
        <v>0</v>
      </c>
      <c r="E323" s="40">
        <v>4</v>
      </c>
      <c r="F323" s="40">
        <v>2</v>
      </c>
      <c r="G323" s="40">
        <v>-1</v>
      </c>
      <c r="H323" s="40">
        <v>93</v>
      </c>
      <c r="I323" s="40">
        <v>71</v>
      </c>
      <c r="J323" s="40">
        <v>39</v>
      </c>
      <c r="K323" s="40">
        <v>1010</v>
      </c>
      <c r="L323" s="40">
        <v>1008</v>
      </c>
      <c r="M323" s="40">
        <v>1006</v>
      </c>
      <c r="N323" s="40">
        <v>10</v>
      </c>
      <c r="O323" s="40">
        <v>9</v>
      </c>
      <c r="P323" s="40">
        <v>6</v>
      </c>
      <c r="Q323" s="40">
        <v>16</v>
      </c>
      <c r="R323" s="40">
        <v>5</v>
      </c>
      <c r="S323" s="40" t="s">
        <v>10</v>
      </c>
      <c r="T323" s="41" t="s">
        <v>5</v>
      </c>
    </row>
    <row r="324" spans="1:20" s="24" customFormat="1" ht="14.25" customHeight="1" x14ac:dyDescent="0.25">
      <c r="A324" s="39">
        <v>43144</v>
      </c>
      <c r="B324" s="40">
        <v>13</v>
      </c>
      <c r="C324" s="40">
        <v>6</v>
      </c>
      <c r="D324" s="40">
        <v>-1</v>
      </c>
      <c r="E324" s="40">
        <v>3</v>
      </c>
      <c r="F324" s="40">
        <v>1</v>
      </c>
      <c r="G324" s="40">
        <v>-3</v>
      </c>
      <c r="H324" s="40">
        <v>93</v>
      </c>
      <c r="I324" s="40">
        <v>70</v>
      </c>
      <c r="J324" s="40">
        <v>41</v>
      </c>
      <c r="K324" s="40">
        <v>1011</v>
      </c>
      <c r="L324" s="40">
        <v>1009</v>
      </c>
      <c r="M324" s="40">
        <v>1006</v>
      </c>
      <c r="N324" s="40">
        <v>10</v>
      </c>
      <c r="O324" s="40">
        <v>10</v>
      </c>
      <c r="P324" s="40">
        <v>10</v>
      </c>
      <c r="Q324" s="40">
        <v>10</v>
      </c>
      <c r="R324" s="40">
        <v>3</v>
      </c>
      <c r="S324" s="40" t="s">
        <v>10</v>
      </c>
      <c r="T324" s="41" t="s">
        <v>5</v>
      </c>
    </row>
    <row r="325" spans="1:20" s="24" customFormat="1" ht="14.25" customHeight="1" x14ac:dyDescent="0.25">
      <c r="A325" s="39">
        <v>43145</v>
      </c>
      <c r="B325" s="40">
        <v>13</v>
      </c>
      <c r="C325" s="40">
        <v>7</v>
      </c>
      <c r="D325" s="40">
        <v>2</v>
      </c>
      <c r="E325" s="40">
        <v>2</v>
      </c>
      <c r="F325" s="40">
        <v>-2</v>
      </c>
      <c r="G325" s="40">
        <v>-8</v>
      </c>
      <c r="H325" s="40">
        <v>87</v>
      </c>
      <c r="I325" s="40">
        <v>56</v>
      </c>
      <c r="J325" s="40">
        <v>23</v>
      </c>
      <c r="K325" s="40">
        <v>1021</v>
      </c>
      <c r="L325" s="40">
        <v>1016</v>
      </c>
      <c r="M325" s="40">
        <v>1010</v>
      </c>
      <c r="N325" s="40">
        <v>10</v>
      </c>
      <c r="O325" s="40">
        <v>10</v>
      </c>
      <c r="P325" s="40">
        <v>10</v>
      </c>
      <c r="Q325" s="40">
        <v>13</v>
      </c>
      <c r="R325" s="40">
        <v>5</v>
      </c>
      <c r="S325" s="40" t="s">
        <v>10</v>
      </c>
      <c r="T325" s="41"/>
    </row>
    <row r="326" spans="1:20" s="24" customFormat="1" ht="14.25" customHeight="1" x14ac:dyDescent="0.25">
      <c r="A326" s="39">
        <v>43146</v>
      </c>
      <c r="B326" s="40">
        <v>14</v>
      </c>
      <c r="C326" s="40">
        <v>7</v>
      </c>
      <c r="D326" s="40">
        <v>-1</v>
      </c>
      <c r="E326" s="40">
        <v>0</v>
      </c>
      <c r="F326" s="40">
        <v>-3</v>
      </c>
      <c r="G326" s="40">
        <v>-5</v>
      </c>
      <c r="H326" s="40">
        <v>86</v>
      </c>
      <c r="I326" s="40">
        <v>55</v>
      </c>
      <c r="J326" s="40">
        <v>27</v>
      </c>
      <c r="K326" s="40">
        <v>1025</v>
      </c>
      <c r="L326" s="40">
        <v>1023</v>
      </c>
      <c r="M326" s="40">
        <v>1021</v>
      </c>
      <c r="N326" s="40">
        <v>10</v>
      </c>
      <c r="O326" s="40">
        <v>10</v>
      </c>
      <c r="P326" s="40">
        <v>10</v>
      </c>
      <c r="Q326" s="40">
        <v>14</v>
      </c>
      <c r="R326" s="40">
        <v>3</v>
      </c>
      <c r="S326" s="40" t="s">
        <v>10</v>
      </c>
      <c r="T326" s="41"/>
    </row>
    <row r="327" spans="1:20" s="24" customFormat="1" ht="14.25" customHeight="1" x14ac:dyDescent="0.25">
      <c r="A327" s="39">
        <v>43147</v>
      </c>
      <c r="B327" s="40">
        <v>14</v>
      </c>
      <c r="C327" s="40">
        <v>6</v>
      </c>
      <c r="D327" s="40">
        <v>-3</v>
      </c>
      <c r="E327" s="40">
        <v>-2</v>
      </c>
      <c r="F327" s="40">
        <v>-4</v>
      </c>
      <c r="G327" s="40">
        <v>-6</v>
      </c>
      <c r="H327" s="40">
        <v>86</v>
      </c>
      <c r="I327" s="40">
        <v>53</v>
      </c>
      <c r="J327" s="40">
        <v>27</v>
      </c>
      <c r="K327" s="40">
        <v>1026</v>
      </c>
      <c r="L327" s="40">
        <v>1024</v>
      </c>
      <c r="M327" s="40">
        <v>1022</v>
      </c>
      <c r="N327" s="40">
        <v>10</v>
      </c>
      <c r="O327" s="40">
        <v>9</v>
      </c>
      <c r="P327" s="40">
        <v>6</v>
      </c>
      <c r="Q327" s="40">
        <v>13</v>
      </c>
      <c r="R327" s="40">
        <v>5</v>
      </c>
      <c r="S327" s="40" t="s">
        <v>10</v>
      </c>
      <c r="T327" s="41"/>
    </row>
    <row r="328" spans="1:20" s="24" customFormat="1" ht="14.25" customHeight="1" x14ac:dyDescent="0.25">
      <c r="A328" s="39">
        <v>43148</v>
      </c>
      <c r="B328" s="40">
        <v>13</v>
      </c>
      <c r="C328" s="40">
        <v>7</v>
      </c>
      <c r="D328" s="40">
        <v>0</v>
      </c>
      <c r="E328" s="40">
        <v>2</v>
      </c>
      <c r="F328" s="40">
        <v>-1</v>
      </c>
      <c r="G328" s="40">
        <v>-3</v>
      </c>
      <c r="H328" s="40">
        <v>87</v>
      </c>
      <c r="I328" s="40">
        <v>58</v>
      </c>
      <c r="J328" s="40">
        <v>41</v>
      </c>
      <c r="K328" s="40">
        <v>1022</v>
      </c>
      <c r="L328" s="40">
        <v>1019</v>
      </c>
      <c r="M328" s="40">
        <v>1013</v>
      </c>
      <c r="N328" s="40">
        <v>10</v>
      </c>
      <c r="O328" s="40">
        <v>8</v>
      </c>
      <c r="P328" s="40">
        <v>6</v>
      </c>
      <c r="Q328" s="40">
        <v>8</v>
      </c>
      <c r="R328" s="40">
        <v>3</v>
      </c>
      <c r="S328" s="40" t="s">
        <v>10</v>
      </c>
      <c r="T328" s="41"/>
    </row>
    <row r="329" spans="1:20" s="24" customFormat="1" ht="14.25" customHeight="1" x14ac:dyDescent="0.25">
      <c r="A329" s="39">
        <v>43149</v>
      </c>
      <c r="B329" s="40">
        <v>9</v>
      </c>
      <c r="C329" s="40">
        <v>6</v>
      </c>
      <c r="D329" s="40">
        <v>2</v>
      </c>
      <c r="E329" s="40">
        <v>6</v>
      </c>
      <c r="F329" s="40">
        <v>5</v>
      </c>
      <c r="G329" s="40">
        <v>1</v>
      </c>
      <c r="H329" s="40">
        <v>100</v>
      </c>
      <c r="I329" s="40">
        <v>90</v>
      </c>
      <c r="J329" s="40">
        <v>66</v>
      </c>
      <c r="K329" s="40">
        <v>1013</v>
      </c>
      <c r="L329" s="40">
        <v>1009</v>
      </c>
      <c r="M329" s="40">
        <v>1007</v>
      </c>
      <c r="N329" s="40">
        <v>10</v>
      </c>
      <c r="O329" s="40">
        <v>6</v>
      </c>
      <c r="P329" s="40">
        <v>4</v>
      </c>
      <c r="Q329" s="40">
        <v>21</v>
      </c>
      <c r="R329" s="40">
        <v>5</v>
      </c>
      <c r="S329" s="40" t="s">
        <v>10</v>
      </c>
      <c r="T329" s="41" t="s">
        <v>5</v>
      </c>
    </row>
    <row r="330" spans="1:20" s="24" customFormat="1" ht="14.25" customHeight="1" x14ac:dyDescent="0.25">
      <c r="A330" s="39">
        <v>43150</v>
      </c>
      <c r="B330" s="40">
        <v>8</v>
      </c>
      <c r="C330" s="40">
        <v>4</v>
      </c>
      <c r="D330" s="40">
        <v>0</v>
      </c>
      <c r="E330" s="40">
        <v>4</v>
      </c>
      <c r="F330" s="40">
        <v>2</v>
      </c>
      <c r="G330" s="40">
        <v>0</v>
      </c>
      <c r="H330" s="40">
        <v>100</v>
      </c>
      <c r="I330" s="40">
        <v>88</v>
      </c>
      <c r="J330" s="40">
        <v>66</v>
      </c>
      <c r="K330" s="40">
        <v>1017</v>
      </c>
      <c r="L330" s="40">
        <v>1015</v>
      </c>
      <c r="M330" s="40">
        <v>1012</v>
      </c>
      <c r="N330" s="40">
        <v>10</v>
      </c>
      <c r="O330" s="40">
        <v>9</v>
      </c>
      <c r="P330" s="40">
        <v>2</v>
      </c>
      <c r="Q330" s="40">
        <v>6</v>
      </c>
      <c r="R330" s="40">
        <v>3</v>
      </c>
      <c r="S330" s="40" t="s">
        <v>10</v>
      </c>
      <c r="T330" s="41" t="s">
        <v>12</v>
      </c>
    </row>
    <row r="331" spans="1:20" s="24" customFormat="1" ht="14.25" customHeight="1" x14ac:dyDescent="0.25">
      <c r="A331" s="39">
        <v>43151</v>
      </c>
      <c r="B331" s="40">
        <v>10</v>
      </c>
      <c r="C331" s="40">
        <v>6</v>
      </c>
      <c r="D331" s="40">
        <v>2</v>
      </c>
      <c r="E331" s="40">
        <v>2</v>
      </c>
      <c r="F331" s="40">
        <v>1</v>
      </c>
      <c r="G331" s="40">
        <v>0</v>
      </c>
      <c r="H331" s="40">
        <v>93</v>
      </c>
      <c r="I331" s="40">
        <v>77</v>
      </c>
      <c r="J331" s="40">
        <v>54</v>
      </c>
      <c r="K331" s="40">
        <v>1019</v>
      </c>
      <c r="L331" s="40">
        <v>1018</v>
      </c>
      <c r="M331" s="40">
        <v>1016</v>
      </c>
      <c r="N331" s="40">
        <v>10</v>
      </c>
      <c r="O331" s="40">
        <v>10</v>
      </c>
      <c r="P331" s="40">
        <v>10</v>
      </c>
      <c r="Q331" s="40">
        <v>3</v>
      </c>
      <c r="R331" s="40">
        <v>2</v>
      </c>
      <c r="S331" s="40" t="s">
        <v>10</v>
      </c>
      <c r="T331" s="41"/>
    </row>
    <row r="332" spans="1:20" s="24" customFormat="1" ht="14.25" customHeight="1" x14ac:dyDescent="0.25">
      <c r="A332" s="39">
        <v>43152</v>
      </c>
      <c r="B332" s="40">
        <v>12</v>
      </c>
      <c r="C332" s="40">
        <v>6</v>
      </c>
      <c r="D332" s="40">
        <v>1</v>
      </c>
      <c r="E332" s="40">
        <v>4</v>
      </c>
      <c r="F332" s="40">
        <v>2</v>
      </c>
      <c r="G332" s="40">
        <v>-1</v>
      </c>
      <c r="H332" s="40">
        <v>93</v>
      </c>
      <c r="I332" s="40">
        <v>74</v>
      </c>
      <c r="J332" s="40">
        <v>51</v>
      </c>
      <c r="K332" s="40">
        <v>1017</v>
      </c>
      <c r="L332" s="40">
        <v>1016</v>
      </c>
      <c r="M332" s="40">
        <v>1014</v>
      </c>
      <c r="N332" s="40">
        <v>10</v>
      </c>
      <c r="O332" s="40">
        <v>10</v>
      </c>
      <c r="P332" s="40">
        <v>10</v>
      </c>
      <c r="Q332" s="40">
        <v>10</v>
      </c>
      <c r="R332" s="40">
        <v>2</v>
      </c>
      <c r="S332" s="40" t="s">
        <v>10</v>
      </c>
      <c r="T332" s="41"/>
    </row>
    <row r="333" spans="1:20" s="24" customFormat="1" ht="14.25" customHeight="1" x14ac:dyDescent="0.25">
      <c r="A333" s="39">
        <v>43153</v>
      </c>
      <c r="B333" s="40">
        <v>13</v>
      </c>
      <c r="C333" s="40">
        <v>8</v>
      </c>
      <c r="D333" s="40">
        <v>3</v>
      </c>
      <c r="E333" s="40">
        <v>4</v>
      </c>
      <c r="F333" s="40">
        <v>3</v>
      </c>
      <c r="G333" s="40">
        <v>0</v>
      </c>
      <c r="H333" s="40">
        <v>93</v>
      </c>
      <c r="I333" s="40">
        <v>71</v>
      </c>
      <c r="J333" s="40">
        <v>44</v>
      </c>
      <c r="K333" s="40">
        <v>1015</v>
      </c>
      <c r="L333" s="40">
        <v>1013</v>
      </c>
      <c r="M333" s="40">
        <v>1011</v>
      </c>
      <c r="N333" s="40">
        <v>10</v>
      </c>
      <c r="O333" s="40">
        <v>9</v>
      </c>
      <c r="P333" s="40">
        <v>6</v>
      </c>
      <c r="Q333" s="40">
        <v>8</v>
      </c>
      <c r="R333" s="40">
        <v>2</v>
      </c>
      <c r="S333" s="40" t="s">
        <v>10</v>
      </c>
      <c r="T333" s="41"/>
    </row>
    <row r="334" spans="1:20" s="24" customFormat="1" ht="14.25" customHeight="1" x14ac:dyDescent="0.25">
      <c r="A334" s="39">
        <v>43154</v>
      </c>
      <c r="B334" s="40">
        <v>14</v>
      </c>
      <c r="C334" s="40">
        <v>8</v>
      </c>
      <c r="D334" s="40">
        <v>2</v>
      </c>
      <c r="E334" s="40">
        <v>2</v>
      </c>
      <c r="F334" s="40">
        <v>-1</v>
      </c>
      <c r="G334" s="40">
        <v>-3</v>
      </c>
      <c r="H334" s="40">
        <v>81</v>
      </c>
      <c r="I334" s="40">
        <v>60</v>
      </c>
      <c r="J334" s="40">
        <v>31</v>
      </c>
      <c r="K334" s="40">
        <v>1014</v>
      </c>
      <c r="L334" s="40">
        <v>1012</v>
      </c>
      <c r="M334" s="40">
        <v>1010</v>
      </c>
      <c r="N334" s="40">
        <v>10</v>
      </c>
      <c r="O334" s="40">
        <v>10</v>
      </c>
      <c r="P334" s="40">
        <v>6</v>
      </c>
      <c r="Q334" s="40">
        <v>8</v>
      </c>
      <c r="R334" s="40">
        <v>3</v>
      </c>
      <c r="S334" s="40" t="s">
        <v>10</v>
      </c>
      <c r="T334" s="41"/>
    </row>
    <row r="335" spans="1:20" s="24" customFormat="1" ht="14.25" customHeight="1" x14ac:dyDescent="0.25">
      <c r="A335" s="39">
        <v>43155</v>
      </c>
      <c r="B335" s="40">
        <v>14</v>
      </c>
      <c r="C335" s="40">
        <v>7</v>
      </c>
      <c r="D335" s="40">
        <v>-1</v>
      </c>
      <c r="E335" s="40">
        <v>1</v>
      </c>
      <c r="F335" s="40">
        <v>-1</v>
      </c>
      <c r="G335" s="40">
        <v>-4</v>
      </c>
      <c r="H335" s="40">
        <v>93</v>
      </c>
      <c r="I335" s="40">
        <v>61</v>
      </c>
      <c r="J335" s="40">
        <v>29</v>
      </c>
      <c r="K335" s="40">
        <v>1011</v>
      </c>
      <c r="L335" s="40">
        <v>1010</v>
      </c>
      <c r="M335" s="40">
        <v>1007</v>
      </c>
      <c r="N335" s="40">
        <v>10</v>
      </c>
      <c r="O335" s="40">
        <v>8</v>
      </c>
      <c r="P335" s="40">
        <v>2</v>
      </c>
      <c r="Q335" s="40">
        <v>10</v>
      </c>
      <c r="R335" s="40">
        <v>5</v>
      </c>
      <c r="S335" s="40" t="s">
        <v>10</v>
      </c>
      <c r="T335" s="41" t="s">
        <v>9</v>
      </c>
    </row>
    <row r="336" spans="1:20" s="24" customFormat="1" ht="14.25" customHeight="1" x14ac:dyDescent="0.25">
      <c r="A336" s="39">
        <v>43156</v>
      </c>
      <c r="B336" s="40">
        <v>14</v>
      </c>
      <c r="C336" s="40">
        <v>7</v>
      </c>
      <c r="D336" s="40">
        <v>0</v>
      </c>
      <c r="E336" s="40">
        <v>2</v>
      </c>
      <c r="F336" s="40">
        <v>-2</v>
      </c>
      <c r="G336" s="40">
        <v>-4</v>
      </c>
      <c r="H336" s="40">
        <v>87</v>
      </c>
      <c r="I336" s="40">
        <v>58</v>
      </c>
      <c r="J336" s="40">
        <v>29</v>
      </c>
      <c r="K336" s="40">
        <v>1011</v>
      </c>
      <c r="L336" s="40">
        <v>1009</v>
      </c>
      <c r="M336" s="40">
        <v>1007</v>
      </c>
      <c r="N336" s="40">
        <v>10</v>
      </c>
      <c r="O336" s="40">
        <v>9</v>
      </c>
      <c r="P336" s="40">
        <v>6</v>
      </c>
      <c r="Q336" s="40">
        <v>11</v>
      </c>
      <c r="R336" s="40">
        <v>6</v>
      </c>
      <c r="S336" s="40" t="s">
        <v>10</v>
      </c>
      <c r="T336" s="41"/>
    </row>
    <row r="337" spans="1:20" s="24" customFormat="1" ht="14.25" customHeight="1" x14ac:dyDescent="0.25">
      <c r="A337" s="39">
        <v>43157</v>
      </c>
      <c r="B337" s="40">
        <v>14</v>
      </c>
      <c r="C337" s="40">
        <v>10</v>
      </c>
      <c r="D337" s="40">
        <v>4</v>
      </c>
      <c r="E337" s="40">
        <v>3</v>
      </c>
      <c r="F337" s="40">
        <v>-1</v>
      </c>
      <c r="G337" s="40">
        <v>-6</v>
      </c>
      <c r="H337" s="40">
        <v>81</v>
      </c>
      <c r="I337" s="40">
        <v>52</v>
      </c>
      <c r="J337" s="40">
        <v>25</v>
      </c>
      <c r="K337" s="40">
        <v>1010</v>
      </c>
      <c r="L337" s="40">
        <v>1008</v>
      </c>
      <c r="M337" s="40">
        <v>1006</v>
      </c>
      <c r="N337" s="40">
        <v>10</v>
      </c>
      <c r="O337" s="40">
        <v>10</v>
      </c>
      <c r="P337" s="40">
        <v>10</v>
      </c>
      <c r="Q337" s="40">
        <v>16</v>
      </c>
      <c r="R337" s="40">
        <v>6</v>
      </c>
      <c r="S337" s="40" t="s">
        <v>10</v>
      </c>
      <c r="T337" s="41" t="s">
        <v>5</v>
      </c>
    </row>
    <row r="338" spans="1:20" s="24" customFormat="1" ht="14.25" customHeight="1" x14ac:dyDescent="0.25">
      <c r="A338" s="39">
        <v>43158</v>
      </c>
      <c r="B338" s="40">
        <v>13</v>
      </c>
      <c r="C338" s="40">
        <v>7</v>
      </c>
      <c r="D338" s="40">
        <v>0</v>
      </c>
      <c r="E338" s="40">
        <v>4</v>
      </c>
      <c r="F338" s="40">
        <v>1</v>
      </c>
      <c r="G338" s="40">
        <v>-3</v>
      </c>
      <c r="H338" s="40">
        <v>93</v>
      </c>
      <c r="I338" s="40">
        <v>66</v>
      </c>
      <c r="J338" s="40">
        <v>44</v>
      </c>
      <c r="K338" s="40">
        <v>1013</v>
      </c>
      <c r="L338" s="40">
        <v>1011</v>
      </c>
      <c r="M338" s="40">
        <v>1010</v>
      </c>
      <c r="N338" s="40">
        <v>10</v>
      </c>
      <c r="O338" s="40">
        <v>10</v>
      </c>
      <c r="P338" s="40">
        <v>10</v>
      </c>
      <c r="Q338" s="40">
        <v>13</v>
      </c>
      <c r="R338" s="40">
        <v>3</v>
      </c>
      <c r="S338" s="40" t="s">
        <v>10</v>
      </c>
      <c r="T338" s="41"/>
    </row>
    <row r="339" spans="1:20" s="24" customFormat="1" ht="14.25" customHeight="1" x14ac:dyDescent="0.25">
      <c r="A339" s="39">
        <v>43159</v>
      </c>
      <c r="B339" s="40">
        <v>15</v>
      </c>
      <c r="C339" s="40">
        <v>8</v>
      </c>
      <c r="D339" s="40">
        <v>2</v>
      </c>
      <c r="E339" s="40">
        <v>4</v>
      </c>
      <c r="F339" s="40">
        <v>2</v>
      </c>
      <c r="G339" s="40">
        <v>-2</v>
      </c>
      <c r="H339" s="40">
        <v>93</v>
      </c>
      <c r="I339" s="40">
        <v>64</v>
      </c>
      <c r="J339" s="40">
        <v>31</v>
      </c>
      <c r="K339" s="40">
        <v>1017</v>
      </c>
      <c r="L339" s="40">
        <v>1014</v>
      </c>
      <c r="M339" s="40">
        <v>1013</v>
      </c>
      <c r="N339" s="40">
        <v>10</v>
      </c>
      <c r="O339" s="40">
        <v>9</v>
      </c>
      <c r="P339" s="40">
        <v>4</v>
      </c>
      <c r="Q339" s="40">
        <v>8</v>
      </c>
      <c r="R339" s="40">
        <v>3</v>
      </c>
      <c r="S339" s="40" t="s">
        <v>10</v>
      </c>
      <c r="T339" s="41"/>
    </row>
    <row r="340" spans="1:20" s="24" customFormat="1" ht="14.25" customHeight="1" x14ac:dyDescent="0.25">
      <c r="A340" s="39">
        <v>43160</v>
      </c>
      <c r="B340" s="40">
        <v>15</v>
      </c>
      <c r="C340" s="40">
        <v>8</v>
      </c>
      <c r="D340" s="40">
        <v>1</v>
      </c>
      <c r="E340" s="40">
        <v>3</v>
      </c>
      <c r="F340" s="40">
        <v>0</v>
      </c>
      <c r="G340" s="40">
        <v>-4</v>
      </c>
      <c r="H340" s="40">
        <v>87</v>
      </c>
      <c r="I340" s="40">
        <v>58</v>
      </c>
      <c r="J340" s="40">
        <v>29</v>
      </c>
      <c r="K340" s="40">
        <v>1014</v>
      </c>
      <c r="L340" s="40">
        <v>1012</v>
      </c>
      <c r="M340" s="40">
        <v>1010</v>
      </c>
      <c r="N340" s="40">
        <v>10</v>
      </c>
      <c r="O340" s="40">
        <v>10</v>
      </c>
      <c r="P340" s="40">
        <v>10</v>
      </c>
      <c r="Q340" s="40">
        <v>14</v>
      </c>
      <c r="R340" s="40">
        <v>5</v>
      </c>
      <c r="S340" s="40" t="s">
        <v>10</v>
      </c>
      <c r="T340" s="41" t="s">
        <v>5</v>
      </c>
    </row>
    <row r="341" spans="1:20" s="24" customFormat="1" ht="14.25" customHeight="1" x14ac:dyDescent="0.25">
      <c r="A341" s="39">
        <v>43161</v>
      </c>
      <c r="B341" s="40">
        <v>8</v>
      </c>
      <c r="C341" s="40">
        <v>4</v>
      </c>
      <c r="D341" s="40">
        <v>0</v>
      </c>
      <c r="E341" s="40">
        <v>2</v>
      </c>
      <c r="F341" s="40">
        <v>-3</v>
      </c>
      <c r="G341" s="40">
        <v>-8</v>
      </c>
      <c r="H341" s="40">
        <v>81</v>
      </c>
      <c r="I341" s="40">
        <v>61</v>
      </c>
      <c r="J341" s="40">
        <v>32</v>
      </c>
      <c r="K341" s="40">
        <v>1018</v>
      </c>
      <c r="L341" s="40">
        <v>1016</v>
      </c>
      <c r="M341" s="40">
        <v>1013</v>
      </c>
      <c r="N341" s="40">
        <v>10</v>
      </c>
      <c r="O341" s="40">
        <v>10</v>
      </c>
      <c r="P341" s="40">
        <v>10</v>
      </c>
      <c r="Q341" s="40">
        <v>14</v>
      </c>
      <c r="R341" s="40">
        <v>5</v>
      </c>
      <c r="S341" s="40" t="s">
        <v>10</v>
      </c>
      <c r="T341" s="41"/>
    </row>
    <row r="342" spans="1:20" s="24" customFormat="1" ht="14.25" customHeight="1" x14ac:dyDescent="0.25">
      <c r="A342" s="39">
        <v>43162</v>
      </c>
      <c r="B342" s="40">
        <v>12</v>
      </c>
      <c r="C342" s="40">
        <v>4</v>
      </c>
      <c r="D342" s="40">
        <v>-2</v>
      </c>
      <c r="E342" s="40">
        <v>4</v>
      </c>
      <c r="F342" s="40">
        <v>-1</v>
      </c>
      <c r="G342" s="40">
        <v>-4</v>
      </c>
      <c r="H342" s="40">
        <v>93</v>
      </c>
      <c r="I342" s="40">
        <v>69</v>
      </c>
      <c r="J342" s="40">
        <v>35</v>
      </c>
      <c r="K342" s="40">
        <v>1018</v>
      </c>
      <c r="L342" s="40">
        <v>1016</v>
      </c>
      <c r="M342" s="40">
        <v>1012</v>
      </c>
      <c r="N342" s="40">
        <v>10</v>
      </c>
      <c r="O342" s="40">
        <v>9</v>
      </c>
      <c r="P342" s="40">
        <v>4</v>
      </c>
      <c r="Q342" s="40">
        <v>16</v>
      </c>
      <c r="R342" s="40">
        <v>2</v>
      </c>
      <c r="S342" s="40" t="s">
        <v>10</v>
      </c>
      <c r="T342" s="41" t="s">
        <v>5</v>
      </c>
    </row>
    <row r="343" spans="1:20" s="24" customFormat="1" ht="14.25" customHeight="1" x14ac:dyDescent="0.25">
      <c r="A343" s="39">
        <v>43163</v>
      </c>
      <c r="B343" s="40">
        <v>14</v>
      </c>
      <c r="C343" s="40">
        <v>10</v>
      </c>
      <c r="D343" s="40">
        <v>6</v>
      </c>
      <c r="E343" s="40">
        <v>7</v>
      </c>
      <c r="F343" s="40">
        <v>6</v>
      </c>
      <c r="G343" s="40">
        <v>3</v>
      </c>
      <c r="H343" s="40">
        <v>93</v>
      </c>
      <c r="I343" s="40">
        <v>75</v>
      </c>
      <c r="J343" s="40">
        <v>59</v>
      </c>
      <c r="K343" s="40">
        <v>1012</v>
      </c>
      <c r="L343" s="40">
        <v>1009</v>
      </c>
      <c r="M343" s="40">
        <v>1006</v>
      </c>
      <c r="N343" s="40">
        <v>10</v>
      </c>
      <c r="O343" s="40">
        <v>10</v>
      </c>
      <c r="P343" s="40">
        <v>6</v>
      </c>
      <c r="Q343" s="40">
        <v>10</v>
      </c>
      <c r="R343" s="40">
        <v>3</v>
      </c>
      <c r="S343" s="40" t="s">
        <v>10</v>
      </c>
      <c r="T343" s="41" t="s">
        <v>5</v>
      </c>
    </row>
    <row r="344" spans="1:20" s="24" customFormat="1" ht="14.25" customHeight="1" x14ac:dyDescent="0.25">
      <c r="A344" s="39">
        <v>43164</v>
      </c>
      <c r="B344" s="40">
        <v>17</v>
      </c>
      <c r="C344" s="40">
        <v>12</v>
      </c>
      <c r="D344" s="40">
        <v>8</v>
      </c>
      <c r="E344" s="40">
        <v>6</v>
      </c>
      <c r="F344" s="40">
        <v>2</v>
      </c>
      <c r="G344" s="40">
        <v>-4</v>
      </c>
      <c r="H344" s="40">
        <v>87</v>
      </c>
      <c r="I344" s="40">
        <v>54</v>
      </c>
      <c r="J344" s="40">
        <v>26</v>
      </c>
      <c r="K344" s="40">
        <v>1013</v>
      </c>
      <c r="L344" s="40">
        <v>1008</v>
      </c>
      <c r="M344" s="40">
        <v>1004</v>
      </c>
      <c r="N344" s="40">
        <v>10</v>
      </c>
      <c r="O344" s="40">
        <v>10</v>
      </c>
      <c r="P344" s="40">
        <v>6</v>
      </c>
      <c r="Q344" s="40">
        <v>29</v>
      </c>
      <c r="R344" s="40">
        <v>8</v>
      </c>
      <c r="S344" s="40">
        <v>50</v>
      </c>
      <c r="T344" s="41" t="s">
        <v>6</v>
      </c>
    </row>
    <row r="345" spans="1:20" s="24" customFormat="1" ht="14.25" customHeight="1" x14ac:dyDescent="0.25">
      <c r="A345" s="39">
        <v>43165</v>
      </c>
      <c r="B345" s="40">
        <v>17</v>
      </c>
      <c r="C345" s="40">
        <v>10</v>
      </c>
      <c r="D345" s="40">
        <v>3</v>
      </c>
      <c r="E345" s="40">
        <v>7</v>
      </c>
      <c r="F345" s="40">
        <v>2</v>
      </c>
      <c r="G345" s="40">
        <v>0</v>
      </c>
      <c r="H345" s="40">
        <v>87</v>
      </c>
      <c r="I345" s="40">
        <v>58</v>
      </c>
      <c r="J345" s="40">
        <v>37</v>
      </c>
      <c r="K345" s="40">
        <v>1016</v>
      </c>
      <c r="L345" s="40">
        <v>1013</v>
      </c>
      <c r="M345" s="40">
        <v>1012</v>
      </c>
      <c r="N345" s="40">
        <v>10</v>
      </c>
      <c r="O345" s="40">
        <v>10</v>
      </c>
      <c r="P345" s="40">
        <v>10</v>
      </c>
      <c r="Q345" s="40">
        <v>16</v>
      </c>
      <c r="R345" s="40">
        <v>3</v>
      </c>
      <c r="S345" s="40" t="s">
        <v>10</v>
      </c>
      <c r="T345" s="41" t="s">
        <v>5</v>
      </c>
    </row>
    <row r="346" spans="1:20" s="24" customFormat="1" ht="14.25" customHeight="1" x14ac:dyDescent="0.25">
      <c r="A346" s="39">
        <v>43166</v>
      </c>
      <c r="B346" s="40">
        <v>16</v>
      </c>
      <c r="C346" s="40">
        <v>11</v>
      </c>
      <c r="D346" s="40">
        <v>6</v>
      </c>
      <c r="E346" s="40">
        <v>9</v>
      </c>
      <c r="F346" s="40">
        <v>7</v>
      </c>
      <c r="G346" s="40">
        <v>5</v>
      </c>
      <c r="H346" s="40">
        <v>100</v>
      </c>
      <c r="I346" s="40">
        <v>80</v>
      </c>
      <c r="J346" s="40">
        <v>48</v>
      </c>
      <c r="K346" s="40">
        <v>1016</v>
      </c>
      <c r="L346" s="40">
        <v>1014</v>
      </c>
      <c r="M346" s="40">
        <v>1012</v>
      </c>
      <c r="N346" s="40">
        <v>10</v>
      </c>
      <c r="O346" s="40">
        <v>9</v>
      </c>
      <c r="P346" s="40">
        <v>2</v>
      </c>
      <c r="Q346" s="40">
        <v>6</v>
      </c>
      <c r="R346" s="40">
        <v>3</v>
      </c>
      <c r="S346" s="40" t="s">
        <v>10</v>
      </c>
      <c r="T346" s="41" t="s">
        <v>11</v>
      </c>
    </row>
    <row r="347" spans="1:20" s="24" customFormat="1" ht="14.25" customHeight="1" x14ac:dyDescent="0.25">
      <c r="A347" s="39">
        <v>43167</v>
      </c>
      <c r="B347" s="40">
        <v>16</v>
      </c>
      <c r="C347" s="40">
        <v>9</v>
      </c>
      <c r="D347" s="40">
        <v>3</v>
      </c>
      <c r="E347" s="40">
        <v>9</v>
      </c>
      <c r="F347" s="40">
        <v>6</v>
      </c>
      <c r="G347" s="40">
        <v>1</v>
      </c>
      <c r="H347" s="40">
        <v>93</v>
      </c>
      <c r="I347" s="40">
        <v>77</v>
      </c>
      <c r="J347" s="40">
        <v>42</v>
      </c>
      <c r="K347" s="40">
        <v>1013</v>
      </c>
      <c r="L347" s="40">
        <v>1010</v>
      </c>
      <c r="M347" s="40">
        <v>1005</v>
      </c>
      <c r="N347" s="40">
        <v>10</v>
      </c>
      <c r="O347" s="40">
        <v>9</v>
      </c>
      <c r="P347" s="40">
        <v>6</v>
      </c>
      <c r="Q347" s="40">
        <v>10</v>
      </c>
      <c r="R347" s="40">
        <v>3</v>
      </c>
      <c r="S347" s="40" t="s">
        <v>10</v>
      </c>
      <c r="T347" s="41" t="s">
        <v>5</v>
      </c>
    </row>
    <row r="348" spans="1:20" s="24" customFormat="1" ht="14.25" customHeight="1" x14ac:dyDescent="0.25">
      <c r="A348" s="39">
        <v>43168</v>
      </c>
      <c r="B348" s="40">
        <v>14</v>
      </c>
      <c r="C348" s="40">
        <v>10</v>
      </c>
      <c r="D348" s="40">
        <v>7</v>
      </c>
      <c r="E348" s="40">
        <v>9</v>
      </c>
      <c r="F348" s="40">
        <v>6</v>
      </c>
      <c r="G348" s="40">
        <v>3</v>
      </c>
      <c r="H348" s="40">
        <v>93</v>
      </c>
      <c r="I348" s="40">
        <v>81</v>
      </c>
      <c r="J348" s="40">
        <v>54</v>
      </c>
      <c r="K348" s="40">
        <v>1008</v>
      </c>
      <c r="L348" s="40">
        <v>1002</v>
      </c>
      <c r="M348" s="40">
        <v>997</v>
      </c>
      <c r="N348" s="40">
        <v>10</v>
      </c>
      <c r="O348" s="40">
        <v>10</v>
      </c>
      <c r="P348" s="40">
        <v>6</v>
      </c>
      <c r="Q348" s="40">
        <v>26</v>
      </c>
      <c r="R348" s="40">
        <v>5</v>
      </c>
      <c r="S348" s="40" t="s">
        <v>10</v>
      </c>
      <c r="T348" s="41" t="s">
        <v>5</v>
      </c>
    </row>
    <row r="349" spans="1:20" s="24" customFormat="1" ht="14.25" customHeight="1" x14ac:dyDescent="0.25">
      <c r="A349" s="39">
        <v>43169</v>
      </c>
      <c r="B349" s="40">
        <v>14</v>
      </c>
      <c r="C349" s="40">
        <v>7</v>
      </c>
      <c r="D349" s="40">
        <v>1</v>
      </c>
      <c r="E349" s="40">
        <v>3</v>
      </c>
      <c r="F349" s="40">
        <v>-3</v>
      </c>
      <c r="G349" s="40">
        <v>-9</v>
      </c>
      <c r="H349" s="40">
        <v>87</v>
      </c>
      <c r="I349" s="40">
        <v>55</v>
      </c>
      <c r="J349" s="40">
        <v>20</v>
      </c>
      <c r="K349" s="40">
        <v>1015</v>
      </c>
      <c r="L349" s="40">
        <v>1013</v>
      </c>
      <c r="M349" s="40">
        <v>1009</v>
      </c>
      <c r="N349" s="40">
        <v>10</v>
      </c>
      <c r="O349" s="40">
        <v>10</v>
      </c>
      <c r="P349" s="40">
        <v>10</v>
      </c>
      <c r="Q349" s="40">
        <v>13</v>
      </c>
      <c r="R349" s="40">
        <v>5</v>
      </c>
      <c r="S349" s="40" t="s">
        <v>10</v>
      </c>
      <c r="T349" s="41"/>
    </row>
    <row r="350" spans="1:20" s="24" customFormat="1" ht="14.25" customHeight="1" x14ac:dyDescent="0.25">
      <c r="A350" s="39">
        <v>43170</v>
      </c>
      <c r="B350" s="40">
        <v>15</v>
      </c>
      <c r="C350" s="40">
        <v>8</v>
      </c>
      <c r="D350" s="40">
        <v>1</v>
      </c>
      <c r="E350" s="40">
        <v>2</v>
      </c>
      <c r="F350" s="40">
        <v>-2</v>
      </c>
      <c r="G350" s="40">
        <v>-5</v>
      </c>
      <c r="H350" s="40">
        <v>81</v>
      </c>
      <c r="I350" s="40">
        <v>54</v>
      </c>
      <c r="J350" s="40">
        <v>27</v>
      </c>
      <c r="K350" s="40">
        <v>1016</v>
      </c>
      <c r="L350" s="40">
        <v>1014</v>
      </c>
      <c r="M350" s="40">
        <v>1012</v>
      </c>
      <c r="N350" s="40">
        <v>10</v>
      </c>
      <c r="O350" s="40">
        <v>10</v>
      </c>
      <c r="P350" s="40">
        <v>10</v>
      </c>
      <c r="Q350" s="40">
        <v>13</v>
      </c>
      <c r="R350" s="40">
        <v>3</v>
      </c>
      <c r="S350" s="40" t="s">
        <v>10</v>
      </c>
      <c r="T350" s="41"/>
    </row>
    <row r="351" spans="1:20" s="24" customFormat="1" ht="14.25" customHeight="1" x14ac:dyDescent="0.25">
      <c r="A351" s="39">
        <v>43171</v>
      </c>
      <c r="B351" s="40">
        <v>16</v>
      </c>
      <c r="C351" s="40">
        <v>10</v>
      </c>
      <c r="D351" s="40">
        <v>5</v>
      </c>
      <c r="E351" s="40">
        <v>3</v>
      </c>
      <c r="F351" s="40">
        <v>-1</v>
      </c>
      <c r="G351" s="40">
        <v>-7</v>
      </c>
      <c r="H351" s="40">
        <v>87</v>
      </c>
      <c r="I351" s="40">
        <v>53</v>
      </c>
      <c r="J351" s="40">
        <v>22</v>
      </c>
      <c r="K351" s="40">
        <v>1017</v>
      </c>
      <c r="L351" s="40">
        <v>1014</v>
      </c>
      <c r="M351" s="40">
        <v>1013</v>
      </c>
      <c r="N351" s="40">
        <v>10</v>
      </c>
      <c r="O351" s="40">
        <v>10</v>
      </c>
      <c r="P351" s="40">
        <v>6</v>
      </c>
      <c r="Q351" s="40">
        <v>23</v>
      </c>
      <c r="R351" s="40">
        <v>5</v>
      </c>
      <c r="S351" s="40">
        <v>37</v>
      </c>
      <c r="T351" s="41"/>
    </row>
    <row r="352" spans="1:20" s="24" customFormat="1" ht="14.25" customHeight="1" x14ac:dyDescent="0.25">
      <c r="A352" s="39">
        <v>43172</v>
      </c>
      <c r="B352" s="40">
        <v>17</v>
      </c>
      <c r="C352" s="40">
        <v>8</v>
      </c>
      <c r="D352" s="40">
        <v>0</v>
      </c>
      <c r="E352" s="40">
        <v>1</v>
      </c>
      <c r="F352" s="40">
        <v>-2</v>
      </c>
      <c r="G352" s="40">
        <v>-4</v>
      </c>
      <c r="H352" s="40">
        <v>81</v>
      </c>
      <c r="I352" s="40">
        <v>52</v>
      </c>
      <c r="J352" s="40">
        <v>29</v>
      </c>
      <c r="K352" s="40">
        <v>1018</v>
      </c>
      <c r="L352" s="40">
        <v>1016</v>
      </c>
      <c r="M352" s="40">
        <v>1013</v>
      </c>
      <c r="N352" s="40">
        <v>10</v>
      </c>
      <c r="O352" s="40">
        <v>10</v>
      </c>
      <c r="P352" s="40">
        <v>10</v>
      </c>
      <c r="Q352" s="40">
        <v>11</v>
      </c>
      <c r="R352" s="40">
        <v>5</v>
      </c>
      <c r="S352" s="40" t="s">
        <v>10</v>
      </c>
      <c r="T352" s="41"/>
    </row>
    <row r="353" spans="1:20" s="24" customFormat="1" ht="14.25" customHeight="1" x14ac:dyDescent="0.25">
      <c r="A353" s="39">
        <v>43173</v>
      </c>
      <c r="B353" s="40">
        <v>17</v>
      </c>
      <c r="C353" s="40">
        <v>10</v>
      </c>
      <c r="D353" s="40">
        <v>3</v>
      </c>
      <c r="E353" s="40">
        <v>4</v>
      </c>
      <c r="F353" s="40">
        <v>2</v>
      </c>
      <c r="G353" s="40">
        <v>0</v>
      </c>
      <c r="H353" s="40">
        <v>87</v>
      </c>
      <c r="I353" s="40">
        <v>55</v>
      </c>
      <c r="J353" s="40">
        <v>32</v>
      </c>
      <c r="K353" s="40">
        <v>1015</v>
      </c>
      <c r="L353" s="40">
        <v>1013</v>
      </c>
      <c r="M353" s="40">
        <v>1012</v>
      </c>
      <c r="N353" s="40">
        <v>10</v>
      </c>
      <c r="O353" s="40">
        <v>10</v>
      </c>
      <c r="P353" s="40">
        <v>10</v>
      </c>
      <c r="Q353" s="40">
        <v>13</v>
      </c>
      <c r="R353" s="40">
        <v>6</v>
      </c>
      <c r="S353" s="40" t="s">
        <v>10</v>
      </c>
      <c r="T353" s="41" t="s">
        <v>5</v>
      </c>
    </row>
    <row r="354" spans="1:20" s="24" customFormat="1" ht="14.25" customHeight="1" x14ac:dyDescent="0.25">
      <c r="A354" s="39">
        <v>43174</v>
      </c>
      <c r="B354" s="40">
        <v>15</v>
      </c>
      <c r="C354" s="40">
        <v>11</v>
      </c>
      <c r="D354" s="40">
        <v>7</v>
      </c>
      <c r="E354" s="40">
        <v>7</v>
      </c>
      <c r="F354" s="40">
        <v>5</v>
      </c>
      <c r="G354" s="40">
        <v>4</v>
      </c>
      <c r="H354" s="40">
        <v>82</v>
      </c>
      <c r="I354" s="40">
        <v>68</v>
      </c>
      <c r="J354" s="40">
        <v>51</v>
      </c>
      <c r="K354" s="40">
        <v>1013</v>
      </c>
      <c r="L354" s="40">
        <v>1011</v>
      </c>
      <c r="M354" s="40">
        <v>1009</v>
      </c>
      <c r="N354" s="40">
        <v>10</v>
      </c>
      <c r="O354" s="40">
        <v>10</v>
      </c>
      <c r="P354" s="40">
        <v>10</v>
      </c>
      <c r="Q354" s="40">
        <v>21</v>
      </c>
      <c r="R354" s="40">
        <v>5</v>
      </c>
      <c r="S354" s="40" t="s">
        <v>10</v>
      </c>
      <c r="T354" s="41" t="s">
        <v>5</v>
      </c>
    </row>
    <row r="355" spans="1:20" s="24" customFormat="1" ht="14.25" customHeight="1" x14ac:dyDescent="0.25">
      <c r="A355" s="39">
        <v>43175</v>
      </c>
      <c r="B355" s="40">
        <v>17</v>
      </c>
      <c r="C355" s="40">
        <v>11</v>
      </c>
      <c r="D355" s="40">
        <v>5</v>
      </c>
      <c r="E355" s="40">
        <v>8</v>
      </c>
      <c r="F355" s="40">
        <v>4</v>
      </c>
      <c r="G355" s="40">
        <v>-2</v>
      </c>
      <c r="H355" s="40">
        <v>93</v>
      </c>
      <c r="I355" s="40">
        <v>75</v>
      </c>
      <c r="J355" s="40">
        <v>27</v>
      </c>
      <c r="K355" s="40">
        <v>1011</v>
      </c>
      <c r="L355" s="40">
        <v>1009</v>
      </c>
      <c r="M355" s="40">
        <v>1007</v>
      </c>
      <c r="N355" s="40">
        <v>10</v>
      </c>
      <c r="O355" s="40">
        <v>10</v>
      </c>
      <c r="P355" s="40">
        <v>10</v>
      </c>
      <c r="Q355" s="40">
        <v>55</v>
      </c>
      <c r="R355" s="40">
        <v>5</v>
      </c>
      <c r="S355" s="40">
        <v>77</v>
      </c>
      <c r="T355" s="41" t="s">
        <v>6</v>
      </c>
    </row>
    <row r="356" spans="1:20" s="24" customFormat="1" ht="14.25" customHeight="1" x14ac:dyDescent="0.25">
      <c r="A356" s="39">
        <v>43176</v>
      </c>
      <c r="B356" s="40">
        <v>16</v>
      </c>
      <c r="C356" s="40">
        <v>10</v>
      </c>
      <c r="D356" s="40">
        <v>4</v>
      </c>
      <c r="E356" s="40">
        <v>5</v>
      </c>
      <c r="F356" s="40">
        <v>3</v>
      </c>
      <c r="G356" s="40">
        <v>-2</v>
      </c>
      <c r="H356" s="40">
        <v>93</v>
      </c>
      <c r="I356" s="40">
        <v>67</v>
      </c>
      <c r="J356" s="40">
        <v>31</v>
      </c>
      <c r="K356" s="40">
        <v>1016</v>
      </c>
      <c r="L356" s="40">
        <v>1012</v>
      </c>
      <c r="M356" s="40">
        <v>1010</v>
      </c>
      <c r="N356" s="40">
        <v>10</v>
      </c>
      <c r="O356" s="40">
        <v>10</v>
      </c>
      <c r="P356" s="40">
        <v>10</v>
      </c>
      <c r="Q356" s="40">
        <v>16</v>
      </c>
      <c r="R356" s="40">
        <v>3</v>
      </c>
      <c r="S356" s="40" t="s">
        <v>10</v>
      </c>
      <c r="T356" s="41"/>
    </row>
    <row r="357" spans="1:20" s="24" customFormat="1" ht="14.25" customHeight="1" x14ac:dyDescent="0.25">
      <c r="A357" s="39">
        <v>43177</v>
      </c>
      <c r="B357" s="40">
        <v>18</v>
      </c>
      <c r="C357" s="40">
        <v>9</v>
      </c>
      <c r="D357" s="40">
        <v>0</v>
      </c>
      <c r="E357" s="40">
        <v>3</v>
      </c>
      <c r="F357" s="40">
        <v>1</v>
      </c>
      <c r="G357" s="40">
        <v>-2</v>
      </c>
      <c r="H357" s="40">
        <v>93</v>
      </c>
      <c r="I357" s="40">
        <v>63</v>
      </c>
      <c r="J357" s="40">
        <v>28</v>
      </c>
      <c r="K357" s="40">
        <v>1019</v>
      </c>
      <c r="L357" s="40">
        <v>1016</v>
      </c>
      <c r="M357" s="40">
        <v>1015</v>
      </c>
      <c r="N357" s="40">
        <v>10</v>
      </c>
      <c r="O357" s="40">
        <v>10</v>
      </c>
      <c r="P357" s="40">
        <v>6</v>
      </c>
      <c r="Q357" s="40">
        <v>10</v>
      </c>
      <c r="R357" s="40">
        <v>3</v>
      </c>
      <c r="S357" s="40" t="s">
        <v>10</v>
      </c>
      <c r="T357" s="41"/>
    </row>
    <row r="358" spans="1:20" s="24" customFormat="1" ht="14.25" customHeight="1" x14ac:dyDescent="0.25">
      <c r="A358" s="39">
        <v>43178</v>
      </c>
      <c r="B358" s="40">
        <v>21</v>
      </c>
      <c r="C358" s="40">
        <v>12</v>
      </c>
      <c r="D358" s="40">
        <v>4</v>
      </c>
      <c r="E358" s="40">
        <v>4</v>
      </c>
      <c r="F358" s="40">
        <v>2</v>
      </c>
      <c r="G358" s="40">
        <v>-1</v>
      </c>
      <c r="H358" s="40">
        <v>76</v>
      </c>
      <c r="I358" s="40">
        <v>51</v>
      </c>
      <c r="J358" s="40">
        <v>23</v>
      </c>
      <c r="K358" s="40">
        <v>1017</v>
      </c>
      <c r="L358" s="40">
        <v>1015</v>
      </c>
      <c r="M358" s="40">
        <v>1013</v>
      </c>
      <c r="N358" s="40">
        <v>10</v>
      </c>
      <c r="O358" s="40">
        <v>10</v>
      </c>
      <c r="P358" s="40">
        <v>10</v>
      </c>
      <c r="Q358" s="40">
        <v>14</v>
      </c>
      <c r="R358" s="40">
        <v>5</v>
      </c>
      <c r="S358" s="40" t="s">
        <v>10</v>
      </c>
      <c r="T358" s="41"/>
    </row>
    <row r="359" spans="1:20" s="24" customFormat="1" ht="14.25" customHeight="1" x14ac:dyDescent="0.25">
      <c r="A359" s="39">
        <v>43179</v>
      </c>
      <c r="B359" s="40">
        <v>22</v>
      </c>
      <c r="C359" s="40">
        <v>13</v>
      </c>
      <c r="D359" s="40">
        <v>5</v>
      </c>
      <c r="E359" s="40">
        <v>5</v>
      </c>
      <c r="F359" s="40">
        <v>2</v>
      </c>
      <c r="G359" s="40">
        <v>-2</v>
      </c>
      <c r="H359" s="40">
        <v>81</v>
      </c>
      <c r="I359" s="40">
        <v>47</v>
      </c>
      <c r="J359" s="40">
        <v>20</v>
      </c>
      <c r="K359" s="40">
        <v>1017</v>
      </c>
      <c r="L359" s="40">
        <v>1015</v>
      </c>
      <c r="M359" s="40">
        <v>1013</v>
      </c>
      <c r="N359" s="40">
        <v>10</v>
      </c>
      <c r="O359" s="40">
        <v>10</v>
      </c>
      <c r="P359" s="40">
        <v>10</v>
      </c>
      <c r="Q359" s="40">
        <v>14</v>
      </c>
      <c r="R359" s="40">
        <v>5</v>
      </c>
      <c r="S359" s="40">
        <v>27</v>
      </c>
      <c r="T359" s="41"/>
    </row>
    <row r="360" spans="1:20" s="24" customFormat="1" ht="14.25" customHeight="1" x14ac:dyDescent="0.25">
      <c r="A360" s="39">
        <v>43180</v>
      </c>
      <c r="B360" s="40">
        <v>19</v>
      </c>
      <c r="C360" s="40">
        <v>14</v>
      </c>
      <c r="D360" s="40">
        <v>7</v>
      </c>
      <c r="E360" s="40">
        <v>5</v>
      </c>
      <c r="F360" s="40">
        <v>1</v>
      </c>
      <c r="G360" s="40">
        <v>-4</v>
      </c>
      <c r="H360" s="40">
        <v>58</v>
      </c>
      <c r="I360" s="40">
        <v>40</v>
      </c>
      <c r="J360" s="40">
        <v>22</v>
      </c>
      <c r="K360" s="40">
        <v>1017</v>
      </c>
      <c r="L360" s="40">
        <v>1014</v>
      </c>
      <c r="M360" s="40">
        <v>1012</v>
      </c>
      <c r="N360" s="40">
        <v>10</v>
      </c>
      <c r="O360" s="40">
        <v>8</v>
      </c>
      <c r="P360" s="40">
        <v>4</v>
      </c>
      <c r="Q360" s="40">
        <v>37</v>
      </c>
      <c r="R360" s="40">
        <v>8</v>
      </c>
      <c r="S360" s="40">
        <v>61</v>
      </c>
      <c r="T360" s="41"/>
    </row>
    <row r="361" spans="1:20" s="24" customFormat="1" ht="14.25" customHeight="1" x14ac:dyDescent="0.25">
      <c r="A361" s="39">
        <v>43181</v>
      </c>
      <c r="B361" s="40">
        <v>18</v>
      </c>
      <c r="C361" s="40">
        <v>10</v>
      </c>
      <c r="D361" s="40">
        <v>3</v>
      </c>
      <c r="E361" s="40">
        <v>4</v>
      </c>
      <c r="F361" s="40">
        <v>1</v>
      </c>
      <c r="G361" s="40">
        <v>-2</v>
      </c>
      <c r="H361" s="40">
        <v>75</v>
      </c>
      <c r="I361" s="40">
        <v>50</v>
      </c>
      <c r="J361" s="40">
        <v>26</v>
      </c>
      <c r="K361" s="40">
        <v>1018</v>
      </c>
      <c r="L361" s="40">
        <v>1016</v>
      </c>
      <c r="M361" s="40">
        <v>1014</v>
      </c>
      <c r="N361" s="40">
        <v>10</v>
      </c>
      <c r="O361" s="40">
        <v>10</v>
      </c>
      <c r="P361" s="40">
        <v>10</v>
      </c>
      <c r="Q361" s="40">
        <v>13</v>
      </c>
      <c r="R361" s="40">
        <v>3</v>
      </c>
      <c r="S361" s="40" t="s">
        <v>10</v>
      </c>
      <c r="T361" s="41"/>
    </row>
    <row r="362" spans="1:20" s="24" customFormat="1" ht="14.25" customHeight="1" x14ac:dyDescent="0.25">
      <c r="A362" s="39">
        <v>43182</v>
      </c>
      <c r="B362" s="40">
        <v>20</v>
      </c>
      <c r="C362" s="40">
        <v>14</v>
      </c>
      <c r="D362" s="40">
        <v>8</v>
      </c>
      <c r="E362" s="40">
        <v>5</v>
      </c>
      <c r="F362" s="40">
        <v>2</v>
      </c>
      <c r="G362" s="40">
        <v>0</v>
      </c>
      <c r="H362" s="40">
        <v>62</v>
      </c>
      <c r="I362" s="40">
        <v>48</v>
      </c>
      <c r="J362" s="40">
        <v>30</v>
      </c>
      <c r="K362" s="40">
        <v>1015</v>
      </c>
      <c r="L362" s="40">
        <v>1013</v>
      </c>
      <c r="M362" s="40">
        <v>1011</v>
      </c>
      <c r="N362" s="40">
        <v>10</v>
      </c>
      <c r="O362" s="40">
        <v>10</v>
      </c>
      <c r="P362" s="40">
        <v>10</v>
      </c>
      <c r="Q362" s="40">
        <v>10</v>
      </c>
      <c r="R362" s="40">
        <v>5</v>
      </c>
      <c r="S362" s="40" t="s">
        <v>10</v>
      </c>
      <c r="T362" s="41" t="s">
        <v>5</v>
      </c>
    </row>
    <row r="363" spans="1:20" s="24" customFormat="1" ht="14.25" customHeight="1" x14ac:dyDescent="0.25">
      <c r="A363" s="39">
        <v>43183</v>
      </c>
      <c r="B363" s="40">
        <v>27</v>
      </c>
      <c r="C363" s="40">
        <v>18</v>
      </c>
      <c r="D363" s="40">
        <v>9</v>
      </c>
      <c r="E363" s="40">
        <v>10</v>
      </c>
      <c r="F363" s="40">
        <v>2</v>
      </c>
      <c r="G363" s="40">
        <v>-5</v>
      </c>
      <c r="H363" s="40">
        <v>88</v>
      </c>
      <c r="I363" s="40">
        <v>44</v>
      </c>
      <c r="J363" s="40">
        <v>13</v>
      </c>
      <c r="K363" s="40">
        <v>1011</v>
      </c>
      <c r="L363" s="40">
        <v>1007</v>
      </c>
      <c r="M363" s="40">
        <v>1002</v>
      </c>
      <c r="N363" s="40">
        <v>10</v>
      </c>
      <c r="O363" s="40">
        <v>9</v>
      </c>
      <c r="P363" s="40">
        <v>4</v>
      </c>
      <c r="Q363" s="40">
        <v>61</v>
      </c>
      <c r="R363" s="40">
        <v>13</v>
      </c>
      <c r="S363" s="40">
        <v>69</v>
      </c>
      <c r="T363" s="41" t="s">
        <v>5</v>
      </c>
    </row>
    <row r="364" spans="1:20" s="24" customFormat="1" ht="14.25" customHeight="1" x14ac:dyDescent="0.25">
      <c r="A364" s="39">
        <v>43184</v>
      </c>
      <c r="B364" s="40">
        <v>19</v>
      </c>
      <c r="C364" s="40">
        <v>13</v>
      </c>
      <c r="D364" s="40">
        <v>8</v>
      </c>
      <c r="E364" s="40">
        <v>10</v>
      </c>
      <c r="F364" s="40">
        <v>1</v>
      </c>
      <c r="G364" s="40">
        <v>-6</v>
      </c>
      <c r="H364" s="40">
        <v>88</v>
      </c>
      <c r="I364" s="40">
        <v>45</v>
      </c>
      <c r="J364" s="40">
        <v>18</v>
      </c>
      <c r="K364" s="40">
        <v>1018</v>
      </c>
      <c r="L364" s="40">
        <v>1013</v>
      </c>
      <c r="M364" s="40">
        <v>1006</v>
      </c>
      <c r="N364" s="40">
        <v>10</v>
      </c>
      <c r="O364" s="40">
        <v>10</v>
      </c>
      <c r="P364" s="40">
        <v>10</v>
      </c>
      <c r="Q364" s="40">
        <v>29</v>
      </c>
      <c r="R364" s="40">
        <v>13</v>
      </c>
      <c r="S364" s="40" t="s">
        <v>10</v>
      </c>
      <c r="T364" s="41"/>
    </row>
    <row r="365" spans="1:20" s="24" customFormat="1" ht="14.25" customHeight="1" x14ac:dyDescent="0.25">
      <c r="A365" s="39">
        <v>43185</v>
      </c>
      <c r="B365" s="40">
        <v>20</v>
      </c>
      <c r="C365" s="40">
        <v>14</v>
      </c>
      <c r="D365" s="40">
        <v>8</v>
      </c>
      <c r="E365" s="40">
        <v>3</v>
      </c>
      <c r="F365" s="40">
        <v>-1</v>
      </c>
      <c r="G365" s="40">
        <v>-4</v>
      </c>
      <c r="H365" s="40">
        <v>62</v>
      </c>
      <c r="I365" s="40">
        <v>44</v>
      </c>
      <c r="J365" s="40">
        <v>21</v>
      </c>
      <c r="K365" s="40">
        <v>1022</v>
      </c>
      <c r="L365" s="40">
        <v>1020</v>
      </c>
      <c r="M365" s="40">
        <v>1019</v>
      </c>
      <c r="N365" s="40">
        <v>10</v>
      </c>
      <c r="O365" s="40">
        <v>10</v>
      </c>
      <c r="P365" s="40">
        <v>10</v>
      </c>
      <c r="Q365" s="40">
        <v>14</v>
      </c>
      <c r="R365" s="40">
        <v>5</v>
      </c>
      <c r="S365" s="40" t="s">
        <v>10</v>
      </c>
      <c r="T365" s="41"/>
    </row>
    <row r="366" spans="1:20" s="24" customFormat="1" ht="14.25" customHeight="1" x14ac:dyDescent="0.25">
      <c r="A366" s="39">
        <v>43186</v>
      </c>
      <c r="B366" s="40">
        <v>23</v>
      </c>
      <c r="C366" s="40">
        <v>16</v>
      </c>
      <c r="D366" s="40">
        <v>8</v>
      </c>
      <c r="E366" s="40">
        <v>4</v>
      </c>
      <c r="F366" s="40">
        <v>1</v>
      </c>
      <c r="G366" s="40">
        <v>-3</v>
      </c>
      <c r="H366" s="40">
        <v>71</v>
      </c>
      <c r="I366" s="40">
        <v>43</v>
      </c>
      <c r="J366" s="40">
        <v>18</v>
      </c>
      <c r="K366" s="40">
        <v>1019</v>
      </c>
      <c r="L366" s="40">
        <v>1016</v>
      </c>
      <c r="M366" s="40">
        <v>1012</v>
      </c>
      <c r="N366" s="40">
        <v>10</v>
      </c>
      <c r="O366" s="40">
        <v>10</v>
      </c>
      <c r="P366" s="40">
        <v>10</v>
      </c>
      <c r="Q366" s="40">
        <v>35</v>
      </c>
      <c r="R366" s="40">
        <v>8</v>
      </c>
      <c r="S366" s="40" t="s">
        <v>10</v>
      </c>
      <c r="T366" s="41"/>
    </row>
    <row r="367" spans="1:20" s="24" customFormat="1" ht="14.25" customHeight="1" x14ac:dyDescent="0.25">
      <c r="A367" s="39">
        <v>43187</v>
      </c>
      <c r="B367" s="40">
        <v>23</v>
      </c>
      <c r="C367" s="40">
        <v>14</v>
      </c>
      <c r="D367" s="40">
        <v>7</v>
      </c>
      <c r="E367" s="40">
        <v>5</v>
      </c>
      <c r="F367" s="40">
        <v>2</v>
      </c>
      <c r="G367" s="40">
        <v>-1</v>
      </c>
      <c r="H367" s="40">
        <v>81</v>
      </c>
      <c r="I367" s="40">
        <v>40</v>
      </c>
      <c r="J367" s="40">
        <v>20</v>
      </c>
      <c r="K367" s="40">
        <v>1017</v>
      </c>
      <c r="L367" s="40">
        <v>1015</v>
      </c>
      <c r="M367" s="40">
        <v>1013</v>
      </c>
      <c r="N367" s="40">
        <v>10</v>
      </c>
      <c r="O367" s="40">
        <v>10</v>
      </c>
      <c r="P367" s="40">
        <v>10</v>
      </c>
      <c r="Q367" s="40">
        <v>11</v>
      </c>
      <c r="R367" s="40">
        <v>5</v>
      </c>
      <c r="S367" s="40" t="s">
        <v>10</v>
      </c>
      <c r="T367" s="41"/>
    </row>
    <row r="368" spans="1:20" s="24" customFormat="1" ht="14.25" customHeight="1" x14ac:dyDescent="0.25">
      <c r="A368" s="39">
        <v>43188</v>
      </c>
      <c r="B368" s="40">
        <v>26</v>
      </c>
      <c r="C368" s="40">
        <v>19</v>
      </c>
      <c r="D368" s="40">
        <v>12</v>
      </c>
      <c r="E368" s="40">
        <v>11</v>
      </c>
      <c r="F368" s="40">
        <v>7</v>
      </c>
      <c r="G368" s="40">
        <v>-1</v>
      </c>
      <c r="H368" s="40">
        <v>94</v>
      </c>
      <c r="I368" s="40">
        <v>51</v>
      </c>
      <c r="J368" s="40">
        <v>26</v>
      </c>
      <c r="K368" s="40">
        <v>1013</v>
      </c>
      <c r="L368" s="40">
        <v>1009</v>
      </c>
      <c r="M368" s="40">
        <v>1003</v>
      </c>
      <c r="N368" s="40">
        <v>10</v>
      </c>
      <c r="O368" s="40">
        <v>10</v>
      </c>
      <c r="P368" s="40">
        <v>10</v>
      </c>
      <c r="Q368" s="40">
        <v>37</v>
      </c>
      <c r="R368" s="40">
        <v>8</v>
      </c>
      <c r="S368" s="40">
        <v>71</v>
      </c>
      <c r="T368" s="41" t="s">
        <v>5</v>
      </c>
    </row>
    <row r="369" spans="1:20" s="24" customFormat="1" ht="14.25" customHeight="1" x14ac:dyDescent="0.25">
      <c r="A369" s="39">
        <v>43189</v>
      </c>
      <c r="B369" s="40">
        <v>19</v>
      </c>
      <c r="C369" s="40">
        <v>14</v>
      </c>
      <c r="D369" s="40">
        <v>9</v>
      </c>
      <c r="E369" s="40">
        <v>11</v>
      </c>
      <c r="F369" s="40">
        <v>7</v>
      </c>
      <c r="G369" s="40">
        <v>1</v>
      </c>
      <c r="H369" s="40">
        <v>88</v>
      </c>
      <c r="I369" s="40">
        <v>66</v>
      </c>
      <c r="J369" s="40">
        <v>36</v>
      </c>
      <c r="K369" s="40">
        <v>1014</v>
      </c>
      <c r="L369" s="40">
        <v>1008</v>
      </c>
      <c r="M369" s="40">
        <v>1006</v>
      </c>
      <c r="N369" s="40">
        <v>10</v>
      </c>
      <c r="O369" s="40">
        <v>10</v>
      </c>
      <c r="P369" s="40">
        <v>10</v>
      </c>
      <c r="Q369" s="40">
        <v>40</v>
      </c>
      <c r="R369" s="40">
        <v>11</v>
      </c>
      <c r="S369" s="40">
        <v>50</v>
      </c>
      <c r="T369" s="41" t="s">
        <v>6</v>
      </c>
    </row>
    <row r="370" spans="1:20" x14ac:dyDescent="0.25">
      <c r="A370" s="28"/>
    </row>
  </sheetData>
  <mergeCells count="9">
    <mergeCell ref="Q3:S3"/>
    <mergeCell ref="A1:T1"/>
    <mergeCell ref="A2:T2"/>
    <mergeCell ref="B3:D3"/>
    <mergeCell ref="E3:G3"/>
    <mergeCell ref="H3:J3"/>
    <mergeCell ref="K3:M3"/>
    <mergeCell ref="N3:P3"/>
    <mergeCell ref="T3:T4"/>
  </mergeCells>
  <conditionalFormatting sqref="T1:T1048576">
    <cfRule type="containsText" dxfId="95" priority="1" operator="containsText" text="Rain">
      <formula>NOT(ISERROR(SEARCH("Rain",T1)))</formula>
    </cfRule>
    <cfRule type="containsText" priority="2" operator="containsText" text="Rain">
      <formula>NOT(ISERROR(SEARCH("Rain",T1)))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opLeftCell="C2" zoomScale="85" zoomScaleNormal="85" workbookViewId="0">
      <selection activeCell="M19" sqref="M19"/>
    </sheetView>
  </sheetViews>
  <sheetFormatPr defaultRowHeight="15.75" x14ac:dyDescent="0.25"/>
  <cols>
    <col min="1" max="1" width="2.5703125" style="15" customWidth="1"/>
    <col min="2" max="2" width="3.42578125" style="15" customWidth="1"/>
    <col min="3" max="3" width="12.5703125" style="15" customWidth="1"/>
    <col min="4" max="4" width="7.42578125" style="15" customWidth="1"/>
    <col min="5" max="5" width="10.7109375" style="15" customWidth="1"/>
    <col min="6" max="6" width="7.5703125" style="15" customWidth="1"/>
    <col min="7" max="7" width="12.42578125" style="15" customWidth="1"/>
    <col min="8" max="8" width="12.28515625" style="15" customWidth="1"/>
    <col min="9" max="9" width="13.42578125" style="15" customWidth="1"/>
    <col min="10" max="10" width="22.85546875" style="15" customWidth="1"/>
    <col min="11" max="12" width="22.28515625" style="15" customWidth="1"/>
    <col min="13" max="13" width="21.42578125" style="15" customWidth="1"/>
    <col min="14" max="14" width="11.28515625" style="15" customWidth="1"/>
    <col min="15" max="15" width="12.42578125" style="15" customWidth="1"/>
    <col min="16" max="16" width="6.28515625" style="15" customWidth="1"/>
    <col min="17" max="17" width="12.85546875" style="15" customWidth="1"/>
    <col min="18" max="18" width="15.42578125" style="15" customWidth="1"/>
    <col min="19" max="19" width="20.7109375" style="15" customWidth="1"/>
    <col min="20" max="42" width="3" style="15" customWidth="1"/>
    <col min="43" max="43" width="11.28515625" style="15" bestFit="1" customWidth="1"/>
    <col min="44" max="16384" width="9.140625" style="15"/>
  </cols>
  <sheetData>
    <row r="1" spans="3:19" ht="17.25" x14ac:dyDescent="0.3">
      <c r="I1" s="42"/>
    </row>
    <row r="2" spans="3:19" ht="20.25" thickBot="1" x14ac:dyDescent="0.35">
      <c r="C2" s="124" t="s">
        <v>38</v>
      </c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3:19" ht="19.5" thickTop="1" x14ac:dyDescent="0.3">
      <c r="C3" s="44"/>
      <c r="D3" s="127" t="s">
        <v>73</v>
      </c>
      <c r="E3" s="127"/>
      <c r="F3" s="127"/>
      <c r="G3" s="127"/>
      <c r="H3" s="127"/>
      <c r="I3" s="44"/>
      <c r="J3" s="44"/>
      <c r="K3" s="44"/>
      <c r="L3" s="44"/>
      <c r="M3" s="44"/>
      <c r="N3" s="44"/>
      <c r="O3" s="44"/>
      <c r="P3"/>
      <c r="Q3"/>
    </row>
    <row r="4" spans="3:19" ht="17.25" x14ac:dyDescent="0.3">
      <c r="C4" s="43" t="s">
        <v>66</v>
      </c>
      <c r="D4" s="42" t="s">
        <v>19</v>
      </c>
      <c r="E4" s="42" t="s">
        <v>65</v>
      </c>
      <c r="F4" s="42" t="s">
        <v>20</v>
      </c>
      <c r="G4" s="42" t="s">
        <v>17</v>
      </c>
      <c r="H4" s="42" t="s">
        <v>18</v>
      </c>
      <c r="I4" s="43" t="s">
        <v>66</v>
      </c>
      <c r="J4" s="42" t="s">
        <v>68</v>
      </c>
      <c r="K4" s="42" t="s">
        <v>69</v>
      </c>
      <c r="L4" s="42" t="s">
        <v>70</v>
      </c>
      <c r="M4" s="42" t="s">
        <v>71</v>
      </c>
      <c r="N4" s="42" t="s">
        <v>72</v>
      </c>
      <c r="O4"/>
      <c r="Q4" s="8"/>
      <c r="R4" s="125" t="s">
        <v>49</v>
      </c>
      <c r="S4" s="126"/>
    </row>
    <row r="5" spans="3:19" x14ac:dyDescent="0.25">
      <c r="C5" s="16" t="s">
        <v>52</v>
      </c>
      <c r="D5" s="17"/>
      <c r="E5" s="19"/>
      <c r="F5" s="17"/>
      <c r="G5" s="19"/>
      <c r="H5" s="19"/>
      <c r="I5" s="16" t="s">
        <v>52</v>
      </c>
      <c r="J5" s="18"/>
      <c r="K5" s="18"/>
      <c r="L5" s="18"/>
      <c r="M5" s="18"/>
      <c r="N5" s="18"/>
      <c r="O5"/>
      <c r="Q5" s="56" t="s">
        <v>21</v>
      </c>
      <c r="R5" s="53">
        <f>COUNTIF( Jen_events, "*Rain*")</f>
        <v>9</v>
      </c>
      <c r="S5" s="54">
        <f>COUNTIF( Jen_events, "*Rain*")/ ROWS(Jen_events)</f>
        <v>0.29032258064516131</v>
      </c>
    </row>
    <row r="6" spans="3:19" x14ac:dyDescent="0.25">
      <c r="C6" s="46" t="s">
        <v>53</v>
      </c>
      <c r="D6" s="47">
        <v>17</v>
      </c>
      <c r="E6" s="45">
        <v>10</v>
      </c>
      <c r="F6" s="47">
        <v>3</v>
      </c>
      <c r="G6" s="45">
        <v>17</v>
      </c>
      <c r="H6" s="48">
        <v>3</v>
      </c>
      <c r="I6" s="49" t="s">
        <v>53</v>
      </c>
      <c r="J6" s="50">
        <v>-3</v>
      </c>
      <c r="K6" s="50">
        <v>38</v>
      </c>
      <c r="L6" s="50">
        <v>10</v>
      </c>
      <c r="M6" s="50">
        <v>5</v>
      </c>
      <c r="N6" s="50">
        <v>1017</v>
      </c>
      <c r="O6"/>
      <c r="Q6" s="57" t="s">
        <v>22</v>
      </c>
      <c r="R6" s="53">
        <f>COUNTIF( Feb_events,  "*Rain*")</f>
        <v>7</v>
      </c>
      <c r="S6" s="55">
        <f>COUNTIF( Feb_events, "*Rain*")/ ROWS(Feb_events)</f>
        <v>0.25</v>
      </c>
    </row>
    <row r="7" spans="3:19" x14ac:dyDescent="0.25">
      <c r="C7" s="46" t="s">
        <v>54</v>
      </c>
      <c r="D7" s="47">
        <v>27</v>
      </c>
      <c r="E7" s="45">
        <v>12.7</v>
      </c>
      <c r="F7" s="47">
        <v>1</v>
      </c>
      <c r="G7" s="45">
        <v>19.566666666666666</v>
      </c>
      <c r="H7" s="48">
        <v>6.3</v>
      </c>
      <c r="I7" s="49" t="s">
        <v>54</v>
      </c>
      <c r="J7" s="50">
        <v>0.13333333333333333</v>
      </c>
      <c r="K7" s="50">
        <v>45.866666666666667</v>
      </c>
      <c r="L7" s="50">
        <v>9.9333333333333336</v>
      </c>
      <c r="M7" s="50">
        <v>7.3666666666666663</v>
      </c>
      <c r="N7" s="50">
        <v>1016.8</v>
      </c>
      <c r="O7"/>
      <c r="Q7" s="57" t="s">
        <v>23</v>
      </c>
      <c r="R7" s="53">
        <f>COUNTIF(Rain!A337:A367,  "*Rain*")</f>
        <v>15</v>
      </c>
      <c r="S7" s="55">
        <f>COUNTIF(Rain!O342:O372,  "*Rain*")/ ROWS(Rain!O342:O372)</f>
        <v>0</v>
      </c>
    </row>
    <row r="8" spans="3:19" x14ac:dyDescent="0.25">
      <c r="C8" s="46" t="s">
        <v>25</v>
      </c>
      <c r="D8" s="47">
        <v>32</v>
      </c>
      <c r="E8" s="45">
        <v>18.580645161290324</v>
      </c>
      <c r="F8" s="47">
        <v>8</v>
      </c>
      <c r="G8" s="45">
        <v>25.419354838709676</v>
      </c>
      <c r="H8" s="48">
        <v>12</v>
      </c>
      <c r="I8" s="49" t="s">
        <v>25</v>
      </c>
      <c r="J8" s="50">
        <v>6.645161290322581</v>
      </c>
      <c r="K8" s="50">
        <v>50.225806451612904</v>
      </c>
      <c r="L8" s="50">
        <v>9.9032258064516121</v>
      </c>
      <c r="M8" s="50">
        <v>7.5161290322580649</v>
      </c>
      <c r="N8" s="50">
        <v>1013.1612903225806</v>
      </c>
      <c r="O8"/>
      <c r="Q8" s="57" t="s">
        <v>24</v>
      </c>
      <c r="R8" s="53">
        <f>COUNTIF( April_events, "*Rain*")</f>
        <v>9</v>
      </c>
      <c r="S8" s="55">
        <f>COUNTIF( April_events, "*Rain*")/ ROWS(April_events)</f>
        <v>0.3</v>
      </c>
    </row>
    <row r="9" spans="3:19" x14ac:dyDescent="0.25">
      <c r="C9" s="46" t="s">
        <v>55</v>
      </c>
      <c r="D9" s="47">
        <v>38</v>
      </c>
      <c r="E9" s="45">
        <v>23.633333333333333</v>
      </c>
      <c r="F9" s="47">
        <v>10</v>
      </c>
      <c r="G9" s="45">
        <v>31.433333333333334</v>
      </c>
      <c r="H9" s="48">
        <v>16.266666666666666</v>
      </c>
      <c r="I9" s="49" t="s">
        <v>55</v>
      </c>
      <c r="J9" s="50">
        <v>7.9333333333333336</v>
      </c>
      <c r="K9" s="50">
        <v>39.4</v>
      </c>
      <c r="L9" s="50">
        <v>9.9666666666666668</v>
      </c>
      <c r="M9" s="50">
        <v>9.3666666666666671</v>
      </c>
      <c r="N9" s="50">
        <v>1010.9</v>
      </c>
      <c r="O9"/>
      <c r="Q9" s="57" t="s">
        <v>25</v>
      </c>
      <c r="R9" s="53">
        <f>COUNTIF( May_events,  "*Rain*")</f>
        <v>15</v>
      </c>
      <c r="S9" s="55">
        <f>COUNTIF( May_events, "*Rain*")/ ROWS(May_events)</f>
        <v>0.4838709677419355</v>
      </c>
    </row>
    <row r="10" spans="3:19" x14ac:dyDescent="0.25">
      <c r="C10" s="46" t="s">
        <v>56</v>
      </c>
      <c r="D10" s="47">
        <v>41</v>
      </c>
      <c r="E10" s="45">
        <v>28.322580645161292</v>
      </c>
      <c r="F10" s="47">
        <v>14</v>
      </c>
      <c r="G10" s="45">
        <v>36.322580645161288</v>
      </c>
      <c r="H10" s="48">
        <v>20.677419354838708</v>
      </c>
      <c r="I10" s="49" t="s">
        <v>56</v>
      </c>
      <c r="J10" s="50">
        <v>9.9032258064516121</v>
      </c>
      <c r="K10" s="50">
        <v>33.70967741935484</v>
      </c>
      <c r="L10" s="50">
        <v>9.9677419354838701</v>
      </c>
      <c r="M10" s="50">
        <v>11.516129032258064</v>
      </c>
      <c r="N10" s="50">
        <v>1009.8387096774194</v>
      </c>
      <c r="O10"/>
      <c r="Q10" s="57" t="s">
        <v>26</v>
      </c>
      <c r="R10" s="53">
        <f>COUNTIF( June_events,  "*Rain*")</f>
        <v>8</v>
      </c>
      <c r="S10" s="55">
        <f>COUNTIF( June_events, "*Rain*")/ ROWS(June_events)</f>
        <v>0.26666666666666666</v>
      </c>
    </row>
    <row r="11" spans="3:19" x14ac:dyDescent="0.25">
      <c r="C11" s="46" t="s">
        <v>57</v>
      </c>
      <c r="D11" s="47">
        <v>41</v>
      </c>
      <c r="E11" s="45">
        <v>28.677419354838708</v>
      </c>
      <c r="F11" s="47">
        <v>16</v>
      </c>
      <c r="G11" s="45">
        <v>36.41935483870968</v>
      </c>
      <c r="H11" s="48">
        <v>21.322580645161292</v>
      </c>
      <c r="I11" s="49" t="s">
        <v>57</v>
      </c>
      <c r="J11" s="50">
        <v>9.3548387096774199</v>
      </c>
      <c r="K11" s="50">
        <v>31.838709677419356</v>
      </c>
      <c r="L11" s="50">
        <v>9.9677419354838701</v>
      </c>
      <c r="M11" s="50">
        <v>12.548387096774194</v>
      </c>
      <c r="N11" s="50">
        <v>1011.1612903225806</v>
      </c>
      <c r="O11"/>
      <c r="Q11" s="57" t="s">
        <v>27</v>
      </c>
      <c r="R11" s="53">
        <f>COUNTIF( July_events,  "*Rain*")</f>
        <v>6</v>
      </c>
      <c r="S11" s="55">
        <f>COUNTIF( July_events, "*Rain*")/ ROWS(July_events)</f>
        <v>0.19354838709677419</v>
      </c>
    </row>
    <row r="12" spans="3:19" x14ac:dyDescent="0.25">
      <c r="C12" s="46" t="s">
        <v>58</v>
      </c>
      <c r="D12" s="47">
        <v>38</v>
      </c>
      <c r="E12" s="45">
        <v>23.4</v>
      </c>
      <c r="F12" s="47">
        <v>9</v>
      </c>
      <c r="G12" s="45">
        <v>32</v>
      </c>
      <c r="H12" s="48">
        <v>15.2</v>
      </c>
      <c r="I12" s="49" t="s">
        <v>58</v>
      </c>
      <c r="J12" s="50">
        <v>5.833333333333333</v>
      </c>
      <c r="K12" s="50">
        <v>33.5</v>
      </c>
      <c r="L12" s="50">
        <v>10</v>
      </c>
      <c r="M12" s="50">
        <v>8.6</v>
      </c>
      <c r="N12" s="50">
        <v>1015</v>
      </c>
      <c r="O12"/>
      <c r="Q12" s="57" t="s">
        <v>28</v>
      </c>
      <c r="R12" s="53">
        <f>COUNTIF( Aug_events,  "*Rain*")</f>
        <v>3</v>
      </c>
      <c r="S12" s="55">
        <f>COUNTIF( Aug_events, "*Rain*")/ ROWS(Aug_events)</f>
        <v>9.6774193548387094E-2</v>
      </c>
    </row>
    <row r="13" spans="3:19" x14ac:dyDescent="0.25">
      <c r="C13" s="46" t="s">
        <v>59</v>
      </c>
      <c r="D13" s="47">
        <v>25</v>
      </c>
      <c r="E13" s="45">
        <v>12.741935483870968</v>
      </c>
      <c r="F13" s="47">
        <v>2</v>
      </c>
      <c r="G13" s="45">
        <v>20.29032258064516</v>
      </c>
      <c r="H13" s="48">
        <v>5.774193548387097</v>
      </c>
      <c r="I13" s="49" t="s">
        <v>59</v>
      </c>
      <c r="J13" s="50">
        <v>3.5806451612903225</v>
      </c>
      <c r="K13" s="50">
        <v>58.58064516129032</v>
      </c>
      <c r="L13" s="50">
        <v>9.5483870967741939</v>
      </c>
      <c r="M13" s="50">
        <v>5</v>
      </c>
      <c r="N13" s="50">
        <v>1017.2258064516129</v>
      </c>
      <c r="O13"/>
      <c r="Q13" s="57" t="s">
        <v>29</v>
      </c>
      <c r="R13" s="53">
        <f>COUNTIF( Sep_events,  "*Rain*")</f>
        <v>3</v>
      </c>
      <c r="S13" s="55">
        <f>COUNTIF( Sep_events, "*Rain*")/ ROWS(Sep_events)</f>
        <v>0.1</v>
      </c>
    </row>
    <row r="14" spans="3:19" x14ac:dyDescent="0.25">
      <c r="C14" s="46" t="s">
        <v>60</v>
      </c>
      <c r="D14" s="47">
        <v>18</v>
      </c>
      <c r="E14" s="45">
        <v>7.3666666666666663</v>
      </c>
      <c r="F14" s="47">
        <v>-7</v>
      </c>
      <c r="G14" s="45">
        <v>13.133333333333333</v>
      </c>
      <c r="H14" s="48">
        <v>1.7666666666666666</v>
      </c>
      <c r="I14" s="49" t="s">
        <v>60</v>
      </c>
      <c r="J14" s="50">
        <v>2.2000000000000002</v>
      </c>
      <c r="K14" s="50">
        <v>74.933333333333337</v>
      </c>
      <c r="L14" s="50">
        <v>7.4333333333333336</v>
      </c>
      <c r="M14" s="50">
        <v>3</v>
      </c>
      <c r="N14" s="50">
        <v>1019.7333333333333</v>
      </c>
      <c r="O14"/>
      <c r="Q14" s="57" t="s">
        <v>30</v>
      </c>
      <c r="R14" s="53">
        <f>COUNTIF( Oct_events,  "*Rain*")</f>
        <v>11</v>
      </c>
      <c r="S14" s="55">
        <f>COUNTIF(Oct_events, "*Rain*")/ ROWS(Oct_events)</f>
        <v>0.35483870967741937</v>
      </c>
    </row>
    <row r="15" spans="3:19" x14ac:dyDescent="0.25">
      <c r="C15" s="46" t="s">
        <v>61</v>
      </c>
      <c r="D15" s="47">
        <v>12</v>
      </c>
      <c r="E15" s="45">
        <v>1.4516129032258065</v>
      </c>
      <c r="F15" s="47">
        <v>-8</v>
      </c>
      <c r="G15" s="45">
        <v>6.67741935483871</v>
      </c>
      <c r="H15" s="48">
        <v>-3.4193548387096775</v>
      </c>
      <c r="I15" s="49" t="s">
        <v>61</v>
      </c>
      <c r="J15" s="50">
        <v>-1.935483870967742</v>
      </c>
      <c r="K15" s="50">
        <v>81.41935483870968</v>
      </c>
      <c r="L15" s="50">
        <v>4.4516129032258061</v>
      </c>
      <c r="M15" s="50">
        <v>2.6129032258064515</v>
      </c>
      <c r="N15" s="50">
        <v>1023.3225806451613</v>
      </c>
      <c r="O15"/>
      <c r="Q15" s="57" t="s">
        <v>31</v>
      </c>
      <c r="R15" s="53">
        <f>COUNTIF( Nov_events,  "*Rain*")</f>
        <v>11</v>
      </c>
      <c r="S15" s="55">
        <f>COUNTIF( Nov_events, "*Rain*")/ ROWS(Nov_events)</f>
        <v>0.36666666666666664</v>
      </c>
    </row>
    <row r="16" spans="3:19" x14ac:dyDescent="0.25">
      <c r="C16" s="16" t="s">
        <v>62</v>
      </c>
      <c r="D16" s="17"/>
      <c r="E16" s="19"/>
      <c r="F16" s="17"/>
      <c r="G16" s="19"/>
      <c r="H16" s="19"/>
      <c r="I16" s="52" t="s">
        <v>62</v>
      </c>
      <c r="J16" s="50"/>
      <c r="K16" s="50"/>
      <c r="L16" s="50"/>
      <c r="M16" s="50"/>
      <c r="N16" s="50"/>
      <c r="O16"/>
      <c r="Q16" s="58" t="s">
        <v>32</v>
      </c>
      <c r="R16" s="53">
        <f>COUNTIF( Dec_events,  "*Rain*")</f>
        <v>6</v>
      </c>
      <c r="S16" s="55">
        <f>COUNTIF( Dec_events, "*Rain*")/ ROWS(Dec_events)</f>
        <v>0.19354838709677419</v>
      </c>
    </row>
    <row r="17" spans="3:15" x14ac:dyDescent="0.25">
      <c r="C17" s="46" t="s">
        <v>63</v>
      </c>
      <c r="D17" s="47">
        <v>13</v>
      </c>
      <c r="E17" s="45">
        <v>2.064516129032258</v>
      </c>
      <c r="F17" s="47">
        <v>-6</v>
      </c>
      <c r="G17" s="45">
        <v>7.096774193548387</v>
      </c>
      <c r="H17" s="48">
        <v>-2.3225806451612905</v>
      </c>
      <c r="I17" s="106" t="s">
        <v>63</v>
      </c>
      <c r="J17" s="50">
        <v>-1.8387096774193548</v>
      </c>
      <c r="K17" s="50">
        <v>78.225806451612897</v>
      </c>
      <c r="L17" s="50">
        <v>6.806451612903226</v>
      </c>
      <c r="M17" s="50">
        <v>2.806451612903226</v>
      </c>
      <c r="N17" s="50">
        <v>1018.5483870967741</v>
      </c>
      <c r="O17"/>
    </row>
    <row r="18" spans="3:15" x14ac:dyDescent="0.25">
      <c r="C18" s="46" t="s">
        <v>64</v>
      </c>
      <c r="D18" s="47">
        <v>15</v>
      </c>
      <c r="E18" s="45">
        <v>5.5714285714285712</v>
      </c>
      <c r="F18" s="47">
        <v>-8</v>
      </c>
      <c r="G18" s="45">
        <v>12.321428571428571</v>
      </c>
      <c r="H18" s="48">
        <v>-1.0714285714285714</v>
      </c>
      <c r="I18" s="106" t="s">
        <v>64</v>
      </c>
      <c r="J18" s="50">
        <v>-1.9285714285714286</v>
      </c>
      <c r="K18" s="50">
        <v>62.642857142857146</v>
      </c>
      <c r="L18" s="50">
        <v>8.4642857142857135</v>
      </c>
      <c r="M18" s="50">
        <v>3.3928571428571428</v>
      </c>
      <c r="N18" s="50">
        <v>1016.6428571428571</v>
      </c>
      <c r="O18"/>
    </row>
    <row r="19" spans="3:15" x14ac:dyDescent="0.25">
      <c r="C19" s="46" t="s">
        <v>53</v>
      </c>
      <c r="D19" s="47">
        <v>27</v>
      </c>
      <c r="E19" s="45">
        <v>11.1</v>
      </c>
      <c r="F19" s="47">
        <v>-2</v>
      </c>
      <c r="G19" s="45">
        <v>17.7</v>
      </c>
      <c r="H19" s="48">
        <v>4.8666666666666663</v>
      </c>
      <c r="I19" s="106" t="s">
        <v>53</v>
      </c>
      <c r="J19" s="50">
        <v>1.9666666666666666</v>
      </c>
      <c r="K19" s="50">
        <v>57.466666666666669</v>
      </c>
      <c r="L19" s="50">
        <v>9.8000000000000007</v>
      </c>
      <c r="M19" s="50">
        <v>5.5333333333333332</v>
      </c>
      <c r="N19" s="50">
        <v>1012.6333333333333</v>
      </c>
      <c r="O19"/>
    </row>
    <row r="20" spans="3:15" x14ac:dyDescent="0.25">
      <c r="C20" s="59" t="s">
        <v>51</v>
      </c>
      <c r="D20" s="47">
        <v>41</v>
      </c>
      <c r="E20" s="45">
        <v>14.682191780821919</v>
      </c>
      <c r="F20" s="47">
        <v>-8</v>
      </c>
      <c r="G20" s="45">
        <v>21.578082191780823</v>
      </c>
      <c r="H20" s="45">
        <v>8.1643835616438363</v>
      </c>
      <c r="I20" s="108" t="s">
        <v>82</v>
      </c>
      <c r="J20" s="107">
        <v>3.5123287671232877</v>
      </c>
      <c r="K20" s="107">
        <v>53.920547945205477</v>
      </c>
      <c r="L20" s="107">
        <v>8.8520547945205479</v>
      </c>
      <c r="M20" s="107">
        <v>6.624657534246575</v>
      </c>
      <c r="N20" s="107">
        <v>1015.413698630137</v>
      </c>
      <c r="O20"/>
    </row>
    <row r="23" spans="3:15" ht="19.5" x14ac:dyDescent="0.3">
      <c r="C23" s="123" t="s">
        <v>43</v>
      </c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</row>
    <row r="24" spans="3:15" ht="17.25" x14ac:dyDescent="0.3">
      <c r="C24" s="14" t="s">
        <v>66</v>
      </c>
      <c r="D24" s="43" t="s">
        <v>19</v>
      </c>
      <c r="E24" s="42" t="s">
        <v>65</v>
      </c>
      <c r="F24" s="42" t="s">
        <v>20</v>
      </c>
      <c r="G24" s="42" t="s">
        <v>17</v>
      </c>
      <c r="H24" s="42" t="s">
        <v>18</v>
      </c>
      <c r="I24" s="43" t="s">
        <v>66</v>
      </c>
      <c r="J24" s="43" t="s">
        <v>67</v>
      </c>
      <c r="K24" s="42" t="s">
        <v>68</v>
      </c>
      <c r="L24" s="42" t="s">
        <v>69</v>
      </c>
      <c r="M24" s="42" t="s">
        <v>70</v>
      </c>
      <c r="N24" s="42" t="s">
        <v>71</v>
      </c>
      <c r="O24" s="42" t="s">
        <v>72</v>
      </c>
    </row>
    <row r="25" spans="3:15" x14ac:dyDescent="0.25">
      <c r="C25" s="52" t="s">
        <v>52</v>
      </c>
      <c r="D25" s="47">
        <v>41</v>
      </c>
      <c r="E25" s="45">
        <v>17.413043478260871</v>
      </c>
      <c r="F25" s="47">
        <v>-8</v>
      </c>
      <c r="G25" s="45">
        <v>24.565217391304348</v>
      </c>
      <c r="H25" s="45">
        <v>10.637681159420289</v>
      </c>
      <c r="I25" s="51" t="s">
        <v>52</v>
      </c>
      <c r="J25" s="50">
        <v>17.413043478260871</v>
      </c>
      <c r="K25" s="50">
        <v>4.833333333333333</v>
      </c>
      <c r="L25" s="50">
        <v>49.920289855072461</v>
      </c>
      <c r="M25" s="50">
        <v>9.0181159420289863</v>
      </c>
      <c r="N25" s="50">
        <v>7.5</v>
      </c>
      <c r="O25" s="50">
        <v>1015.2391304347826</v>
      </c>
    </row>
    <row r="26" spans="3:15" x14ac:dyDescent="0.25">
      <c r="C26" s="52" t="s">
        <v>62</v>
      </c>
      <c r="D26" s="47">
        <v>27</v>
      </c>
      <c r="E26" s="45">
        <v>6.213483146067416</v>
      </c>
      <c r="F26" s="47">
        <v>-8</v>
      </c>
      <c r="G26" s="45">
        <v>12.314606741573034</v>
      </c>
      <c r="H26" s="45">
        <v>0.4943820224719101</v>
      </c>
      <c r="I26" s="51" t="s">
        <v>62</v>
      </c>
      <c r="J26" s="50">
        <v>6.213483146067416</v>
      </c>
      <c r="K26" s="50">
        <v>-0.5842696629213483</v>
      </c>
      <c r="L26" s="50">
        <v>66.325842696629209</v>
      </c>
      <c r="M26" s="50">
        <v>8.3370786516853936</v>
      </c>
      <c r="N26" s="50">
        <v>3.9101123595505616</v>
      </c>
      <c r="O26" s="50">
        <v>1015.9550561797753</v>
      </c>
    </row>
    <row r="27" spans="3:15" x14ac:dyDescent="0.25">
      <c r="C27" s="16" t="s">
        <v>51</v>
      </c>
      <c r="D27" s="17">
        <v>41</v>
      </c>
      <c r="E27" s="19">
        <v>14.682191780821919</v>
      </c>
      <c r="F27" s="17">
        <v>-8</v>
      </c>
      <c r="G27" s="19">
        <v>21.578082191780823</v>
      </c>
      <c r="H27" s="19">
        <v>8.1643835616438363</v>
      </c>
      <c r="I27" s="13" t="s">
        <v>51</v>
      </c>
      <c r="J27" s="18">
        <v>14.682191780821919</v>
      </c>
      <c r="K27" s="18">
        <v>3.5123287671232877</v>
      </c>
      <c r="L27" s="18">
        <v>53.920547945205477</v>
      </c>
      <c r="M27" s="18">
        <v>8.8520547945205479</v>
      </c>
      <c r="N27" s="18">
        <v>6.624657534246575</v>
      </c>
      <c r="O27" s="18">
        <v>1015.413698630137</v>
      </c>
    </row>
  </sheetData>
  <mergeCells count="4">
    <mergeCell ref="C23:O23"/>
    <mergeCell ref="C2:O2"/>
    <mergeCell ref="R4:S4"/>
    <mergeCell ref="D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2"/>
  <sheetViews>
    <sheetView workbookViewId="0">
      <selection activeCell="J14" sqref="J14"/>
    </sheetView>
  </sheetViews>
  <sheetFormatPr defaultRowHeight="15" x14ac:dyDescent="0.25"/>
  <cols>
    <col min="1" max="1" width="2.85546875" style="29" customWidth="1"/>
    <col min="2" max="2" width="18.140625" style="21" customWidth="1"/>
    <col min="3" max="3" width="15.42578125" style="21" customWidth="1"/>
    <col min="4" max="4" width="14.42578125" style="21" customWidth="1"/>
    <col min="5" max="5" width="14" style="21" customWidth="1"/>
    <col min="6" max="6" width="14.7109375" style="21" customWidth="1"/>
    <col min="7" max="7" width="14" style="22" customWidth="1"/>
    <col min="8" max="8" width="17.28515625" customWidth="1"/>
    <col min="9" max="9" width="12.5703125" customWidth="1"/>
    <col min="10" max="10" width="14.140625" customWidth="1"/>
  </cols>
  <sheetData>
    <row r="1" spans="1:8" ht="19.5" x14ac:dyDescent="0.3">
      <c r="A1" s="61"/>
      <c r="B1" s="128" t="s">
        <v>77</v>
      </c>
      <c r="C1" s="128"/>
      <c r="D1" s="128"/>
      <c r="E1" s="128"/>
      <c r="F1" s="128"/>
      <c r="G1" s="128"/>
      <c r="H1" s="129"/>
    </row>
    <row r="2" spans="1:8" x14ac:dyDescent="0.25">
      <c r="A2" s="61"/>
      <c r="B2" s="62"/>
      <c r="C2" s="30"/>
      <c r="D2" s="30"/>
      <c r="E2" s="30"/>
      <c r="F2" s="30"/>
      <c r="G2" s="64"/>
      <c r="H2" s="67"/>
    </row>
    <row r="3" spans="1:8" s="30" customFormat="1" ht="15" customHeight="1" x14ac:dyDescent="0.3">
      <c r="A3" s="7"/>
      <c r="B3" s="63"/>
      <c r="C3" s="60" t="s">
        <v>80</v>
      </c>
      <c r="D3" s="60" t="s">
        <v>81</v>
      </c>
      <c r="E3" s="32" t="s">
        <v>45</v>
      </c>
      <c r="F3" s="32" t="s">
        <v>36</v>
      </c>
      <c r="G3" s="65" t="s">
        <v>47</v>
      </c>
      <c r="H3" s="68" t="s">
        <v>79</v>
      </c>
    </row>
    <row r="4" spans="1:8" ht="17.25" x14ac:dyDescent="0.3">
      <c r="A4" s="7"/>
      <c r="B4" s="32" t="s">
        <v>39</v>
      </c>
      <c r="C4" s="20">
        <v>1</v>
      </c>
      <c r="D4" s="20"/>
      <c r="E4" s="20"/>
      <c r="F4" s="20"/>
      <c r="G4" s="20"/>
      <c r="H4" s="69"/>
    </row>
    <row r="5" spans="1:8" ht="17.25" x14ac:dyDescent="0.3">
      <c r="A5"/>
      <c r="B5" s="32" t="s">
        <v>44</v>
      </c>
      <c r="C5" s="20">
        <v>0.81585232143462005</v>
      </c>
      <c r="D5" s="20">
        <v>1</v>
      </c>
      <c r="E5" s="20"/>
      <c r="F5" s="20"/>
      <c r="G5" s="20"/>
      <c r="H5" s="70"/>
    </row>
    <row r="6" spans="1:8" ht="17.25" x14ac:dyDescent="0.3">
      <c r="A6"/>
      <c r="B6" s="32" t="s">
        <v>45</v>
      </c>
      <c r="C6" s="20">
        <v>-0.82969614401645464</v>
      </c>
      <c r="D6" s="20">
        <v>-0.38266363155338995</v>
      </c>
      <c r="E6" s="20">
        <v>1</v>
      </c>
      <c r="F6" s="20"/>
      <c r="G6" s="20"/>
      <c r="H6" s="70"/>
    </row>
    <row r="7" spans="1:8" ht="17.25" x14ac:dyDescent="0.3">
      <c r="A7"/>
      <c r="B7" s="32" t="s">
        <v>36</v>
      </c>
      <c r="C7" s="20">
        <v>0.60102703572725236</v>
      </c>
      <c r="D7" s="20">
        <v>0.37348503064945643</v>
      </c>
      <c r="E7" s="20">
        <v>-0.70144435545684847</v>
      </c>
      <c r="F7" s="20">
        <v>1</v>
      </c>
      <c r="G7" s="20"/>
      <c r="H7" s="70"/>
    </row>
    <row r="8" spans="1:8" ht="17.25" x14ac:dyDescent="0.3">
      <c r="A8"/>
      <c r="B8" s="65" t="s">
        <v>47</v>
      </c>
      <c r="C8" s="20">
        <v>0.75655182400494791</v>
      </c>
      <c r="D8" s="20">
        <v>0.51260343439588085</v>
      </c>
      <c r="E8" s="20">
        <v>-0.73245730373496898</v>
      </c>
      <c r="F8" s="20">
        <v>0.48578154417003377</v>
      </c>
      <c r="G8" s="20">
        <v>1</v>
      </c>
      <c r="H8" s="70"/>
    </row>
    <row r="9" spans="1:8" ht="18" thickBot="1" x14ac:dyDescent="0.35">
      <c r="A9"/>
      <c r="B9" s="32" t="s">
        <v>79</v>
      </c>
      <c r="C9" s="66">
        <v>-0.64431486145307604</v>
      </c>
      <c r="D9" s="66">
        <v>-0.616787677519953</v>
      </c>
      <c r="E9" s="66">
        <v>0.46608941360341183</v>
      </c>
      <c r="F9" s="66">
        <v>-0.52600262977389312</v>
      </c>
      <c r="G9" s="66">
        <v>-0.50211414044398506</v>
      </c>
      <c r="H9" s="71">
        <v>1</v>
      </c>
    </row>
    <row r="10" spans="1:8" x14ac:dyDescent="0.25">
      <c r="A10"/>
      <c r="B10"/>
      <c r="C10"/>
      <c r="D10"/>
      <c r="E10"/>
      <c r="F10"/>
    </row>
    <row r="11" spans="1:8" x14ac:dyDescent="0.25">
      <c r="A11"/>
      <c r="B11"/>
      <c r="C11"/>
      <c r="D11"/>
      <c r="E11"/>
      <c r="F11"/>
      <c r="H11" s="72"/>
    </row>
    <row r="12" spans="1:8" ht="20.25" thickBot="1" x14ac:dyDescent="0.35">
      <c r="A12"/>
      <c r="B12" s="132" t="s">
        <v>78</v>
      </c>
      <c r="C12" s="132"/>
      <c r="D12" s="132"/>
      <c r="E12" s="132"/>
      <c r="F12" s="132"/>
      <c r="G12" s="132"/>
    </row>
    <row r="13" spans="1:8" ht="15.75" thickTop="1" x14ac:dyDescent="0.25">
      <c r="A13" s="72"/>
      <c r="B13" s="73"/>
      <c r="C13" s="7"/>
      <c r="D13" s="74"/>
      <c r="E13" s="74"/>
      <c r="F13" s="74"/>
      <c r="G13" s="75"/>
    </row>
    <row r="14" spans="1:8" ht="18" thickBot="1" x14ac:dyDescent="0.35">
      <c r="A14" s="7"/>
      <c r="B14" s="133" t="s">
        <v>40</v>
      </c>
      <c r="C14" s="134"/>
      <c r="D14" s="135"/>
      <c r="E14" s="136" t="s">
        <v>45</v>
      </c>
      <c r="F14" s="136"/>
      <c r="G14" s="137"/>
    </row>
    <row r="15" spans="1:8" ht="15.75" x14ac:dyDescent="0.25">
      <c r="A15" s="7"/>
      <c r="B15" s="82" t="s">
        <v>1</v>
      </c>
      <c r="C15" s="81" t="s">
        <v>16</v>
      </c>
      <c r="D15" s="83" t="s">
        <v>3</v>
      </c>
      <c r="E15" s="87" t="s">
        <v>1</v>
      </c>
      <c r="F15" s="88" t="s">
        <v>16</v>
      </c>
      <c r="G15" s="89" t="s">
        <v>3</v>
      </c>
    </row>
    <row r="16" spans="1:8" ht="15.75" x14ac:dyDescent="0.25">
      <c r="A16" s="7"/>
      <c r="B16" s="84">
        <f>CORREL(Rain_NoRain, High_dewPoint)</f>
        <v>0.24272795370864436</v>
      </c>
      <c r="C16" s="85">
        <f>CORREL(Rain_NoRain, Avg_DewPoint)</f>
        <v>0.20436066522962332</v>
      </c>
      <c r="D16" s="86">
        <f>CORREL(Rain_NoRain, Low_dewPoint)</f>
        <v>0.21667145651068775</v>
      </c>
      <c r="E16" s="84">
        <f>CORREL(Rain_NoRain, High_humid)</f>
        <v>0.33330312384474425</v>
      </c>
      <c r="F16" s="85">
        <f>CORREL(Rain_NoRain, Avg_humid)</f>
        <v>0.31954613062232873</v>
      </c>
      <c r="G16" s="90">
        <f>CORREL(Rain_NoRain, Low_humid)</f>
        <v>0.31335897514107869</v>
      </c>
    </row>
    <row r="17" spans="1:9" ht="17.25" x14ac:dyDescent="0.3">
      <c r="A17" s="7"/>
      <c r="B17" s="138" t="s">
        <v>46</v>
      </c>
      <c r="C17" s="139"/>
      <c r="D17" s="140"/>
      <c r="E17" s="141" t="s">
        <v>36</v>
      </c>
      <c r="F17" s="142"/>
      <c r="G17" s="140"/>
    </row>
    <row r="18" spans="1:9" ht="15.75" x14ac:dyDescent="0.25">
      <c r="A18" s="7"/>
      <c r="B18" s="91" t="s">
        <v>1</v>
      </c>
      <c r="C18" s="80" t="s">
        <v>16</v>
      </c>
      <c r="D18" s="92" t="s">
        <v>3</v>
      </c>
      <c r="E18" s="87" t="s">
        <v>1</v>
      </c>
      <c r="F18" s="96" t="s">
        <v>16</v>
      </c>
      <c r="G18" s="89" t="s">
        <v>3</v>
      </c>
    </row>
    <row r="19" spans="1:9" ht="15.75" x14ac:dyDescent="0.25">
      <c r="A19" s="7"/>
      <c r="B19" s="93">
        <f>CORREL(Rain_NoRain, High_SLP)</f>
        <v>-0.19197311752214452</v>
      </c>
      <c r="C19" s="94">
        <f>CORREL(Rain_NoRain, Avg_SLP)</f>
        <v>-0.20124010611743684</v>
      </c>
      <c r="D19" s="95">
        <f>CORREL(Rain_NoRain, Low_SLP)</f>
        <v>-0.19144433707580544</v>
      </c>
      <c r="E19" s="84">
        <f>CORREL(Rain_NoRain, High_visibility)</f>
        <v>-1.7930639319853111E-2</v>
      </c>
      <c r="F19" s="85">
        <f>CORREL(Rain_NoRain, Avg_Visibility)</f>
        <v>-4.4406085627740004E-2</v>
      </c>
      <c r="G19" s="90">
        <f>CORREL(Rain_NoRain, Low_Visibility)</f>
        <v>-0.15073436437286403</v>
      </c>
    </row>
    <row r="20" spans="1:9" ht="15.75" x14ac:dyDescent="0.25">
      <c r="A20" s="7"/>
      <c r="B20" s="101"/>
      <c r="C20" s="7"/>
      <c r="D20" s="130" t="s">
        <v>47</v>
      </c>
      <c r="E20" s="131"/>
      <c r="F20" s="7"/>
      <c r="G20" s="104"/>
      <c r="I20" s="7"/>
    </row>
    <row r="21" spans="1:9" ht="15.75" x14ac:dyDescent="0.25">
      <c r="A21" s="72"/>
      <c r="B21" s="102"/>
      <c r="C21" s="103"/>
      <c r="D21" s="97" t="s">
        <v>1</v>
      </c>
      <c r="E21" s="98" t="s">
        <v>16</v>
      </c>
      <c r="F21" s="101"/>
      <c r="G21" s="78"/>
    </row>
    <row r="22" spans="1:9" x14ac:dyDescent="0.25">
      <c r="A22" s="72"/>
      <c r="B22" s="77"/>
      <c r="C22" s="79"/>
      <c r="D22" s="99">
        <f>CORREL(Rain_NoRain,High_wind)</f>
        <v>5.9587734102698846E-2</v>
      </c>
      <c r="E22" s="100">
        <f>CORREL(Rain_NoRain, Avg_Wind)</f>
        <v>-9.0915307280189359E-2</v>
      </c>
      <c r="F22" s="79"/>
      <c r="G22" s="76"/>
    </row>
    <row r="23" spans="1:9" x14ac:dyDescent="0.25">
      <c r="A23"/>
      <c r="B23"/>
      <c r="C23"/>
      <c r="D23"/>
      <c r="E23"/>
      <c r="F23"/>
    </row>
    <row r="24" spans="1:9" x14ac:dyDescent="0.25">
      <c r="A24"/>
      <c r="B24"/>
      <c r="C24"/>
      <c r="D24"/>
      <c r="E24"/>
      <c r="F24"/>
      <c r="H24" s="7"/>
    </row>
    <row r="25" spans="1:9" x14ac:dyDescent="0.25">
      <c r="A25"/>
      <c r="B25"/>
      <c r="C25"/>
      <c r="D25"/>
      <c r="E25"/>
      <c r="F25"/>
    </row>
    <row r="26" spans="1:9" x14ac:dyDescent="0.25">
      <c r="A26"/>
      <c r="B26"/>
      <c r="C26"/>
      <c r="D26"/>
      <c r="E26"/>
      <c r="F26"/>
    </row>
    <row r="27" spans="1:9" x14ac:dyDescent="0.25">
      <c r="A27"/>
      <c r="B27"/>
      <c r="C27"/>
      <c r="D27"/>
      <c r="E27"/>
      <c r="F27"/>
    </row>
    <row r="28" spans="1:9" x14ac:dyDescent="0.25">
      <c r="A28"/>
      <c r="B28"/>
      <c r="C28"/>
      <c r="D28"/>
      <c r="E28"/>
      <c r="F28"/>
    </row>
    <row r="29" spans="1:9" x14ac:dyDescent="0.25">
      <c r="A29"/>
      <c r="B29"/>
      <c r="C29"/>
      <c r="D29"/>
      <c r="E29"/>
      <c r="F29"/>
      <c r="G29"/>
    </row>
    <row r="30" spans="1:9" x14ac:dyDescent="0.25">
      <c r="A30"/>
      <c r="B30"/>
      <c r="C30"/>
      <c r="D30"/>
      <c r="E30"/>
      <c r="F30"/>
      <c r="G30"/>
    </row>
    <row r="31" spans="1:9" x14ac:dyDescent="0.25">
      <c r="A31"/>
      <c r="B31"/>
      <c r="C31"/>
      <c r="D31"/>
      <c r="E31"/>
      <c r="F31"/>
      <c r="G31"/>
    </row>
    <row r="32" spans="1:9" x14ac:dyDescent="0.25">
      <c r="A32"/>
      <c r="B32"/>
      <c r="C32"/>
      <c r="D32"/>
      <c r="E32"/>
      <c r="F32"/>
      <c r="G32"/>
    </row>
    <row r="33" spans="1:7" x14ac:dyDescent="0.25">
      <c r="A33"/>
      <c r="B33"/>
      <c r="C33"/>
      <c r="D33"/>
      <c r="E33"/>
      <c r="F33"/>
      <c r="G33"/>
    </row>
    <row r="34" spans="1:7" x14ac:dyDescent="0.25">
      <c r="A34"/>
      <c r="B34"/>
      <c r="C34"/>
      <c r="D34"/>
      <c r="E34"/>
      <c r="F34"/>
      <c r="G34"/>
    </row>
    <row r="35" spans="1:7" x14ac:dyDescent="0.25">
      <c r="A35"/>
      <c r="B35"/>
      <c r="C35"/>
      <c r="D35"/>
      <c r="E35"/>
      <c r="F35"/>
      <c r="G35"/>
    </row>
    <row r="36" spans="1:7" x14ac:dyDescent="0.25">
      <c r="A36"/>
      <c r="B36"/>
      <c r="C36"/>
      <c r="D36"/>
      <c r="E36"/>
      <c r="F36"/>
      <c r="G36"/>
    </row>
    <row r="37" spans="1:7" x14ac:dyDescent="0.25">
      <c r="A37"/>
      <c r="B37"/>
      <c r="C37"/>
      <c r="D37"/>
      <c r="E37"/>
      <c r="F37"/>
      <c r="G37"/>
    </row>
    <row r="38" spans="1:7" x14ac:dyDescent="0.25">
      <c r="A38"/>
      <c r="B38"/>
      <c r="C38"/>
      <c r="D38"/>
      <c r="E38"/>
      <c r="F38"/>
      <c r="G38"/>
    </row>
    <row r="39" spans="1:7" x14ac:dyDescent="0.25">
      <c r="A39"/>
      <c r="B39"/>
      <c r="C39"/>
      <c r="D39"/>
      <c r="E39"/>
      <c r="F39"/>
      <c r="G39"/>
    </row>
    <row r="40" spans="1:7" x14ac:dyDescent="0.25">
      <c r="A40"/>
      <c r="B40"/>
      <c r="C40"/>
      <c r="D40"/>
      <c r="E40"/>
      <c r="F40"/>
      <c r="G40"/>
    </row>
    <row r="41" spans="1:7" x14ac:dyDescent="0.25">
      <c r="A41"/>
      <c r="B41"/>
      <c r="C41"/>
      <c r="D41"/>
      <c r="E41"/>
      <c r="F41"/>
      <c r="G41"/>
    </row>
    <row r="42" spans="1:7" x14ac:dyDescent="0.25">
      <c r="A42"/>
      <c r="B42"/>
      <c r="C42"/>
      <c r="D42"/>
      <c r="E42"/>
      <c r="F42"/>
      <c r="G42"/>
    </row>
    <row r="43" spans="1:7" x14ac:dyDescent="0.25">
      <c r="A43"/>
      <c r="B43"/>
      <c r="C43"/>
      <c r="D43"/>
      <c r="E43"/>
      <c r="F43"/>
      <c r="G43"/>
    </row>
    <row r="44" spans="1:7" x14ac:dyDescent="0.25">
      <c r="A44"/>
      <c r="B44"/>
      <c r="C44"/>
      <c r="D44"/>
      <c r="E44"/>
      <c r="F44"/>
      <c r="G44"/>
    </row>
    <row r="45" spans="1:7" x14ac:dyDescent="0.25">
      <c r="A45"/>
      <c r="B45"/>
      <c r="C45"/>
      <c r="D45"/>
      <c r="E45"/>
      <c r="F45"/>
      <c r="G45"/>
    </row>
    <row r="46" spans="1:7" x14ac:dyDescent="0.25">
      <c r="A46"/>
      <c r="B46"/>
      <c r="C46"/>
      <c r="D46"/>
      <c r="E46"/>
      <c r="F46"/>
      <c r="G46"/>
    </row>
    <row r="47" spans="1:7" x14ac:dyDescent="0.25">
      <c r="A47"/>
      <c r="B47"/>
      <c r="C47"/>
      <c r="D47"/>
      <c r="E47"/>
      <c r="F47"/>
      <c r="G47"/>
    </row>
    <row r="48" spans="1:7" x14ac:dyDescent="0.25">
      <c r="A48"/>
      <c r="B48"/>
      <c r="C48"/>
      <c r="D48"/>
      <c r="E48"/>
      <c r="F48"/>
      <c r="G48"/>
    </row>
    <row r="49" spans="1:7" x14ac:dyDescent="0.25">
      <c r="A49"/>
      <c r="B49"/>
      <c r="C49"/>
      <c r="D49"/>
      <c r="E49"/>
      <c r="F49"/>
      <c r="G49"/>
    </row>
    <row r="50" spans="1:7" x14ac:dyDescent="0.25">
      <c r="A50"/>
      <c r="B50"/>
      <c r="C50"/>
      <c r="D50"/>
      <c r="E50"/>
      <c r="F50"/>
      <c r="G50"/>
    </row>
    <row r="51" spans="1:7" x14ac:dyDescent="0.25">
      <c r="A51"/>
      <c r="B51"/>
      <c r="C51"/>
      <c r="D51"/>
      <c r="E51"/>
      <c r="F51"/>
      <c r="G51"/>
    </row>
    <row r="52" spans="1:7" x14ac:dyDescent="0.25">
      <c r="A52"/>
      <c r="B52"/>
      <c r="C52"/>
      <c r="D52"/>
      <c r="E52"/>
      <c r="F52"/>
      <c r="G52"/>
    </row>
    <row r="53" spans="1:7" x14ac:dyDescent="0.25">
      <c r="A53"/>
      <c r="B53"/>
      <c r="C53"/>
      <c r="D53"/>
      <c r="E53"/>
      <c r="F53"/>
      <c r="G53"/>
    </row>
    <row r="54" spans="1:7" x14ac:dyDescent="0.25">
      <c r="A54"/>
      <c r="B54"/>
      <c r="C54"/>
      <c r="D54"/>
      <c r="E54"/>
      <c r="F54"/>
      <c r="G54"/>
    </row>
    <row r="55" spans="1:7" x14ac:dyDescent="0.25">
      <c r="A55"/>
      <c r="B55"/>
      <c r="C55"/>
      <c r="D55"/>
      <c r="E55"/>
      <c r="F55"/>
      <c r="G55"/>
    </row>
    <row r="56" spans="1:7" x14ac:dyDescent="0.25">
      <c r="A56"/>
      <c r="B56"/>
      <c r="C56"/>
      <c r="D56"/>
      <c r="E56"/>
      <c r="F56"/>
      <c r="G56"/>
    </row>
    <row r="57" spans="1:7" x14ac:dyDescent="0.25">
      <c r="A57"/>
      <c r="B57"/>
      <c r="C57"/>
      <c r="D57"/>
      <c r="E57"/>
      <c r="F57"/>
      <c r="G57"/>
    </row>
    <row r="58" spans="1:7" x14ac:dyDescent="0.25">
      <c r="A58"/>
      <c r="B58"/>
      <c r="C58"/>
      <c r="D58"/>
      <c r="E58"/>
      <c r="F58"/>
      <c r="G58"/>
    </row>
    <row r="59" spans="1:7" x14ac:dyDescent="0.25">
      <c r="A59"/>
      <c r="B59"/>
      <c r="C59"/>
      <c r="D59"/>
      <c r="E59"/>
      <c r="F59"/>
      <c r="G59"/>
    </row>
    <row r="60" spans="1:7" x14ac:dyDescent="0.25">
      <c r="A60"/>
      <c r="B60"/>
      <c r="C60"/>
      <c r="D60"/>
      <c r="E60"/>
      <c r="F60"/>
      <c r="G60"/>
    </row>
    <row r="61" spans="1:7" x14ac:dyDescent="0.25">
      <c r="A61"/>
      <c r="B61"/>
      <c r="C61"/>
      <c r="D61"/>
      <c r="E61"/>
      <c r="F61"/>
      <c r="G61"/>
    </row>
    <row r="62" spans="1:7" x14ac:dyDescent="0.25">
      <c r="A62"/>
      <c r="B62"/>
      <c r="C62"/>
      <c r="D62"/>
      <c r="E62"/>
      <c r="F62"/>
      <c r="G62"/>
    </row>
    <row r="63" spans="1:7" x14ac:dyDescent="0.25">
      <c r="A63"/>
      <c r="B63"/>
      <c r="C63"/>
      <c r="D63"/>
      <c r="E63"/>
      <c r="F63"/>
      <c r="G63"/>
    </row>
    <row r="64" spans="1:7" x14ac:dyDescent="0.25">
      <c r="A64"/>
      <c r="B64"/>
      <c r="C64"/>
      <c r="D64"/>
      <c r="E64"/>
      <c r="F64"/>
      <c r="G64"/>
    </row>
    <row r="65" spans="1:7" x14ac:dyDescent="0.25">
      <c r="A65"/>
      <c r="B65"/>
      <c r="C65"/>
      <c r="D65"/>
      <c r="E65"/>
      <c r="F65"/>
      <c r="G65"/>
    </row>
    <row r="66" spans="1:7" x14ac:dyDescent="0.25">
      <c r="A66"/>
      <c r="B66"/>
      <c r="C66"/>
      <c r="D66"/>
      <c r="E66"/>
      <c r="F66"/>
      <c r="G66"/>
    </row>
    <row r="67" spans="1:7" x14ac:dyDescent="0.25">
      <c r="A67"/>
      <c r="B67"/>
      <c r="C67"/>
      <c r="D67"/>
      <c r="E67"/>
      <c r="F67"/>
      <c r="G67"/>
    </row>
    <row r="68" spans="1:7" x14ac:dyDescent="0.25">
      <c r="A68"/>
      <c r="B68"/>
      <c r="C68"/>
      <c r="D68"/>
      <c r="E68"/>
      <c r="F68"/>
      <c r="G68"/>
    </row>
    <row r="69" spans="1:7" x14ac:dyDescent="0.25">
      <c r="A69"/>
      <c r="B69"/>
      <c r="C69"/>
      <c r="D69"/>
      <c r="E69"/>
      <c r="F69"/>
      <c r="G69"/>
    </row>
    <row r="70" spans="1:7" x14ac:dyDescent="0.25">
      <c r="A70"/>
      <c r="B70"/>
      <c r="C70"/>
      <c r="D70"/>
      <c r="E70"/>
      <c r="F70"/>
      <c r="G70"/>
    </row>
    <row r="71" spans="1:7" x14ac:dyDescent="0.25">
      <c r="A71"/>
      <c r="B71"/>
      <c r="C71"/>
      <c r="D71"/>
      <c r="E71"/>
      <c r="F71"/>
      <c r="G71"/>
    </row>
    <row r="72" spans="1:7" x14ac:dyDescent="0.25">
      <c r="A72"/>
      <c r="B72"/>
      <c r="C72"/>
      <c r="D72"/>
      <c r="E72"/>
      <c r="F72"/>
      <c r="G72"/>
    </row>
    <row r="73" spans="1:7" x14ac:dyDescent="0.25">
      <c r="A73"/>
      <c r="B73"/>
      <c r="C73"/>
      <c r="D73"/>
      <c r="E73"/>
      <c r="F73"/>
      <c r="G73"/>
    </row>
    <row r="74" spans="1:7" x14ac:dyDescent="0.25">
      <c r="A74"/>
      <c r="B74"/>
      <c r="C74"/>
      <c r="D74"/>
      <c r="E74"/>
      <c r="F74"/>
      <c r="G74"/>
    </row>
    <row r="75" spans="1:7" x14ac:dyDescent="0.25">
      <c r="A75"/>
      <c r="B75"/>
      <c r="C75"/>
      <c r="D75"/>
      <c r="E75"/>
      <c r="F75"/>
      <c r="G75"/>
    </row>
    <row r="76" spans="1:7" x14ac:dyDescent="0.25">
      <c r="A76"/>
      <c r="B76"/>
      <c r="C76"/>
      <c r="D76"/>
      <c r="E76"/>
      <c r="F76"/>
      <c r="G76"/>
    </row>
    <row r="77" spans="1:7" x14ac:dyDescent="0.25">
      <c r="A77"/>
      <c r="B77"/>
      <c r="C77"/>
      <c r="D77"/>
      <c r="E77"/>
      <c r="F77"/>
      <c r="G77"/>
    </row>
    <row r="78" spans="1:7" x14ac:dyDescent="0.25">
      <c r="A78"/>
      <c r="B78"/>
      <c r="C78"/>
      <c r="D78"/>
      <c r="E78"/>
      <c r="F78"/>
      <c r="G78"/>
    </row>
    <row r="79" spans="1:7" x14ac:dyDescent="0.25">
      <c r="A79"/>
      <c r="B79"/>
      <c r="C79"/>
      <c r="D79"/>
      <c r="E79"/>
      <c r="F79"/>
      <c r="G79"/>
    </row>
    <row r="80" spans="1:7" x14ac:dyDescent="0.25">
      <c r="A80"/>
      <c r="B80"/>
      <c r="C80"/>
      <c r="D80"/>
      <c r="E80"/>
      <c r="F80"/>
      <c r="G80"/>
    </row>
    <row r="81" spans="1:7" x14ac:dyDescent="0.25">
      <c r="A81"/>
      <c r="B81"/>
      <c r="C81"/>
      <c r="D81"/>
      <c r="E81"/>
      <c r="F81"/>
      <c r="G81"/>
    </row>
    <row r="82" spans="1:7" x14ac:dyDescent="0.25">
      <c r="A82"/>
      <c r="B82"/>
      <c r="C82"/>
      <c r="D82"/>
      <c r="E82"/>
      <c r="F82"/>
      <c r="G82"/>
    </row>
    <row r="83" spans="1:7" x14ac:dyDescent="0.25">
      <c r="A83"/>
      <c r="B83"/>
      <c r="C83"/>
      <c r="D83"/>
      <c r="E83"/>
      <c r="F83"/>
      <c r="G83"/>
    </row>
    <row r="84" spans="1:7" x14ac:dyDescent="0.25">
      <c r="A84"/>
      <c r="B84"/>
      <c r="C84"/>
      <c r="D84"/>
      <c r="E84"/>
      <c r="F84"/>
      <c r="G84"/>
    </row>
    <row r="85" spans="1:7" x14ac:dyDescent="0.25">
      <c r="A85"/>
      <c r="B85"/>
      <c r="C85"/>
      <c r="D85"/>
      <c r="E85"/>
      <c r="F85"/>
      <c r="G85"/>
    </row>
    <row r="86" spans="1:7" x14ac:dyDescent="0.25">
      <c r="A86"/>
      <c r="B86"/>
      <c r="C86"/>
      <c r="D86"/>
      <c r="E86"/>
      <c r="F86"/>
      <c r="G86"/>
    </row>
    <row r="87" spans="1:7" x14ac:dyDescent="0.25">
      <c r="A87"/>
      <c r="B87"/>
      <c r="C87"/>
      <c r="D87"/>
      <c r="E87"/>
      <c r="F87"/>
      <c r="G87"/>
    </row>
    <row r="88" spans="1:7" x14ac:dyDescent="0.25">
      <c r="A88"/>
      <c r="B88"/>
      <c r="C88"/>
      <c r="D88"/>
      <c r="E88"/>
      <c r="F88"/>
      <c r="G88"/>
    </row>
    <row r="89" spans="1:7" x14ac:dyDescent="0.25">
      <c r="A89"/>
      <c r="B89"/>
      <c r="C89"/>
      <c r="D89"/>
      <c r="E89"/>
      <c r="F89"/>
      <c r="G89"/>
    </row>
    <row r="90" spans="1:7" x14ac:dyDescent="0.25">
      <c r="A90"/>
      <c r="B90"/>
      <c r="C90"/>
      <c r="D90"/>
      <c r="E90"/>
      <c r="F90"/>
      <c r="G90"/>
    </row>
    <row r="91" spans="1:7" x14ac:dyDescent="0.25">
      <c r="A91"/>
      <c r="B91"/>
      <c r="C91"/>
      <c r="D91"/>
      <c r="E91"/>
      <c r="F91"/>
      <c r="G91"/>
    </row>
    <row r="92" spans="1:7" x14ac:dyDescent="0.25">
      <c r="A92"/>
      <c r="B92"/>
      <c r="C92"/>
      <c r="D92"/>
      <c r="E92"/>
      <c r="F92"/>
      <c r="G92"/>
    </row>
    <row r="93" spans="1:7" x14ac:dyDescent="0.25">
      <c r="A93"/>
      <c r="B93"/>
      <c r="C93"/>
      <c r="D93"/>
      <c r="E93"/>
      <c r="F93"/>
      <c r="G93"/>
    </row>
    <row r="94" spans="1:7" x14ac:dyDescent="0.25">
      <c r="A94"/>
      <c r="B94"/>
      <c r="C94"/>
      <c r="D94"/>
      <c r="E94"/>
      <c r="F94"/>
      <c r="G94"/>
    </row>
    <row r="95" spans="1:7" x14ac:dyDescent="0.25">
      <c r="A95"/>
      <c r="B95"/>
      <c r="C95"/>
      <c r="D95"/>
      <c r="E95"/>
      <c r="F95"/>
      <c r="G95"/>
    </row>
    <row r="96" spans="1:7" x14ac:dyDescent="0.25">
      <c r="A96"/>
      <c r="B96"/>
      <c r="C96"/>
      <c r="D96"/>
      <c r="E96"/>
      <c r="F96"/>
      <c r="G96"/>
    </row>
    <row r="97" spans="1:7" x14ac:dyDescent="0.25">
      <c r="A97"/>
      <c r="B97"/>
      <c r="C97"/>
      <c r="D97"/>
      <c r="E97"/>
      <c r="F97"/>
      <c r="G97"/>
    </row>
    <row r="98" spans="1:7" x14ac:dyDescent="0.25">
      <c r="A98"/>
      <c r="B98"/>
      <c r="C98"/>
      <c r="D98"/>
      <c r="E98"/>
      <c r="F98"/>
      <c r="G98"/>
    </row>
    <row r="99" spans="1:7" x14ac:dyDescent="0.25">
      <c r="A99"/>
      <c r="B99"/>
      <c r="C99"/>
      <c r="D99"/>
      <c r="E99"/>
      <c r="F99"/>
      <c r="G99"/>
    </row>
    <row r="100" spans="1:7" x14ac:dyDescent="0.25">
      <c r="A100"/>
      <c r="B100"/>
      <c r="C100"/>
      <c r="D100"/>
      <c r="E100"/>
      <c r="F100"/>
      <c r="G100"/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spans="1:7" x14ac:dyDescent="0.25">
      <c r="A113"/>
      <c r="B113"/>
      <c r="C113"/>
      <c r="D113"/>
      <c r="E113"/>
      <c r="F113"/>
      <c r="G113"/>
    </row>
    <row r="114" spans="1:7" x14ac:dyDescent="0.25">
      <c r="A114"/>
      <c r="B114"/>
      <c r="C114"/>
      <c r="D114"/>
      <c r="E114"/>
      <c r="F114"/>
      <c r="G114"/>
    </row>
    <row r="115" spans="1:7" x14ac:dyDescent="0.25">
      <c r="A115"/>
      <c r="B115"/>
      <c r="C115"/>
      <c r="D115"/>
      <c r="E115"/>
      <c r="F115"/>
      <c r="G115"/>
    </row>
    <row r="116" spans="1:7" x14ac:dyDescent="0.25">
      <c r="A116"/>
      <c r="B116"/>
      <c r="C116"/>
      <c r="D116"/>
      <c r="E116"/>
      <c r="F116"/>
      <c r="G116"/>
    </row>
    <row r="117" spans="1:7" x14ac:dyDescent="0.25">
      <c r="A117"/>
      <c r="B117"/>
      <c r="C117"/>
      <c r="D117"/>
      <c r="E117"/>
      <c r="F117"/>
      <c r="G117"/>
    </row>
    <row r="118" spans="1:7" x14ac:dyDescent="0.25">
      <c r="A118"/>
      <c r="B118"/>
      <c r="C118"/>
      <c r="D118"/>
      <c r="E118"/>
      <c r="F118"/>
      <c r="G118"/>
    </row>
    <row r="119" spans="1:7" x14ac:dyDescent="0.25">
      <c r="A119"/>
      <c r="B119"/>
      <c r="C119"/>
      <c r="D119"/>
      <c r="E119"/>
      <c r="F119"/>
      <c r="G119"/>
    </row>
    <row r="120" spans="1:7" x14ac:dyDescent="0.25">
      <c r="A120"/>
      <c r="B120"/>
      <c r="C120"/>
      <c r="D120"/>
      <c r="E120"/>
      <c r="F120"/>
      <c r="G120"/>
    </row>
    <row r="121" spans="1:7" x14ac:dyDescent="0.25">
      <c r="A121"/>
      <c r="B121"/>
      <c r="C121"/>
      <c r="D121"/>
      <c r="E121"/>
      <c r="F121"/>
      <c r="G121"/>
    </row>
    <row r="122" spans="1:7" x14ac:dyDescent="0.25">
      <c r="A122"/>
      <c r="B122"/>
      <c r="C122"/>
      <c r="D122"/>
      <c r="E122"/>
      <c r="F122"/>
      <c r="G122"/>
    </row>
    <row r="123" spans="1:7" x14ac:dyDescent="0.25">
      <c r="A123"/>
      <c r="B123"/>
      <c r="C123"/>
      <c r="D123"/>
      <c r="E123"/>
      <c r="F123"/>
      <c r="G123"/>
    </row>
    <row r="124" spans="1:7" x14ac:dyDescent="0.25">
      <c r="A124"/>
      <c r="B124"/>
      <c r="C124"/>
      <c r="D124"/>
      <c r="E124"/>
      <c r="F124"/>
      <c r="G124"/>
    </row>
    <row r="125" spans="1:7" x14ac:dyDescent="0.25">
      <c r="A125"/>
      <c r="B125"/>
      <c r="C125"/>
      <c r="D125"/>
      <c r="E125"/>
      <c r="F125"/>
      <c r="G125"/>
    </row>
    <row r="126" spans="1:7" x14ac:dyDescent="0.25">
      <c r="A126"/>
      <c r="B126"/>
      <c r="C126"/>
      <c r="D126"/>
      <c r="E126"/>
      <c r="F126"/>
      <c r="G126"/>
    </row>
    <row r="127" spans="1:7" x14ac:dyDescent="0.25">
      <c r="A127"/>
      <c r="B127"/>
      <c r="C127"/>
      <c r="D127"/>
      <c r="E127"/>
      <c r="F127"/>
      <c r="G127"/>
    </row>
    <row r="128" spans="1:7" x14ac:dyDescent="0.25">
      <c r="A128"/>
      <c r="B128"/>
      <c r="C128"/>
      <c r="D128"/>
      <c r="E128"/>
      <c r="F128"/>
      <c r="G128"/>
    </row>
    <row r="129" spans="1:7" x14ac:dyDescent="0.25">
      <c r="A129"/>
      <c r="B129"/>
      <c r="C129"/>
      <c r="D129"/>
      <c r="E129"/>
      <c r="F129"/>
      <c r="G129"/>
    </row>
    <row r="130" spans="1:7" x14ac:dyDescent="0.25">
      <c r="A130"/>
      <c r="B130"/>
      <c r="C130"/>
      <c r="D130"/>
      <c r="E130"/>
      <c r="F130"/>
      <c r="G130"/>
    </row>
    <row r="131" spans="1:7" x14ac:dyDescent="0.25">
      <c r="A131"/>
      <c r="B131"/>
      <c r="C131"/>
      <c r="D131"/>
      <c r="E131"/>
      <c r="F131"/>
      <c r="G131"/>
    </row>
    <row r="132" spans="1:7" x14ac:dyDescent="0.25">
      <c r="A132"/>
      <c r="B132"/>
      <c r="C132"/>
      <c r="D132"/>
      <c r="E132"/>
      <c r="F132"/>
      <c r="G132"/>
    </row>
    <row r="133" spans="1:7" x14ac:dyDescent="0.25">
      <c r="A133"/>
      <c r="B133"/>
      <c r="C133"/>
      <c r="D133"/>
      <c r="E133"/>
      <c r="F133"/>
      <c r="G133"/>
    </row>
    <row r="134" spans="1:7" x14ac:dyDescent="0.25">
      <c r="A134"/>
      <c r="B134"/>
      <c r="C134"/>
      <c r="D134"/>
      <c r="E134"/>
      <c r="F134"/>
      <c r="G134"/>
    </row>
    <row r="135" spans="1:7" x14ac:dyDescent="0.25">
      <c r="A135"/>
      <c r="B135"/>
      <c r="C135"/>
      <c r="D135"/>
      <c r="E135"/>
      <c r="F135"/>
      <c r="G135"/>
    </row>
    <row r="136" spans="1:7" x14ac:dyDescent="0.25">
      <c r="A136"/>
      <c r="B136"/>
      <c r="C136"/>
      <c r="D136"/>
      <c r="E136"/>
      <c r="F136"/>
      <c r="G136"/>
    </row>
    <row r="137" spans="1:7" x14ac:dyDescent="0.25">
      <c r="A137"/>
      <c r="B137"/>
      <c r="C137"/>
      <c r="D137"/>
      <c r="E137"/>
      <c r="F137"/>
      <c r="G137"/>
    </row>
    <row r="138" spans="1:7" x14ac:dyDescent="0.25">
      <c r="A138"/>
      <c r="B138"/>
      <c r="C138"/>
      <c r="D138"/>
      <c r="E138"/>
      <c r="F138"/>
      <c r="G138"/>
    </row>
    <row r="139" spans="1:7" x14ac:dyDescent="0.25">
      <c r="A139"/>
      <c r="B139"/>
      <c r="C139"/>
      <c r="D139"/>
      <c r="E139"/>
      <c r="F139"/>
      <c r="G139"/>
    </row>
    <row r="140" spans="1:7" x14ac:dyDescent="0.25">
      <c r="A140"/>
      <c r="B140"/>
      <c r="C140"/>
      <c r="D140"/>
      <c r="E140"/>
      <c r="F140"/>
      <c r="G140"/>
    </row>
    <row r="141" spans="1:7" x14ac:dyDescent="0.25">
      <c r="A141"/>
      <c r="B141"/>
      <c r="C141"/>
      <c r="D141"/>
      <c r="E141"/>
      <c r="F141"/>
      <c r="G141"/>
    </row>
    <row r="142" spans="1:7" x14ac:dyDescent="0.25">
      <c r="A142"/>
      <c r="B142"/>
      <c r="C142"/>
      <c r="D142"/>
      <c r="E142"/>
      <c r="F142"/>
      <c r="G142"/>
    </row>
    <row r="143" spans="1:7" x14ac:dyDescent="0.25">
      <c r="A143"/>
      <c r="B143"/>
      <c r="C143"/>
      <c r="D143"/>
      <c r="E143"/>
      <c r="F143"/>
      <c r="G143"/>
    </row>
    <row r="144" spans="1:7" x14ac:dyDescent="0.25">
      <c r="A144"/>
      <c r="B144"/>
      <c r="C144"/>
      <c r="D144"/>
      <c r="E144"/>
      <c r="F144"/>
      <c r="G144"/>
    </row>
    <row r="145" spans="1:7" x14ac:dyDescent="0.25">
      <c r="A145"/>
      <c r="B145"/>
      <c r="C145"/>
      <c r="D145"/>
      <c r="E145"/>
      <c r="F145"/>
      <c r="G145"/>
    </row>
    <row r="146" spans="1:7" x14ac:dyDescent="0.25">
      <c r="A146"/>
      <c r="B146"/>
      <c r="C146"/>
      <c r="D146"/>
      <c r="E146"/>
      <c r="F146"/>
      <c r="G146"/>
    </row>
    <row r="147" spans="1:7" x14ac:dyDescent="0.25">
      <c r="A147"/>
      <c r="B147"/>
      <c r="C147"/>
      <c r="D147"/>
      <c r="E147"/>
      <c r="F147"/>
      <c r="G147"/>
    </row>
    <row r="148" spans="1:7" x14ac:dyDescent="0.25">
      <c r="A148"/>
      <c r="B148"/>
      <c r="C148"/>
      <c r="D148"/>
      <c r="E148"/>
      <c r="F148"/>
      <c r="G148"/>
    </row>
    <row r="149" spans="1:7" x14ac:dyDescent="0.25">
      <c r="A149"/>
      <c r="B149"/>
      <c r="C149"/>
      <c r="D149"/>
      <c r="E149"/>
      <c r="F149"/>
      <c r="G149"/>
    </row>
    <row r="150" spans="1:7" x14ac:dyDescent="0.25">
      <c r="A150"/>
      <c r="B150"/>
      <c r="C150"/>
      <c r="D150"/>
      <c r="E150"/>
      <c r="F150"/>
      <c r="G150"/>
    </row>
    <row r="151" spans="1:7" x14ac:dyDescent="0.25">
      <c r="A151"/>
      <c r="B151"/>
      <c r="C151"/>
      <c r="D151"/>
      <c r="E151"/>
      <c r="F151"/>
      <c r="G151"/>
    </row>
    <row r="152" spans="1:7" x14ac:dyDescent="0.25">
      <c r="A152"/>
      <c r="B152"/>
      <c r="C152"/>
      <c r="D152"/>
      <c r="E152"/>
      <c r="F152"/>
      <c r="G152"/>
    </row>
    <row r="153" spans="1:7" x14ac:dyDescent="0.25">
      <c r="A153"/>
      <c r="B153"/>
      <c r="C153"/>
      <c r="D153"/>
      <c r="E153"/>
      <c r="F153"/>
      <c r="G153"/>
    </row>
    <row r="154" spans="1:7" x14ac:dyDescent="0.25">
      <c r="A154"/>
      <c r="B154"/>
      <c r="C154"/>
      <c r="D154"/>
      <c r="E154"/>
      <c r="F154"/>
      <c r="G154"/>
    </row>
    <row r="155" spans="1:7" x14ac:dyDescent="0.25">
      <c r="A155"/>
      <c r="B155"/>
      <c r="C155"/>
      <c r="D155"/>
      <c r="E155"/>
      <c r="F155"/>
      <c r="G155"/>
    </row>
    <row r="156" spans="1:7" x14ac:dyDescent="0.25">
      <c r="A156"/>
      <c r="B156"/>
      <c r="C156"/>
      <c r="D156"/>
      <c r="E156"/>
      <c r="F156"/>
      <c r="G156"/>
    </row>
    <row r="157" spans="1:7" x14ac:dyDescent="0.25">
      <c r="A157"/>
      <c r="B157"/>
      <c r="C157"/>
      <c r="D157"/>
      <c r="E157"/>
      <c r="F157"/>
      <c r="G157"/>
    </row>
    <row r="158" spans="1:7" x14ac:dyDescent="0.25">
      <c r="A158"/>
      <c r="B158"/>
      <c r="C158"/>
      <c r="D158"/>
      <c r="E158"/>
      <c r="F158"/>
      <c r="G158"/>
    </row>
    <row r="159" spans="1:7" x14ac:dyDescent="0.25">
      <c r="A159"/>
      <c r="B159"/>
      <c r="C159"/>
      <c r="D159"/>
      <c r="E159"/>
      <c r="F159"/>
      <c r="G159"/>
    </row>
    <row r="160" spans="1:7" x14ac:dyDescent="0.25">
      <c r="A160"/>
      <c r="B160"/>
      <c r="C160"/>
      <c r="D160"/>
      <c r="E160"/>
      <c r="F160"/>
      <c r="G160"/>
    </row>
    <row r="161" spans="1:7" x14ac:dyDescent="0.25">
      <c r="A161"/>
      <c r="B161"/>
      <c r="C161"/>
      <c r="D161"/>
      <c r="E161"/>
      <c r="F161"/>
      <c r="G161"/>
    </row>
    <row r="162" spans="1:7" x14ac:dyDescent="0.25">
      <c r="A162"/>
      <c r="B162"/>
      <c r="C162"/>
      <c r="D162"/>
      <c r="E162"/>
      <c r="F162"/>
      <c r="G162"/>
    </row>
    <row r="163" spans="1:7" x14ac:dyDescent="0.25">
      <c r="A163"/>
      <c r="B163"/>
      <c r="C163"/>
      <c r="D163"/>
      <c r="E163"/>
      <c r="F163"/>
      <c r="G163"/>
    </row>
    <row r="164" spans="1:7" x14ac:dyDescent="0.25">
      <c r="A164"/>
      <c r="B164"/>
      <c r="C164"/>
      <c r="D164"/>
      <c r="E164"/>
      <c r="F164"/>
      <c r="G164"/>
    </row>
    <row r="165" spans="1:7" x14ac:dyDescent="0.25">
      <c r="A165"/>
      <c r="B165"/>
      <c r="C165"/>
      <c r="D165"/>
      <c r="E165"/>
      <c r="F165"/>
      <c r="G165"/>
    </row>
    <row r="166" spans="1:7" x14ac:dyDescent="0.25">
      <c r="A166"/>
      <c r="B166"/>
      <c r="C166"/>
      <c r="D166"/>
      <c r="E166"/>
      <c r="F166"/>
      <c r="G166"/>
    </row>
    <row r="167" spans="1:7" x14ac:dyDescent="0.25">
      <c r="A167"/>
      <c r="B167"/>
      <c r="C167"/>
      <c r="D167"/>
      <c r="E167"/>
      <c r="F167"/>
      <c r="G167"/>
    </row>
    <row r="168" spans="1:7" x14ac:dyDescent="0.25">
      <c r="A168"/>
      <c r="B168"/>
      <c r="C168"/>
      <c r="D168"/>
      <c r="E168"/>
      <c r="F168"/>
      <c r="G168"/>
    </row>
    <row r="169" spans="1:7" x14ac:dyDescent="0.25">
      <c r="A169"/>
      <c r="B169"/>
      <c r="C169"/>
      <c r="D169"/>
      <c r="E169"/>
      <c r="F169"/>
      <c r="G169"/>
    </row>
    <row r="170" spans="1:7" x14ac:dyDescent="0.25">
      <c r="A170"/>
      <c r="B170"/>
      <c r="C170"/>
      <c r="D170"/>
      <c r="E170"/>
      <c r="F170"/>
      <c r="G170"/>
    </row>
    <row r="171" spans="1:7" x14ac:dyDescent="0.25">
      <c r="A171"/>
      <c r="B171"/>
      <c r="C171"/>
      <c r="D171"/>
      <c r="E171"/>
      <c r="F171"/>
      <c r="G171"/>
    </row>
    <row r="172" spans="1:7" x14ac:dyDescent="0.25">
      <c r="A172"/>
      <c r="B172"/>
      <c r="C172"/>
      <c r="D172"/>
      <c r="E172"/>
      <c r="F172"/>
      <c r="G172"/>
    </row>
    <row r="173" spans="1:7" x14ac:dyDescent="0.25">
      <c r="A173"/>
      <c r="B173"/>
      <c r="C173"/>
      <c r="D173"/>
      <c r="E173"/>
      <c r="F173"/>
      <c r="G173"/>
    </row>
    <row r="174" spans="1:7" x14ac:dyDescent="0.25">
      <c r="A174"/>
      <c r="B174"/>
      <c r="C174"/>
      <c r="D174"/>
      <c r="E174"/>
      <c r="F174"/>
      <c r="G174"/>
    </row>
    <row r="175" spans="1:7" x14ac:dyDescent="0.25">
      <c r="A175"/>
      <c r="B175"/>
      <c r="C175"/>
      <c r="D175"/>
      <c r="E175"/>
      <c r="F175"/>
      <c r="G175"/>
    </row>
    <row r="176" spans="1:7" x14ac:dyDescent="0.25">
      <c r="A176"/>
      <c r="B176"/>
      <c r="C176"/>
      <c r="D176"/>
      <c r="E176"/>
      <c r="F176"/>
      <c r="G176"/>
    </row>
    <row r="177" spans="1:7" x14ac:dyDescent="0.25">
      <c r="A177"/>
      <c r="B177"/>
      <c r="C177"/>
      <c r="D177"/>
      <c r="E177"/>
      <c r="F177"/>
      <c r="G177"/>
    </row>
    <row r="178" spans="1:7" x14ac:dyDescent="0.25">
      <c r="A178"/>
      <c r="B178"/>
      <c r="C178"/>
      <c r="D178"/>
      <c r="E178"/>
      <c r="F178"/>
      <c r="G178"/>
    </row>
    <row r="179" spans="1:7" x14ac:dyDescent="0.25">
      <c r="A179"/>
      <c r="B179"/>
      <c r="C179"/>
      <c r="D179"/>
      <c r="E179"/>
      <c r="F179"/>
      <c r="G179"/>
    </row>
    <row r="180" spans="1:7" x14ac:dyDescent="0.25">
      <c r="A180"/>
      <c r="B180"/>
      <c r="C180"/>
      <c r="D180"/>
      <c r="E180"/>
      <c r="F180"/>
      <c r="G180"/>
    </row>
    <row r="181" spans="1:7" x14ac:dyDescent="0.25">
      <c r="A181"/>
      <c r="B181"/>
      <c r="C181"/>
      <c r="D181"/>
      <c r="E181"/>
      <c r="F181"/>
      <c r="G181"/>
    </row>
    <row r="182" spans="1:7" x14ac:dyDescent="0.25">
      <c r="A182"/>
      <c r="B182"/>
      <c r="C182"/>
      <c r="D182"/>
      <c r="E182"/>
      <c r="F182"/>
      <c r="G182"/>
    </row>
    <row r="183" spans="1:7" x14ac:dyDescent="0.25">
      <c r="A183"/>
      <c r="B183"/>
      <c r="C183"/>
      <c r="D183"/>
      <c r="E183"/>
      <c r="F183"/>
      <c r="G183"/>
    </row>
    <row r="184" spans="1:7" x14ac:dyDescent="0.25">
      <c r="A184"/>
      <c r="B184"/>
      <c r="C184"/>
      <c r="D184"/>
      <c r="E184"/>
      <c r="F184"/>
      <c r="G184"/>
    </row>
    <row r="185" spans="1:7" x14ac:dyDescent="0.25">
      <c r="A185"/>
      <c r="B185"/>
      <c r="C185"/>
      <c r="D185"/>
      <c r="E185"/>
      <c r="F185"/>
      <c r="G185"/>
    </row>
    <row r="186" spans="1:7" x14ac:dyDescent="0.25">
      <c r="A186"/>
      <c r="B186"/>
      <c r="C186"/>
      <c r="D186"/>
      <c r="E186"/>
      <c r="F186"/>
      <c r="G186"/>
    </row>
    <row r="187" spans="1:7" x14ac:dyDescent="0.25">
      <c r="A187"/>
      <c r="B187"/>
      <c r="C187"/>
      <c r="D187"/>
      <c r="E187"/>
      <c r="F187"/>
      <c r="G187"/>
    </row>
    <row r="188" spans="1:7" x14ac:dyDescent="0.25">
      <c r="A188"/>
      <c r="B188"/>
      <c r="C188"/>
      <c r="D188"/>
      <c r="E188"/>
      <c r="F188"/>
      <c r="G188"/>
    </row>
    <row r="189" spans="1:7" x14ac:dyDescent="0.25">
      <c r="A189"/>
      <c r="B189"/>
      <c r="C189"/>
      <c r="D189"/>
      <c r="E189"/>
      <c r="F189"/>
      <c r="G189"/>
    </row>
    <row r="190" spans="1:7" x14ac:dyDescent="0.25">
      <c r="A190"/>
      <c r="B190"/>
      <c r="C190"/>
      <c r="D190"/>
      <c r="E190"/>
      <c r="F190"/>
      <c r="G190"/>
    </row>
    <row r="191" spans="1:7" x14ac:dyDescent="0.25">
      <c r="A191"/>
      <c r="B191"/>
      <c r="C191"/>
      <c r="D191"/>
      <c r="E191"/>
      <c r="F191"/>
      <c r="G191"/>
    </row>
    <row r="192" spans="1:7" x14ac:dyDescent="0.25">
      <c r="A192"/>
      <c r="B192"/>
      <c r="C192"/>
      <c r="D192"/>
      <c r="E192"/>
      <c r="F192"/>
      <c r="G192"/>
    </row>
    <row r="193" spans="1:7" x14ac:dyDescent="0.25">
      <c r="A193"/>
      <c r="B193"/>
      <c r="C193"/>
      <c r="D193"/>
      <c r="E193"/>
      <c r="F193"/>
      <c r="G193"/>
    </row>
    <row r="194" spans="1:7" x14ac:dyDescent="0.25">
      <c r="A194"/>
      <c r="B194"/>
      <c r="C194"/>
      <c r="D194"/>
      <c r="E194"/>
      <c r="F194"/>
      <c r="G194"/>
    </row>
    <row r="195" spans="1:7" x14ac:dyDescent="0.25">
      <c r="A195"/>
      <c r="B195"/>
      <c r="C195"/>
      <c r="D195"/>
      <c r="E195"/>
      <c r="F195"/>
      <c r="G195"/>
    </row>
    <row r="196" spans="1:7" x14ac:dyDescent="0.25">
      <c r="A196"/>
      <c r="B196"/>
      <c r="C196"/>
      <c r="D196"/>
      <c r="E196"/>
      <c r="F196"/>
      <c r="G196"/>
    </row>
    <row r="197" spans="1:7" x14ac:dyDescent="0.25">
      <c r="A197"/>
      <c r="B197"/>
      <c r="C197"/>
      <c r="D197"/>
      <c r="E197"/>
      <c r="F197"/>
      <c r="G197"/>
    </row>
    <row r="198" spans="1:7" x14ac:dyDescent="0.25">
      <c r="A198"/>
      <c r="B198"/>
      <c r="C198"/>
      <c r="D198"/>
      <c r="E198"/>
      <c r="F198"/>
      <c r="G198"/>
    </row>
    <row r="199" spans="1:7" x14ac:dyDescent="0.25">
      <c r="A199"/>
      <c r="B199"/>
      <c r="C199"/>
      <c r="D199"/>
      <c r="E199"/>
      <c r="F199"/>
      <c r="G199"/>
    </row>
    <row r="200" spans="1:7" x14ac:dyDescent="0.25">
      <c r="A200"/>
      <c r="B200"/>
      <c r="C200"/>
      <c r="D200"/>
      <c r="E200"/>
      <c r="F200"/>
      <c r="G200"/>
    </row>
    <row r="201" spans="1:7" x14ac:dyDescent="0.25">
      <c r="A201"/>
      <c r="B201"/>
      <c r="C201"/>
      <c r="D201"/>
      <c r="E201"/>
      <c r="F201"/>
      <c r="G201"/>
    </row>
    <row r="202" spans="1:7" x14ac:dyDescent="0.25">
      <c r="A202"/>
      <c r="B202"/>
      <c r="C202"/>
      <c r="D202"/>
      <c r="E202"/>
      <c r="F202"/>
      <c r="G202"/>
    </row>
    <row r="203" spans="1:7" x14ac:dyDescent="0.25">
      <c r="A203"/>
      <c r="B203"/>
      <c r="C203"/>
      <c r="D203"/>
      <c r="E203"/>
      <c r="F203"/>
      <c r="G203"/>
    </row>
    <row r="204" spans="1:7" x14ac:dyDescent="0.25">
      <c r="A204"/>
      <c r="B204"/>
      <c r="C204"/>
      <c r="D204"/>
      <c r="E204"/>
      <c r="F204"/>
      <c r="G204"/>
    </row>
    <row r="205" spans="1:7" x14ac:dyDescent="0.25">
      <c r="A205"/>
      <c r="B205"/>
      <c r="C205"/>
      <c r="D205"/>
      <c r="E205"/>
      <c r="F205"/>
      <c r="G205"/>
    </row>
    <row r="206" spans="1:7" x14ac:dyDescent="0.25">
      <c r="A206"/>
      <c r="B206"/>
      <c r="C206"/>
      <c r="D206"/>
      <c r="E206"/>
      <c r="F206"/>
      <c r="G206"/>
    </row>
    <row r="207" spans="1:7" x14ac:dyDescent="0.25">
      <c r="A207"/>
      <c r="B207"/>
      <c r="C207"/>
      <c r="D207"/>
      <c r="E207"/>
      <c r="F207"/>
      <c r="G207"/>
    </row>
    <row r="208" spans="1:7" x14ac:dyDescent="0.25">
      <c r="A208"/>
      <c r="B208"/>
      <c r="C208"/>
      <c r="D208"/>
      <c r="E208"/>
      <c r="F208"/>
      <c r="G208"/>
    </row>
    <row r="209" spans="1:7" x14ac:dyDescent="0.25">
      <c r="A209"/>
      <c r="B209"/>
      <c r="C209"/>
      <c r="D209"/>
      <c r="E209"/>
      <c r="F209"/>
      <c r="G209"/>
    </row>
    <row r="210" spans="1:7" x14ac:dyDescent="0.25">
      <c r="A210"/>
      <c r="B210"/>
      <c r="C210"/>
      <c r="D210"/>
      <c r="E210"/>
      <c r="F210"/>
      <c r="G210"/>
    </row>
    <row r="211" spans="1:7" x14ac:dyDescent="0.25">
      <c r="A211"/>
      <c r="B211"/>
      <c r="C211"/>
      <c r="D211"/>
      <c r="E211"/>
      <c r="F211"/>
      <c r="G211"/>
    </row>
    <row r="212" spans="1:7" x14ac:dyDescent="0.25">
      <c r="A212"/>
      <c r="B212"/>
      <c r="C212"/>
      <c r="D212"/>
      <c r="E212"/>
      <c r="F212"/>
      <c r="G212"/>
    </row>
    <row r="213" spans="1:7" x14ac:dyDescent="0.25">
      <c r="A213"/>
      <c r="B213"/>
      <c r="C213"/>
      <c r="D213"/>
      <c r="E213"/>
      <c r="F213"/>
      <c r="G213"/>
    </row>
    <row r="214" spans="1:7" x14ac:dyDescent="0.25">
      <c r="A214"/>
      <c r="B214"/>
      <c r="C214"/>
      <c r="D214"/>
      <c r="E214"/>
      <c r="F214"/>
      <c r="G214"/>
    </row>
    <row r="215" spans="1:7" x14ac:dyDescent="0.25">
      <c r="A215"/>
      <c r="B215"/>
      <c r="C215"/>
      <c r="D215"/>
      <c r="E215"/>
      <c r="F215"/>
      <c r="G215"/>
    </row>
    <row r="216" spans="1:7" x14ac:dyDescent="0.25">
      <c r="A216"/>
      <c r="B216"/>
      <c r="C216"/>
      <c r="D216"/>
      <c r="E216"/>
      <c r="F216"/>
      <c r="G216"/>
    </row>
    <row r="217" spans="1:7" x14ac:dyDescent="0.25">
      <c r="A217"/>
      <c r="B217"/>
      <c r="C217"/>
      <c r="D217"/>
      <c r="E217"/>
      <c r="F217"/>
      <c r="G217"/>
    </row>
    <row r="218" spans="1:7" x14ac:dyDescent="0.25">
      <c r="A218"/>
      <c r="B218"/>
      <c r="C218"/>
      <c r="D218"/>
      <c r="E218"/>
      <c r="F218"/>
      <c r="G218"/>
    </row>
    <row r="219" spans="1:7" x14ac:dyDescent="0.25">
      <c r="A219"/>
      <c r="B219"/>
      <c r="C219"/>
      <c r="D219"/>
      <c r="E219"/>
      <c r="F219"/>
      <c r="G219"/>
    </row>
    <row r="220" spans="1:7" x14ac:dyDescent="0.25">
      <c r="A220"/>
      <c r="B220"/>
      <c r="C220"/>
      <c r="D220"/>
      <c r="E220"/>
      <c r="F220"/>
      <c r="G220"/>
    </row>
    <row r="221" spans="1:7" x14ac:dyDescent="0.25">
      <c r="A221"/>
      <c r="B221"/>
      <c r="C221"/>
      <c r="D221"/>
      <c r="E221"/>
      <c r="F221"/>
      <c r="G221"/>
    </row>
    <row r="222" spans="1:7" x14ac:dyDescent="0.25">
      <c r="A222"/>
      <c r="B222"/>
      <c r="C222"/>
      <c r="D222"/>
      <c r="E222"/>
      <c r="F222"/>
      <c r="G222"/>
    </row>
    <row r="223" spans="1:7" x14ac:dyDescent="0.25">
      <c r="A223"/>
      <c r="B223"/>
      <c r="C223"/>
      <c r="D223"/>
      <c r="E223"/>
      <c r="F223"/>
      <c r="G223"/>
    </row>
    <row r="224" spans="1:7" x14ac:dyDescent="0.25">
      <c r="A224"/>
      <c r="B224"/>
      <c r="C224"/>
      <c r="D224"/>
      <c r="E224"/>
      <c r="F224"/>
      <c r="G224"/>
    </row>
    <row r="225" spans="1:7" x14ac:dyDescent="0.25">
      <c r="A225"/>
      <c r="B225"/>
      <c r="C225"/>
      <c r="D225"/>
      <c r="E225"/>
      <c r="F225"/>
      <c r="G225"/>
    </row>
    <row r="226" spans="1:7" x14ac:dyDescent="0.25">
      <c r="A226"/>
      <c r="B226"/>
      <c r="C226"/>
      <c r="D226"/>
      <c r="E226"/>
      <c r="F226"/>
      <c r="G226"/>
    </row>
    <row r="227" spans="1:7" x14ac:dyDescent="0.25">
      <c r="A227"/>
      <c r="B227"/>
      <c r="C227"/>
      <c r="D227"/>
      <c r="E227"/>
      <c r="F227"/>
      <c r="G227"/>
    </row>
    <row r="228" spans="1:7" x14ac:dyDescent="0.25">
      <c r="A228"/>
      <c r="B228"/>
      <c r="C228"/>
      <c r="D228"/>
      <c r="E228"/>
      <c r="F228"/>
      <c r="G228"/>
    </row>
    <row r="229" spans="1:7" x14ac:dyDescent="0.25">
      <c r="A229"/>
      <c r="B229"/>
      <c r="C229"/>
      <c r="D229"/>
      <c r="E229"/>
      <c r="F229"/>
      <c r="G229"/>
    </row>
    <row r="230" spans="1:7" x14ac:dyDescent="0.25">
      <c r="A230"/>
      <c r="B230"/>
      <c r="C230"/>
      <c r="D230"/>
      <c r="E230"/>
      <c r="F230"/>
      <c r="G230"/>
    </row>
    <row r="231" spans="1:7" x14ac:dyDescent="0.25">
      <c r="A231"/>
      <c r="B231"/>
      <c r="C231"/>
      <c r="D231"/>
      <c r="E231"/>
      <c r="F231"/>
      <c r="G231"/>
    </row>
    <row r="232" spans="1:7" x14ac:dyDescent="0.25">
      <c r="A232"/>
      <c r="B232"/>
      <c r="C232"/>
      <c r="D232"/>
      <c r="E232"/>
      <c r="F232"/>
      <c r="G232"/>
    </row>
    <row r="233" spans="1:7" x14ac:dyDescent="0.25">
      <c r="A233"/>
      <c r="B233"/>
      <c r="C233"/>
      <c r="D233"/>
      <c r="E233"/>
      <c r="F233"/>
      <c r="G233"/>
    </row>
    <row r="234" spans="1:7" x14ac:dyDescent="0.25">
      <c r="A234"/>
      <c r="B234"/>
      <c r="C234"/>
      <c r="D234"/>
      <c r="E234"/>
      <c r="F234"/>
      <c r="G234"/>
    </row>
    <row r="235" spans="1:7" x14ac:dyDescent="0.25">
      <c r="A235"/>
      <c r="B235"/>
      <c r="C235"/>
      <c r="D235"/>
      <c r="E235"/>
      <c r="F235"/>
      <c r="G235"/>
    </row>
    <row r="236" spans="1:7" x14ac:dyDescent="0.25">
      <c r="A236"/>
      <c r="B236"/>
      <c r="C236"/>
      <c r="D236"/>
      <c r="E236"/>
      <c r="F236"/>
      <c r="G236"/>
    </row>
    <row r="237" spans="1:7" x14ac:dyDescent="0.25">
      <c r="A237"/>
      <c r="B237"/>
      <c r="C237"/>
      <c r="D237"/>
      <c r="E237"/>
      <c r="F237"/>
      <c r="G237"/>
    </row>
    <row r="238" spans="1:7" x14ac:dyDescent="0.25">
      <c r="A238"/>
      <c r="B238"/>
      <c r="C238"/>
      <c r="D238"/>
      <c r="E238"/>
      <c r="F238"/>
      <c r="G238"/>
    </row>
    <row r="239" spans="1:7" x14ac:dyDescent="0.25">
      <c r="A239"/>
      <c r="B239"/>
      <c r="C239"/>
      <c r="D239"/>
      <c r="E239"/>
      <c r="F239"/>
      <c r="G239"/>
    </row>
    <row r="240" spans="1:7" x14ac:dyDescent="0.25">
      <c r="A240"/>
      <c r="B240"/>
      <c r="C240"/>
      <c r="D240"/>
      <c r="E240"/>
      <c r="F240"/>
      <c r="G240"/>
    </row>
    <row r="241" spans="1:7" x14ac:dyDescent="0.25">
      <c r="A241"/>
      <c r="B241"/>
      <c r="C241"/>
      <c r="D241"/>
      <c r="E241"/>
      <c r="F241"/>
      <c r="G241"/>
    </row>
    <row r="242" spans="1:7" x14ac:dyDescent="0.25">
      <c r="A242"/>
      <c r="B242"/>
      <c r="C242"/>
      <c r="D242"/>
      <c r="E242"/>
      <c r="F242"/>
      <c r="G242"/>
    </row>
    <row r="243" spans="1:7" x14ac:dyDescent="0.25">
      <c r="A243"/>
      <c r="B243"/>
      <c r="C243"/>
      <c r="D243"/>
      <c r="E243"/>
      <c r="F243"/>
      <c r="G243"/>
    </row>
    <row r="244" spans="1:7" x14ac:dyDescent="0.25">
      <c r="A244"/>
      <c r="B244"/>
      <c r="C244"/>
      <c r="D244"/>
      <c r="E244"/>
      <c r="F244"/>
      <c r="G244"/>
    </row>
    <row r="245" spans="1:7" x14ac:dyDescent="0.25">
      <c r="A245"/>
      <c r="B245"/>
      <c r="C245"/>
      <c r="D245"/>
      <c r="E245"/>
      <c r="F245"/>
      <c r="G245"/>
    </row>
    <row r="246" spans="1:7" x14ac:dyDescent="0.25">
      <c r="A246"/>
      <c r="B246"/>
      <c r="C246"/>
      <c r="D246"/>
      <c r="E246"/>
      <c r="F246"/>
      <c r="G246"/>
    </row>
    <row r="247" spans="1:7" x14ac:dyDescent="0.25">
      <c r="A247"/>
      <c r="B247"/>
      <c r="C247"/>
      <c r="D247"/>
      <c r="E247"/>
      <c r="F247"/>
      <c r="G247"/>
    </row>
    <row r="248" spans="1:7" x14ac:dyDescent="0.25">
      <c r="A248"/>
      <c r="B248"/>
      <c r="C248"/>
      <c r="D248"/>
      <c r="E248"/>
      <c r="F248"/>
      <c r="G248"/>
    </row>
    <row r="249" spans="1:7" x14ac:dyDescent="0.25">
      <c r="A249"/>
      <c r="B249"/>
      <c r="C249"/>
      <c r="D249"/>
      <c r="E249"/>
      <c r="F249"/>
      <c r="G249"/>
    </row>
    <row r="250" spans="1:7" x14ac:dyDescent="0.25">
      <c r="A250"/>
      <c r="B250"/>
      <c r="C250"/>
      <c r="D250"/>
      <c r="E250"/>
      <c r="F250"/>
      <c r="G250"/>
    </row>
    <row r="251" spans="1:7" x14ac:dyDescent="0.25">
      <c r="A251"/>
      <c r="B251"/>
      <c r="C251"/>
      <c r="D251"/>
      <c r="E251"/>
      <c r="F251"/>
      <c r="G251"/>
    </row>
    <row r="252" spans="1:7" x14ac:dyDescent="0.25">
      <c r="A252"/>
      <c r="B252"/>
      <c r="C252"/>
      <c r="D252"/>
      <c r="E252"/>
      <c r="F252"/>
      <c r="G252"/>
    </row>
    <row r="253" spans="1:7" x14ac:dyDescent="0.25">
      <c r="A253"/>
      <c r="B253"/>
      <c r="C253"/>
      <c r="D253"/>
      <c r="E253"/>
      <c r="F253"/>
      <c r="G253"/>
    </row>
    <row r="254" spans="1:7" x14ac:dyDescent="0.25">
      <c r="A254"/>
      <c r="B254"/>
      <c r="C254"/>
      <c r="D254"/>
      <c r="E254"/>
      <c r="F254"/>
      <c r="G254"/>
    </row>
    <row r="255" spans="1:7" x14ac:dyDescent="0.25">
      <c r="A255"/>
      <c r="B255"/>
      <c r="C255"/>
      <c r="D255"/>
      <c r="E255"/>
      <c r="F255"/>
      <c r="G255"/>
    </row>
    <row r="256" spans="1:7" x14ac:dyDescent="0.25">
      <c r="A256"/>
      <c r="B256"/>
      <c r="C256"/>
      <c r="D256"/>
      <c r="E256"/>
      <c r="F256"/>
      <c r="G256"/>
    </row>
    <row r="257" spans="1:7" x14ac:dyDescent="0.25">
      <c r="A257"/>
      <c r="B257"/>
      <c r="C257"/>
      <c r="D257"/>
      <c r="E257"/>
      <c r="F257"/>
      <c r="G257"/>
    </row>
    <row r="258" spans="1:7" x14ac:dyDescent="0.25">
      <c r="A258"/>
      <c r="B258"/>
      <c r="C258"/>
      <c r="D258"/>
      <c r="E258"/>
      <c r="F258"/>
      <c r="G258"/>
    </row>
    <row r="259" spans="1:7" x14ac:dyDescent="0.25">
      <c r="A259"/>
      <c r="B259"/>
      <c r="C259"/>
      <c r="D259"/>
      <c r="E259"/>
      <c r="F259"/>
      <c r="G259"/>
    </row>
    <row r="260" spans="1:7" x14ac:dyDescent="0.25">
      <c r="A260"/>
      <c r="B260"/>
      <c r="C260"/>
      <c r="D260"/>
      <c r="E260"/>
      <c r="F260"/>
      <c r="G260"/>
    </row>
    <row r="261" spans="1:7" x14ac:dyDescent="0.25">
      <c r="A261"/>
      <c r="B261"/>
      <c r="C261"/>
      <c r="D261"/>
      <c r="E261"/>
      <c r="F261"/>
      <c r="G261"/>
    </row>
    <row r="262" spans="1:7" x14ac:dyDescent="0.25">
      <c r="A262"/>
      <c r="B262"/>
      <c r="C262"/>
      <c r="D262"/>
      <c r="E262"/>
      <c r="F262"/>
      <c r="G262"/>
    </row>
    <row r="263" spans="1:7" x14ac:dyDescent="0.25">
      <c r="A263"/>
      <c r="B263"/>
      <c r="C263"/>
      <c r="D263"/>
      <c r="E263"/>
      <c r="F263"/>
      <c r="G263"/>
    </row>
    <row r="264" spans="1:7" x14ac:dyDescent="0.25">
      <c r="A264"/>
      <c r="B264"/>
      <c r="C264"/>
      <c r="D264"/>
      <c r="E264"/>
      <c r="F264"/>
      <c r="G264"/>
    </row>
    <row r="265" spans="1:7" x14ac:dyDescent="0.25">
      <c r="A265"/>
      <c r="B265"/>
      <c r="C265"/>
      <c r="D265"/>
      <c r="E265"/>
      <c r="F265"/>
      <c r="G265"/>
    </row>
    <row r="266" spans="1:7" x14ac:dyDescent="0.25">
      <c r="A266"/>
      <c r="B266"/>
      <c r="C266"/>
      <c r="D266"/>
      <c r="E266"/>
      <c r="F266"/>
      <c r="G266"/>
    </row>
    <row r="267" spans="1:7" x14ac:dyDescent="0.25">
      <c r="A267"/>
      <c r="B267"/>
      <c r="C267"/>
      <c r="D267"/>
      <c r="E267"/>
      <c r="F267"/>
      <c r="G267"/>
    </row>
    <row r="268" spans="1:7" x14ac:dyDescent="0.25">
      <c r="A268"/>
      <c r="B268"/>
      <c r="C268"/>
      <c r="D268"/>
      <c r="E268"/>
      <c r="F268"/>
      <c r="G268"/>
    </row>
    <row r="269" spans="1:7" x14ac:dyDescent="0.25">
      <c r="A269"/>
      <c r="B269"/>
      <c r="C269"/>
      <c r="D269"/>
      <c r="E269"/>
      <c r="F269"/>
      <c r="G269"/>
    </row>
    <row r="270" spans="1:7" x14ac:dyDescent="0.25">
      <c r="A270"/>
      <c r="B270"/>
      <c r="C270"/>
      <c r="D270"/>
      <c r="E270"/>
      <c r="F270"/>
      <c r="G270"/>
    </row>
    <row r="271" spans="1:7" x14ac:dyDescent="0.25">
      <c r="A271"/>
      <c r="B271"/>
      <c r="C271"/>
      <c r="D271"/>
      <c r="E271"/>
      <c r="F271"/>
      <c r="G271"/>
    </row>
    <row r="272" spans="1:7" x14ac:dyDescent="0.25">
      <c r="A272"/>
      <c r="B272"/>
      <c r="C272"/>
      <c r="D272"/>
      <c r="E272"/>
      <c r="F272"/>
      <c r="G272"/>
    </row>
    <row r="273" spans="1:7" x14ac:dyDescent="0.25">
      <c r="A273"/>
      <c r="B273"/>
      <c r="C273"/>
      <c r="D273"/>
      <c r="E273"/>
      <c r="F273"/>
      <c r="G273"/>
    </row>
    <row r="274" spans="1:7" x14ac:dyDescent="0.25">
      <c r="A274"/>
      <c r="B274"/>
      <c r="C274"/>
      <c r="D274"/>
      <c r="E274"/>
      <c r="F274"/>
      <c r="G274"/>
    </row>
    <row r="275" spans="1:7" x14ac:dyDescent="0.25">
      <c r="A275"/>
      <c r="B275"/>
      <c r="C275"/>
      <c r="D275"/>
      <c r="E275"/>
      <c r="F275"/>
      <c r="G275"/>
    </row>
    <row r="276" spans="1:7" x14ac:dyDescent="0.25">
      <c r="A276"/>
      <c r="B276"/>
      <c r="C276"/>
      <c r="D276"/>
      <c r="E276"/>
      <c r="F276"/>
      <c r="G276"/>
    </row>
    <row r="277" spans="1:7" x14ac:dyDescent="0.25">
      <c r="A277"/>
      <c r="B277"/>
      <c r="C277"/>
      <c r="D277"/>
      <c r="E277"/>
      <c r="F277"/>
      <c r="G277"/>
    </row>
    <row r="278" spans="1:7" x14ac:dyDescent="0.25">
      <c r="A278"/>
      <c r="B278"/>
      <c r="C278"/>
      <c r="D278"/>
      <c r="E278"/>
      <c r="F278"/>
      <c r="G278"/>
    </row>
    <row r="279" spans="1:7" x14ac:dyDescent="0.25">
      <c r="A279"/>
      <c r="B279"/>
      <c r="C279"/>
      <c r="D279"/>
      <c r="E279"/>
      <c r="F279"/>
      <c r="G279"/>
    </row>
    <row r="280" spans="1:7" x14ac:dyDescent="0.25">
      <c r="A280"/>
      <c r="B280"/>
      <c r="C280"/>
      <c r="D280"/>
      <c r="E280"/>
      <c r="F280"/>
      <c r="G280"/>
    </row>
    <row r="281" spans="1:7" x14ac:dyDescent="0.25">
      <c r="A281"/>
      <c r="B281"/>
      <c r="C281"/>
      <c r="D281"/>
      <c r="E281"/>
      <c r="F281"/>
      <c r="G281"/>
    </row>
    <row r="282" spans="1:7" x14ac:dyDescent="0.25">
      <c r="A282"/>
      <c r="B282"/>
      <c r="C282"/>
      <c r="D282"/>
      <c r="E282"/>
      <c r="F282"/>
      <c r="G282"/>
    </row>
    <row r="283" spans="1:7" x14ac:dyDescent="0.25">
      <c r="A283"/>
      <c r="B283"/>
      <c r="C283"/>
      <c r="D283"/>
      <c r="E283"/>
      <c r="F283"/>
      <c r="G283"/>
    </row>
    <row r="284" spans="1:7" x14ac:dyDescent="0.25">
      <c r="A284"/>
      <c r="B284"/>
      <c r="C284"/>
      <c r="D284"/>
      <c r="E284"/>
      <c r="F284"/>
      <c r="G284"/>
    </row>
    <row r="285" spans="1:7" x14ac:dyDescent="0.25">
      <c r="A285"/>
      <c r="B285"/>
      <c r="C285"/>
      <c r="D285"/>
      <c r="E285"/>
      <c r="F285"/>
      <c r="G285"/>
    </row>
    <row r="286" spans="1:7" x14ac:dyDescent="0.25">
      <c r="A286"/>
      <c r="B286"/>
      <c r="C286"/>
      <c r="D286"/>
      <c r="E286"/>
      <c r="F286"/>
      <c r="G286"/>
    </row>
    <row r="287" spans="1:7" x14ac:dyDescent="0.25">
      <c r="A287"/>
      <c r="B287"/>
      <c r="C287"/>
      <c r="D287"/>
      <c r="E287"/>
      <c r="F287"/>
      <c r="G287"/>
    </row>
    <row r="288" spans="1:7" x14ac:dyDescent="0.25">
      <c r="A288"/>
      <c r="B288"/>
      <c r="C288"/>
      <c r="D288"/>
      <c r="E288"/>
      <c r="F288"/>
      <c r="G288"/>
    </row>
    <row r="289" spans="1:7" x14ac:dyDescent="0.25">
      <c r="A289"/>
      <c r="B289"/>
      <c r="C289"/>
      <c r="D289"/>
      <c r="E289"/>
      <c r="F289"/>
      <c r="G289"/>
    </row>
    <row r="290" spans="1:7" x14ac:dyDescent="0.25">
      <c r="A290"/>
      <c r="B290"/>
      <c r="C290"/>
      <c r="D290"/>
      <c r="E290"/>
      <c r="F290"/>
      <c r="G290"/>
    </row>
    <row r="291" spans="1:7" x14ac:dyDescent="0.25">
      <c r="A291"/>
      <c r="B291"/>
      <c r="C291"/>
      <c r="D291"/>
      <c r="E291"/>
      <c r="F291"/>
      <c r="G291"/>
    </row>
    <row r="292" spans="1:7" x14ac:dyDescent="0.25">
      <c r="A292"/>
      <c r="B292"/>
      <c r="C292"/>
      <c r="D292"/>
      <c r="E292"/>
      <c r="F292"/>
      <c r="G292"/>
    </row>
    <row r="293" spans="1:7" x14ac:dyDescent="0.25">
      <c r="A293"/>
      <c r="B293"/>
      <c r="C293"/>
      <c r="D293"/>
      <c r="E293"/>
      <c r="F293"/>
      <c r="G293"/>
    </row>
    <row r="294" spans="1:7" x14ac:dyDescent="0.25">
      <c r="A294"/>
      <c r="B294"/>
      <c r="C294"/>
      <c r="D294"/>
      <c r="E294"/>
      <c r="F294"/>
      <c r="G294"/>
    </row>
    <row r="295" spans="1:7" x14ac:dyDescent="0.25">
      <c r="A295"/>
      <c r="B295"/>
      <c r="C295"/>
      <c r="D295"/>
      <c r="E295"/>
      <c r="F295"/>
      <c r="G295"/>
    </row>
    <row r="296" spans="1:7" x14ac:dyDescent="0.25">
      <c r="A296"/>
      <c r="B296"/>
      <c r="C296"/>
      <c r="D296"/>
      <c r="E296"/>
      <c r="F296"/>
      <c r="G296"/>
    </row>
    <row r="297" spans="1:7" x14ac:dyDescent="0.25">
      <c r="A297"/>
      <c r="B297"/>
      <c r="C297"/>
      <c r="D297"/>
      <c r="E297"/>
      <c r="F297"/>
      <c r="G297"/>
    </row>
    <row r="298" spans="1:7" x14ac:dyDescent="0.25">
      <c r="A298"/>
      <c r="B298"/>
      <c r="C298"/>
      <c r="D298"/>
      <c r="E298"/>
      <c r="F298"/>
      <c r="G298"/>
    </row>
    <row r="299" spans="1:7" x14ac:dyDescent="0.25">
      <c r="A299"/>
      <c r="B299"/>
      <c r="C299"/>
      <c r="D299"/>
      <c r="E299"/>
      <c r="F299"/>
      <c r="G299"/>
    </row>
    <row r="300" spans="1:7" x14ac:dyDescent="0.25">
      <c r="A300"/>
      <c r="B300"/>
      <c r="C300"/>
      <c r="D300"/>
      <c r="E300"/>
      <c r="F300"/>
      <c r="G300"/>
    </row>
    <row r="301" spans="1:7" x14ac:dyDescent="0.25">
      <c r="A301"/>
      <c r="B301"/>
      <c r="C301"/>
      <c r="D301"/>
      <c r="E301"/>
      <c r="F301"/>
      <c r="G301"/>
    </row>
    <row r="302" spans="1:7" x14ac:dyDescent="0.25">
      <c r="A302"/>
      <c r="B302"/>
      <c r="C302"/>
      <c r="D302"/>
      <c r="E302"/>
      <c r="F302"/>
      <c r="G302"/>
    </row>
    <row r="303" spans="1:7" x14ac:dyDescent="0.25">
      <c r="A303"/>
      <c r="B303"/>
      <c r="C303"/>
      <c r="D303"/>
      <c r="E303"/>
      <c r="F303"/>
      <c r="G303"/>
    </row>
    <row r="304" spans="1:7" x14ac:dyDescent="0.25">
      <c r="A304"/>
      <c r="B304"/>
      <c r="C304"/>
      <c r="D304"/>
      <c r="E304"/>
      <c r="F304"/>
      <c r="G304"/>
    </row>
    <row r="305" spans="1:7" x14ac:dyDescent="0.25">
      <c r="A305"/>
      <c r="B305"/>
      <c r="C305"/>
      <c r="D305"/>
      <c r="E305"/>
      <c r="F305"/>
      <c r="G305"/>
    </row>
    <row r="306" spans="1:7" x14ac:dyDescent="0.25">
      <c r="A306"/>
      <c r="B306"/>
      <c r="C306"/>
      <c r="D306"/>
      <c r="E306"/>
      <c r="F306"/>
      <c r="G306"/>
    </row>
    <row r="307" spans="1:7" x14ac:dyDescent="0.25">
      <c r="A307"/>
      <c r="B307"/>
      <c r="C307"/>
      <c r="D307"/>
      <c r="E307"/>
      <c r="F307"/>
      <c r="G307"/>
    </row>
    <row r="308" spans="1:7" x14ac:dyDescent="0.25">
      <c r="A308"/>
      <c r="B308"/>
      <c r="C308"/>
      <c r="D308"/>
      <c r="E308"/>
      <c r="F308"/>
      <c r="G308"/>
    </row>
    <row r="309" spans="1:7" x14ac:dyDescent="0.25">
      <c r="A309"/>
      <c r="B309"/>
      <c r="C309"/>
      <c r="D309"/>
      <c r="E309"/>
      <c r="F309"/>
      <c r="G309"/>
    </row>
    <row r="310" spans="1:7" x14ac:dyDescent="0.25">
      <c r="A310"/>
      <c r="B310"/>
      <c r="C310"/>
      <c r="D310"/>
      <c r="E310"/>
      <c r="F310"/>
      <c r="G310"/>
    </row>
    <row r="311" spans="1:7" x14ac:dyDescent="0.25">
      <c r="A311"/>
      <c r="B311"/>
      <c r="C311"/>
      <c r="D311"/>
      <c r="E311"/>
      <c r="F311"/>
      <c r="G311"/>
    </row>
    <row r="312" spans="1:7" x14ac:dyDescent="0.25">
      <c r="A312"/>
      <c r="B312"/>
      <c r="C312"/>
      <c r="D312"/>
      <c r="E312"/>
      <c r="F312"/>
      <c r="G312"/>
    </row>
    <row r="313" spans="1:7" x14ac:dyDescent="0.25">
      <c r="A313"/>
      <c r="B313"/>
      <c r="C313"/>
      <c r="D313"/>
      <c r="E313"/>
      <c r="F313"/>
      <c r="G313"/>
    </row>
    <row r="314" spans="1:7" x14ac:dyDescent="0.25">
      <c r="A314"/>
      <c r="B314"/>
      <c r="C314"/>
      <c r="D314"/>
      <c r="E314"/>
      <c r="F314"/>
      <c r="G314"/>
    </row>
    <row r="315" spans="1:7" x14ac:dyDescent="0.25">
      <c r="A315"/>
      <c r="B315"/>
      <c r="C315"/>
      <c r="D315"/>
      <c r="E315"/>
      <c r="F315"/>
      <c r="G315"/>
    </row>
    <row r="316" spans="1:7" x14ac:dyDescent="0.25">
      <c r="A316"/>
      <c r="B316"/>
      <c r="C316"/>
      <c r="D316"/>
      <c r="E316"/>
      <c r="F316"/>
      <c r="G316"/>
    </row>
    <row r="317" spans="1:7" x14ac:dyDescent="0.25">
      <c r="A317"/>
      <c r="B317"/>
      <c r="C317"/>
      <c r="D317"/>
      <c r="E317"/>
      <c r="F317"/>
      <c r="G317"/>
    </row>
    <row r="318" spans="1:7" x14ac:dyDescent="0.25">
      <c r="A318"/>
      <c r="B318"/>
      <c r="C318"/>
      <c r="D318"/>
      <c r="E318"/>
      <c r="F318"/>
      <c r="G318"/>
    </row>
    <row r="319" spans="1:7" x14ac:dyDescent="0.25">
      <c r="A319"/>
      <c r="B319"/>
      <c r="C319"/>
      <c r="D319"/>
      <c r="E319"/>
      <c r="F319"/>
      <c r="G319"/>
    </row>
    <row r="320" spans="1:7" x14ac:dyDescent="0.25">
      <c r="A320"/>
      <c r="B320"/>
      <c r="C320"/>
      <c r="D320"/>
      <c r="E320"/>
      <c r="F320"/>
      <c r="G320"/>
    </row>
    <row r="321" spans="1:7" x14ac:dyDescent="0.25">
      <c r="A321"/>
      <c r="B321"/>
      <c r="C321"/>
      <c r="D321"/>
      <c r="E321"/>
      <c r="F321"/>
      <c r="G321"/>
    </row>
    <row r="322" spans="1:7" x14ac:dyDescent="0.25">
      <c r="A322"/>
      <c r="B322"/>
      <c r="C322"/>
      <c r="D322"/>
      <c r="E322"/>
      <c r="F322"/>
      <c r="G322"/>
    </row>
    <row r="323" spans="1:7" x14ac:dyDescent="0.25">
      <c r="A323"/>
      <c r="B323"/>
      <c r="C323"/>
      <c r="D323"/>
      <c r="E323"/>
      <c r="F323"/>
      <c r="G323"/>
    </row>
    <row r="324" spans="1:7" x14ac:dyDescent="0.25">
      <c r="A324"/>
      <c r="B324"/>
      <c r="C324"/>
      <c r="D324"/>
      <c r="E324"/>
      <c r="F324"/>
      <c r="G324"/>
    </row>
    <row r="325" spans="1:7" x14ac:dyDescent="0.25">
      <c r="A325"/>
      <c r="B325"/>
      <c r="C325"/>
      <c r="D325"/>
      <c r="E325"/>
      <c r="F325"/>
      <c r="G325"/>
    </row>
    <row r="326" spans="1:7" x14ac:dyDescent="0.25">
      <c r="A326"/>
      <c r="B326"/>
      <c r="C326"/>
      <c r="D326"/>
      <c r="E326"/>
      <c r="F326"/>
      <c r="G326"/>
    </row>
    <row r="327" spans="1:7" x14ac:dyDescent="0.25">
      <c r="A327"/>
      <c r="B327"/>
      <c r="C327"/>
      <c r="D327"/>
      <c r="E327"/>
      <c r="F327"/>
      <c r="G327"/>
    </row>
    <row r="328" spans="1:7" x14ac:dyDescent="0.25">
      <c r="A328"/>
      <c r="B328"/>
      <c r="C328"/>
      <c r="D328"/>
      <c r="E328"/>
      <c r="F328"/>
      <c r="G328"/>
    </row>
    <row r="329" spans="1:7" x14ac:dyDescent="0.25">
      <c r="A329"/>
      <c r="B329"/>
      <c r="C329"/>
      <c r="D329"/>
      <c r="E329"/>
      <c r="F329"/>
      <c r="G329"/>
    </row>
    <row r="330" spans="1:7" x14ac:dyDescent="0.25">
      <c r="A330"/>
      <c r="B330"/>
      <c r="C330"/>
      <c r="D330"/>
      <c r="E330"/>
      <c r="F330"/>
      <c r="G330"/>
    </row>
    <row r="331" spans="1:7" x14ac:dyDescent="0.25">
      <c r="A331"/>
      <c r="B331"/>
      <c r="C331"/>
      <c r="D331"/>
      <c r="E331"/>
      <c r="F331"/>
      <c r="G331"/>
    </row>
    <row r="332" spans="1:7" x14ac:dyDescent="0.25">
      <c r="A332"/>
      <c r="B332"/>
      <c r="C332"/>
      <c r="D332"/>
      <c r="E332"/>
      <c r="F332"/>
      <c r="G332"/>
    </row>
    <row r="333" spans="1:7" x14ac:dyDescent="0.25">
      <c r="A333"/>
      <c r="B333"/>
      <c r="C333"/>
      <c r="D333"/>
      <c r="E333"/>
      <c r="F333"/>
      <c r="G333"/>
    </row>
    <row r="334" spans="1:7" x14ac:dyDescent="0.25">
      <c r="A334"/>
      <c r="B334"/>
      <c r="C334"/>
      <c r="D334"/>
      <c r="E334"/>
      <c r="F334"/>
      <c r="G334"/>
    </row>
    <row r="335" spans="1:7" x14ac:dyDescent="0.25">
      <c r="A335"/>
      <c r="B335"/>
      <c r="C335"/>
      <c r="D335"/>
      <c r="E335"/>
      <c r="F335"/>
      <c r="G335"/>
    </row>
    <row r="336" spans="1:7" x14ac:dyDescent="0.25">
      <c r="A336"/>
      <c r="B336"/>
      <c r="C336"/>
      <c r="D336"/>
      <c r="E336"/>
      <c r="F336"/>
      <c r="G336"/>
    </row>
    <row r="337" spans="1:7" x14ac:dyDescent="0.25">
      <c r="A337"/>
      <c r="B337"/>
      <c r="C337"/>
      <c r="D337"/>
      <c r="E337"/>
      <c r="F337"/>
      <c r="G337"/>
    </row>
    <row r="338" spans="1:7" x14ac:dyDescent="0.25">
      <c r="A338"/>
      <c r="B338"/>
      <c r="C338"/>
      <c r="D338"/>
      <c r="E338"/>
      <c r="F338"/>
      <c r="G338"/>
    </row>
    <row r="339" spans="1:7" x14ac:dyDescent="0.25">
      <c r="A339"/>
      <c r="B339"/>
      <c r="C339"/>
      <c r="D339"/>
      <c r="E339"/>
      <c r="F339"/>
      <c r="G339"/>
    </row>
    <row r="340" spans="1:7" x14ac:dyDescent="0.25">
      <c r="A340"/>
      <c r="B340"/>
      <c r="C340"/>
      <c r="D340"/>
      <c r="E340"/>
      <c r="F340"/>
      <c r="G340"/>
    </row>
    <row r="341" spans="1:7" x14ac:dyDescent="0.25">
      <c r="A341"/>
      <c r="B341"/>
      <c r="C341"/>
      <c r="D341"/>
      <c r="E341"/>
      <c r="F341"/>
      <c r="G341"/>
    </row>
    <row r="342" spans="1:7" x14ac:dyDescent="0.25">
      <c r="A342"/>
      <c r="B342"/>
      <c r="C342"/>
      <c r="D342"/>
      <c r="E342"/>
      <c r="F342"/>
      <c r="G342"/>
    </row>
    <row r="343" spans="1:7" x14ac:dyDescent="0.25">
      <c r="A343"/>
      <c r="B343"/>
      <c r="C343"/>
      <c r="D343"/>
      <c r="E343"/>
      <c r="F343"/>
      <c r="G343"/>
    </row>
    <row r="344" spans="1:7" x14ac:dyDescent="0.25">
      <c r="A344"/>
      <c r="B344"/>
      <c r="C344"/>
      <c r="D344"/>
      <c r="E344"/>
      <c r="F344"/>
      <c r="G344"/>
    </row>
    <row r="345" spans="1:7" x14ac:dyDescent="0.25">
      <c r="A345"/>
      <c r="B345"/>
      <c r="C345"/>
      <c r="D345"/>
      <c r="E345"/>
      <c r="F345"/>
      <c r="G345"/>
    </row>
    <row r="346" spans="1:7" x14ac:dyDescent="0.25">
      <c r="A346"/>
      <c r="B346"/>
      <c r="C346"/>
      <c r="D346"/>
      <c r="E346"/>
      <c r="F346"/>
      <c r="G346"/>
    </row>
    <row r="347" spans="1:7" x14ac:dyDescent="0.25">
      <c r="A347"/>
      <c r="B347"/>
      <c r="C347"/>
      <c r="D347"/>
      <c r="E347"/>
      <c r="F347"/>
      <c r="G347"/>
    </row>
    <row r="348" spans="1:7" x14ac:dyDescent="0.25">
      <c r="A348"/>
      <c r="B348"/>
      <c r="C348"/>
      <c r="D348"/>
      <c r="E348"/>
      <c r="F348"/>
      <c r="G348"/>
    </row>
    <row r="349" spans="1:7" x14ac:dyDescent="0.25">
      <c r="A349"/>
      <c r="B349"/>
      <c r="C349"/>
      <c r="D349"/>
      <c r="E349"/>
      <c r="F349"/>
      <c r="G349"/>
    </row>
    <row r="350" spans="1:7" x14ac:dyDescent="0.25">
      <c r="A350"/>
      <c r="B350"/>
      <c r="C350"/>
      <c r="D350"/>
      <c r="E350"/>
      <c r="F350"/>
      <c r="G350"/>
    </row>
    <row r="351" spans="1:7" x14ac:dyDescent="0.25">
      <c r="A351"/>
      <c r="B351"/>
      <c r="C351"/>
      <c r="D351"/>
      <c r="E351"/>
      <c r="F351"/>
      <c r="G351"/>
    </row>
    <row r="352" spans="1:7" x14ac:dyDescent="0.25">
      <c r="A352"/>
      <c r="B352"/>
      <c r="C352"/>
      <c r="D352"/>
      <c r="E352"/>
      <c r="F352"/>
      <c r="G352"/>
    </row>
    <row r="353" spans="1:7" x14ac:dyDescent="0.25">
      <c r="A353"/>
      <c r="B353"/>
      <c r="C353"/>
      <c r="D353"/>
      <c r="E353"/>
      <c r="F353"/>
      <c r="G353"/>
    </row>
    <row r="354" spans="1:7" x14ac:dyDescent="0.25">
      <c r="A354"/>
      <c r="B354"/>
      <c r="C354"/>
      <c r="D354"/>
      <c r="E354"/>
      <c r="F354"/>
      <c r="G354"/>
    </row>
    <row r="355" spans="1:7" x14ac:dyDescent="0.25">
      <c r="A355"/>
      <c r="B355"/>
      <c r="C355"/>
      <c r="D355"/>
      <c r="E355"/>
      <c r="F355"/>
      <c r="G355"/>
    </row>
    <row r="356" spans="1:7" x14ac:dyDescent="0.25">
      <c r="A356"/>
      <c r="B356"/>
      <c r="C356"/>
      <c r="D356"/>
      <c r="E356"/>
      <c r="F356"/>
      <c r="G356"/>
    </row>
    <row r="357" spans="1:7" x14ac:dyDescent="0.25">
      <c r="A357"/>
      <c r="B357"/>
      <c r="C357"/>
      <c r="D357"/>
      <c r="E357"/>
      <c r="F357"/>
      <c r="G357"/>
    </row>
    <row r="358" spans="1:7" x14ac:dyDescent="0.25">
      <c r="A358"/>
      <c r="B358"/>
      <c r="C358"/>
      <c r="D358"/>
      <c r="E358"/>
      <c r="F358"/>
      <c r="G358"/>
    </row>
    <row r="359" spans="1:7" x14ac:dyDescent="0.25">
      <c r="A359"/>
      <c r="B359"/>
      <c r="C359"/>
      <c r="D359"/>
      <c r="E359"/>
      <c r="F359"/>
      <c r="G359"/>
    </row>
    <row r="360" spans="1:7" x14ac:dyDescent="0.25">
      <c r="A360"/>
      <c r="B360"/>
      <c r="C360"/>
      <c r="D360"/>
      <c r="E360"/>
      <c r="F360"/>
      <c r="G360"/>
    </row>
    <row r="361" spans="1:7" x14ac:dyDescent="0.25">
      <c r="A361"/>
      <c r="B361"/>
      <c r="C361"/>
      <c r="D361"/>
      <c r="E361"/>
      <c r="F361"/>
      <c r="G361"/>
    </row>
    <row r="362" spans="1:7" x14ac:dyDescent="0.25">
      <c r="A362"/>
      <c r="B362"/>
      <c r="C362"/>
      <c r="D362"/>
      <c r="E362"/>
      <c r="F362"/>
      <c r="G362"/>
    </row>
    <row r="363" spans="1:7" x14ac:dyDescent="0.25">
      <c r="A363"/>
      <c r="B363"/>
      <c r="C363"/>
      <c r="D363"/>
      <c r="E363"/>
      <c r="F363"/>
      <c r="G363"/>
    </row>
    <row r="364" spans="1:7" x14ac:dyDescent="0.25">
      <c r="A364"/>
      <c r="B364"/>
      <c r="C364"/>
      <c r="D364"/>
      <c r="E364"/>
      <c r="F364"/>
      <c r="G364"/>
    </row>
    <row r="365" spans="1:7" x14ac:dyDescent="0.25">
      <c r="A365"/>
      <c r="B365"/>
      <c r="C365"/>
      <c r="D365"/>
      <c r="E365"/>
      <c r="F365"/>
      <c r="G365"/>
    </row>
    <row r="366" spans="1:7" x14ac:dyDescent="0.25">
      <c r="A366"/>
      <c r="B366"/>
      <c r="C366"/>
      <c r="D366"/>
      <c r="E366"/>
      <c r="F366"/>
      <c r="G366"/>
    </row>
    <row r="367" spans="1:7" x14ac:dyDescent="0.25">
      <c r="A367"/>
      <c r="B367"/>
      <c r="C367"/>
      <c r="D367"/>
      <c r="E367"/>
      <c r="F367"/>
      <c r="G367"/>
    </row>
    <row r="368" spans="1:7" x14ac:dyDescent="0.25">
      <c r="A368"/>
      <c r="B368"/>
      <c r="C368"/>
      <c r="D368"/>
      <c r="E368"/>
      <c r="F368"/>
      <c r="G368"/>
    </row>
    <row r="369" spans="1:7" x14ac:dyDescent="0.25">
      <c r="A369"/>
      <c r="B369"/>
      <c r="C369"/>
      <c r="D369"/>
      <c r="E369"/>
      <c r="F369"/>
      <c r="G369"/>
    </row>
    <row r="370" spans="1:7" x14ac:dyDescent="0.25">
      <c r="A370"/>
      <c r="B370"/>
      <c r="C370"/>
      <c r="D370"/>
      <c r="E370"/>
      <c r="F370"/>
      <c r="G370"/>
    </row>
    <row r="371" spans="1:7" x14ac:dyDescent="0.25">
      <c r="A371" s="28"/>
      <c r="B371"/>
      <c r="C371"/>
      <c r="D371"/>
      <c r="E371"/>
      <c r="F371"/>
      <c r="G371"/>
    </row>
    <row r="372" spans="1:7" x14ac:dyDescent="0.25">
      <c r="B372"/>
      <c r="C372"/>
      <c r="D372"/>
      <c r="E372"/>
      <c r="F372"/>
      <c r="G372"/>
    </row>
    <row r="373" spans="1:7" x14ac:dyDescent="0.25">
      <c r="B373"/>
      <c r="C373"/>
      <c r="D373"/>
      <c r="E373"/>
      <c r="F373"/>
      <c r="G373"/>
    </row>
    <row r="374" spans="1:7" x14ac:dyDescent="0.25">
      <c r="B374"/>
      <c r="C374"/>
      <c r="D374"/>
      <c r="E374"/>
      <c r="F374"/>
      <c r="G374"/>
    </row>
    <row r="375" spans="1:7" x14ac:dyDescent="0.25">
      <c r="B375"/>
      <c r="C375"/>
      <c r="D375"/>
      <c r="E375"/>
      <c r="F375"/>
    </row>
    <row r="376" spans="1:7" x14ac:dyDescent="0.25">
      <c r="B376"/>
      <c r="C376"/>
      <c r="D376"/>
      <c r="E376"/>
      <c r="F376"/>
    </row>
    <row r="377" spans="1:7" x14ac:dyDescent="0.25">
      <c r="B377"/>
      <c r="C377"/>
      <c r="D377"/>
      <c r="E377"/>
      <c r="F377"/>
    </row>
    <row r="378" spans="1:7" x14ac:dyDescent="0.25">
      <c r="B378"/>
      <c r="C378"/>
      <c r="D378"/>
      <c r="E378"/>
      <c r="F378"/>
    </row>
    <row r="379" spans="1:7" x14ac:dyDescent="0.25">
      <c r="B379"/>
      <c r="C379"/>
      <c r="D379"/>
      <c r="E379"/>
      <c r="F379"/>
    </row>
    <row r="380" spans="1:7" x14ac:dyDescent="0.25">
      <c r="B380"/>
      <c r="C380"/>
      <c r="D380"/>
      <c r="E380"/>
      <c r="F380"/>
    </row>
    <row r="381" spans="1:7" x14ac:dyDescent="0.25">
      <c r="B381"/>
      <c r="C381"/>
      <c r="D381"/>
      <c r="E381"/>
      <c r="F381"/>
    </row>
    <row r="382" spans="1:7" x14ac:dyDescent="0.25">
      <c r="B382"/>
      <c r="C382"/>
      <c r="D382"/>
      <c r="E382"/>
      <c r="F382"/>
    </row>
    <row r="383" spans="1:7" x14ac:dyDescent="0.25">
      <c r="B383"/>
      <c r="C383"/>
      <c r="D383"/>
      <c r="E383"/>
      <c r="F383"/>
    </row>
    <row r="384" spans="1:7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  <row r="459" spans="2:6" x14ac:dyDescent="0.25">
      <c r="B459"/>
      <c r="C459"/>
      <c r="D459"/>
      <c r="E459"/>
      <c r="F459"/>
    </row>
    <row r="460" spans="2:6" x14ac:dyDescent="0.25">
      <c r="B460"/>
      <c r="C460"/>
      <c r="D460"/>
      <c r="E460"/>
      <c r="F460"/>
    </row>
    <row r="461" spans="2:6" x14ac:dyDescent="0.25">
      <c r="B461"/>
      <c r="C461"/>
      <c r="D461"/>
      <c r="E461"/>
      <c r="F461"/>
    </row>
    <row r="462" spans="2:6" x14ac:dyDescent="0.25">
      <c r="B462"/>
      <c r="C462"/>
      <c r="D462"/>
      <c r="E462"/>
      <c r="F462"/>
    </row>
    <row r="463" spans="2:6" x14ac:dyDescent="0.25">
      <c r="B463"/>
      <c r="C463"/>
      <c r="D463"/>
      <c r="E463"/>
      <c r="F463"/>
    </row>
    <row r="464" spans="2:6" x14ac:dyDescent="0.25">
      <c r="B464"/>
      <c r="C464"/>
      <c r="D464"/>
      <c r="E464"/>
      <c r="F464"/>
    </row>
    <row r="465" spans="2:6" x14ac:dyDescent="0.25">
      <c r="B465"/>
      <c r="C465"/>
      <c r="D465"/>
      <c r="E465"/>
      <c r="F465"/>
    </row>
    <row r="466" spans="2:6" x14ac:dyDescent="0.25">
      <c r="B466"/>
      <c r="C466"/>
      <c r="D466"/>
      <c r="E466"/>
      <c r="F466"/>
    </row>
    <row r="467" spans="2:6" x14ac:dyDescent="0.25">
      <c r="B467"/>
      <c r="C467"/>
      <c r="D467"/>
      <c r="E467"/>
      <c r="F467"/>
    </row>
    <row r="468" spans="2:6" x14ac:dyDescent="0.25">
      <c r="B468"/>
      <c r="C468"/>
      <c r="D468"/>
      <c r="E468"/>
      <c r="F468"/>
    </row>
    <row r="469" spans="2:6" x14ac:dyDescent="0.25">
      <c r="B469"/>
      <c r="C469"/>
      <c r="D469"/>
      <c r="E469"/>
      <c r="F469"/>
    </row>
    <row r="470" spans="2:6" x14ac:dyDescent="0.25">
      <c r="B470"/>
      <c r="C470"/>
      <c r="D470"/>
      <c r="E470"/>
      <c r="F470"/>
    </row>
    <row r="471" spans="2:6" x14ac:dyDescent="0.25">
      <c r="B471"/>
      <c r="C471"/>
      <c r="D471"/>
      <c r="E471"/>
      <c r="F471"/>
    </row>
    <row r="472" spans="2:6" x14ac:dyDescent="0.25">
      <c r="B472"/>
      <c r="C472"/>
      <c r="D472"/>
      <c r="E472"/>
      <c r="F472"/>
    </row>
    <row r="473" spans="2:6" x14ac:dyDescent="0.25">
      <c r="B473"/>
      <c r="C473"/>
      <c r="D473"/>
      <c r="E473"/>
      <c r="F473"/>
    </row>
    <row r="474" spans="2:6" x14ac:dyDescent="0.25">
      <c r="B474"/>
      <c r="C474"/>
      <c r="D474"/>
      <c r="E474"/>
      <c r="F474"/>
    </row>
    <row r="475" spans="2:6" x14ac:dyDescent="0.25">
      <c r="B475"/>
      <c r="C475"/>
      <c r="D475"/>
      <c r="E475"/>
      <c r="F475"/>
    </row>
    <row r="476" spans="2:6" x14ac:dyDescent="0.25">
      <c r="B476"/>
      <c r="C476"/>
      <c r="D476"/>
      <c r="E476"/>
      <c r="F476"/>
    </row>
    <row r="477" spans="2:6" x14ac:dyDescent="0.25">
      <c r="B477"/>
      <c r="C477"/>
      <c r="D477"/>
      <c r="E477"/>
      <c r="F477"/>
    </row>
    <row r="478" spans="2:6" x14ac:dyDescent="0.25">
      <c r="B478"/>
      <c r="C478"/>
      <c r="D478"/>
      <c r="E478"/>
      <c r="F478"/>
    </row>
    <row r="479" spans="2:6" x14ac:dyDescent="0.25">
      <c r="B479"/>
      <c r="C479"/>
      <c r="D479"/>
      <c r="E479"/>
      <c r="F479"/>
    </row>
    <row r="480" spans="2:6" x14ac:dyDescent="0.25">
      <c r="B480"/>
      <c r="C480"/>
      <c r="D480"/>
      <c r="E480"/>
      <c r="F480"/>
    </row>
    <row r="481" spans="2:6" x14ac:dyDescent="0.25">
      <c r="B481"/>
      <c r="C481"/>
      <c r="D481"/>
      <c r="E481"/>
      <c r="F481"/>
    </row>
    <row r="482" spans="2:6" x14ac:dyDescent="0.25">
      <c r="B482"/>
      <c r="C482"/>
      <c r="D482"/>
      <c r="E482"/>
      <c r="F482"/>
    </row>
    <row r="483" spans="2:6" x14ac:dyDescent="0.25">
      <c r="B483"/>
      <c r="C483"/>
      <c r="D483"/>
      <c r="E483"/>
      <c r="F483"/>
    </row>
    <row r="484" spans="2:6" x14ac:dyDescent="0.25">
      <c r="B484"/>
      <c r="C484"/>
      <c r="D484"/>
      <c r="E484"/>
      <c r="F484"/>
    </row>
    <row r="485" spans="2:6" x14ac:dyDescent="0.25">
      <c r="B485"/>
      <c r="C485"/>
      <c r="D485"/>
      <c r="E485"/>
      <c r="F485"/>
    </row>
    <row r="486" spans="2:6" x14ac:dyDescent="0.25">
      <c r="B486"/>
      <c r="C486"/>
      <c r="D486"/>
      <c r="E486"/>
      <c r="F486"/>
    </row>
    <row r="487" spans="2:6" x14ac:dyDescent="0.25">
      <c r="B487"/>
      <c r="C487"/>
      <c r="D487"/>
      <c r="E487"/>
      <c r="F487"/>
    </row>
    <row r="488" spans="2:6" x14ac:dyDescent="0.25">
      <c r="B488"/>
      <c r="C488"/>
      <c r="D488"/>
      <c r="E488"/>
      <c r="F488"/>
    </row>
    <row r="489" spans="2:6" x14ac:dyDescent="0.25">
      <c r="B489"/>
      <c r="C489"/>
      <c r="D489"/>
      <c r="E489"/>
      <c r="F489"/>
    </row>
    <row r="490" spans="2:6" x14ac:dyDescent="0.25">
      <c r="B490"/>
      <c r="C490"/>
      <c r="D490"/>
      <c r="E490"/>
      <c r="F490"/>
    </row>
    <row r="491" spans="2:6" x14ac:dyDescent="0.25">
      <c r="B491"/>
      <c r="C491"/>
      <c r="D491"/>
      <c r="E491"/>
      <c r="F491"/>
    </row>
    <row r="492" spans="2:6" x14ac:dyDescent="0.25">
      <c r="B492"/>
      <c r="C492"/>
      <c r="D492"/>
      <c r="E492"/>
      <c r="F492"/>
    </row>
    <row r="493" spans="2:6" x14ac:dyDescent="0.25">
      <c r="B493"/>
      <c r="C493"/>
      <c r="D493"/>
      <c r="E493"/>
      <c r="F493"/>
    </row>
    <row r="494" spans="2:6" x14ac:dyDescent="0.25">
      <c r="B494"/>
      <c r="C494"/>
      <c r="D494"/>
      <c r="E494"/>
      <c r="F494"/>
    </row>
    <row r="495" spans="2:6" x14ac:dyDescent="0.25">
      <c r="B495"/>
      <c r="C495"/>
      <c r="D495"/>
      <c r="E495"/>
      <c r="F495"/>
    </row>
    <row r="496" spans="2:6" x14ac:dyDescent="0.25">
      <c r="B496"/>
      <c r="C496"/>
      <c r="D496"/>
      <c r="E496"/>
      <c r="F496"/>
    </row>
    <row r="497" spans="2:6" x14ac:dyDescent="0.25">
      <c r="B497"/>
      <c r="C497"/>
      <c r="D497"/>
      <c r="E497"/>
      <c r="F497"/>
    </row>
    <row r="498" spans="2:6" x14ac:dyDescent="0.25">
      <c r="B498"/>
      <c r="C498"/>
      <c r="D498"/>
      <c r="E498"/>
      <c r="F498"/>
    </row>
    <row r="499" spans="2:6" x14ac:dyDescent="0.25">
      <c r="B499"/>
      <c r="C499"/>
      <c r="D499"/>
      <c r="E499"/>
      <c r="F499"/>
    </row>
    <row r="500" spans="2:6" x14ac:dyDescent="0.25">
      <c r="B500"/>
      <c r="C500"/>
      <c r="D500"/>
      <c r="E500"/>
      <c r="F500"/>
    </row>
    <row r="501" spans="2:6" x14ac:dyDescent="0.25">
      <c r="B501"/>
      <c r="C501"/>
      <c r="D501"/>
      <c r="E501"/>
      <c r="F501"/>
    </row>
    <row r="502" spans="2:6" x14ac:dyDescent="0.25">
      <c r="B502"/>
      <c r="C502"/>
      <c r="D502"/>
      <c r="E502"/>
      <c r="F502"/>
    </row>
    <row r="503" spans="2:6" x14ac:dyDescent="0.25">
      <c r="B503"/>
      <c r="C503"/>
      <c r="D503"/>
      <c r="E503"/>
      <c r="F503"/>
    </row>
    <row r="504" spans="2:6" x14ac:dyDescent="0.25">
      <c r="B504"/>
      <c r="C504"/>
      <c r="D504"/>
      <c r="E504"/>
      <c r="F504"/>
    </row>
    <row r="505" spans="2:6" x14ac:dyDescent="0.25">
      <c r="B505"/>
      <c r="C505"/>
      <c r="D505"/>
      <c r="E505"/>
      <c r="F505"/>
    </row>
    <row r="506" spans="2:6" x14ac:dyDescent="0.25">
      <c r="B506"/>
      <c r="C506"/>
      <c r="D506"/>
      <c r="E506"/>
      <c r="F506"/>
    </row>
    <row r="507" spans="2:6" x14ac:dyDescent="0.25">
      <c r="B507"/>
      <c r="C507"/>
      <c r="D507"/>
      <c r="E507"/>
      <c r="F507"/>
    </row>
    <row r="508" spans="2:6" x14ac:dyDescent="0.25">
      <c r="B508"/>
      <c r="C508"/>
      <c r="D508"/>
      <c r="E508"/>
      <c r="F508"/>
    </row>
    <row r="509" spans="2:6" x14ac:dyDescent="0.25">
      <c r="B509"/>
      <c r="C509"/>
      <c r="D509"/>
      <c r="E509"/>
      <c r="F509"/>
    </row>
    <row r="510" spans="2:6" x14ac:dyDescent="0.25">
      <c r="B510"/>
      <c r="C510"/>
      <c r="D510"/>
      <c r="E510"/>
      <c r="F510"/>
    </row>
    <row r="511" spans="2:6" x14ac:dyDescent="0.25">
      <c r="B511"/>
      <c r="C511"/>
      <c r="D511"/>
      <c r="E511"/>
      <c r="F511"/>
    </row>
    <row r="512" spans="2:6" x14ac:dyDescent="0.25">
      <c r="B512"/>
      <c r="C512"/>
      <c r="D512"/>
      <c r="E512"/>
      <c r="F512"/>
    </row>
    <row r="513" spans="2:6" x14ac:dyDescent="0.25">
      <c r="B513"/>
      <c r="C513"/>
      <c r="D513"/>
      <c r="E513"/>
      <c r="F513"/>
    </row>
    <row r="514" spans="2:6" x14ac:dyDescent="0.25">
      <c r="B514"/>
      <c r="C514"/>
      <c r="D514"/>
      <c r="E514"/>
      <c r="F514"/>
    </row>
    <row r="515" spans="2:6" x14ac:dyDescent="0.25">
      <c r="B515"/>
      <c r="C515"/>
      <c r="D515"/>
      <c r="E515"/>
      <c r="F515"/>
    </row>
    <row r="516" spans="2:6" x14ac:dyDescent="0.25">
      <c r="B516"/>
      <c r="C516"/>
      <c r="D516"/>
      <c r="E516"/>
      <c r="F516"/>
    </row>
    <row r="517" spans="2:6" x14ac:dyDescent="0.25">
      <c r="B517"/>
      <c r="C517"/>
      <c r="D517"/>
      <c r="E517"/>
      <c r="F517"/>
    </row>
    <row r="518" spans="2:6" x14ac:dyDescent="0.25">
      <c r="B518"/>
      <c r="C518"/>
      <c r="D518"/>
      <c r="E518"/>
      <c r="F518"/>
    </row>
    <row r="519" spans="2:6" x14ac:dyDescent="0.25">
      <c r="B519"/>
      <c r="C519"/>
      <c r="D519"/>
      <c r="E519"/>
      <c r="F519"/>
    </row>
    <row r="520" spans="2:6" x14ac:dyDescent="0.25">
      <c r="B520"/>
      <c r="C520"/>
      <c r="D520"/>
      <c r="E520"/>
      <c r="F520"/>
    </row>
    <row r="521" spans="2:6" x14ac:dyDescent="0.25">
      <c r="B521"/>
      <c r="C521"/>
      <c r="D521"/>
      <c r="E521"/>
      <c r="F521"/>
    </row>
    <row r="522" spans="2:6" x14ac:dyDescent="0.25">
      <c r="B522"/>
      <c r="C522"/>
      <c r="D522"/>
      <c r="E522"/>
      <c r="F522"/>
    </row>
    <row r="523" spans="2:6" x14ac:dyDescent="0.25">
      <c r="B523"/>
      <c r="C523"/>
      <c r="D523"/>
      <c r="E523"/>
      <c r="F523"/>
    </row>
    <row r="524" spans="2:6" x14ac:dyDescent="0.25">
      <c r="B524"/>
      <c r="C524"/>
      <c r="D524"/>
      <c r="E524"/>
      <c r="F524"/>
    </row>
    <row r="525" spans="2:6" x14ac:dyDescent="0.25">
      <c r="B525"/>
      <c r="C525"/>
      <c r="D525"/>
      <c r="E525"/>
      <c r="F525"/>
    </row>
    <row r="526" spans="2:6" x14ac:dyDescent="0.25">
      <c r="B526"/>
      <c r="C526"/>
      <c r="D526"/>
      <c r="E526"/>
      <c r="F526"/>
    </row>
    <row r="527" spans="2:6" x14ac:dyDescent="0.25">
      <c r="B527"/>
      <c r="C527"/>
      <c r="D527"/>
      <c r="E527"/>
      <c r="F527"/>
    </row>
    <row r="528" spans="2:6" x14ac:dyDescent="0.25">
      <c r="B528"/>
      <c r="C528"/>
      <c r="D528"/>
      <c r="E528"/>
      <c r="F528"/>
    </row>
    <row r="529" spans="2:6" x14ac:dyDescent="0.25">
      <c r="B529"/>
      <c r="C529"/>
      <c r="D529"/>
      <c r="E529"/>
      <c r="F529"/>
    </row>
    <row r="530" spans="2:6" x14ac:dyDescent="0.25">
      <c r="B530"/>
      <c r="C530"/>
      <c r="D530"/>
      <c r="E530"/>
      <c r="F530"/>
    </row>
    <row r="531" spans="2:6" x14ac:dyDescent="0.25">
      <c r="B531"/>
      <c r="C531"/>
      <c r="D531"/>
      <c r="E531"/>
      <c r="F531"/>
    </row>
    <row r="532" spans="2:6" x14ac:dyDescent="0.25">
      <c r="B532"/>
      <c r="C532"/>
      <c r="D532"/>
      <c r="E532"/>
      <c r="F532"/>
    </row>
    <row r="533" spans="2:6" x14ac:dyDescent="0.25">
      <c r="B533"/>
      <c r="C533"/>
      <c r="D533"/>
      <c r="E533"/>
      <c r="F533"/>
    </row>
    <row r="534" spans="2:6" x14ac:dyDescent="0.25">
      <c r="B534"/>
      <c r="C534"/>
      <c r="D534"/>
      <c r="E534"/>
      <c r="F534"/>
    </row>
    <row r="535" spans="2:6" x14ac:dyDescent="0.25">
      <c r="B535"/>
      <c r="C535"/>
      <c r="D535"/>
      <c r="E535"/>
      <c r="F535"/>
    </row>
    <row r="536" spans="2:6" x14ac:dyDescent="0.25">
      <c r="B536"/>
      <c r="C536"/>
      <c r="D536"/>
      <c r="E536"/>
      <c r="F536"/>
    </row>
    <row r="537" spans="2:6" x14ac:dyDescent="0.25">
      <c r="B537"/>
      <c r="C537"/>
      <c r="D537"/>
      <c r="E537"/>
      <c r="F537"/>
    </row>
    <row r="538" spans="2:6" x14ac:dyDescent="0.25">
      <c r="B538"/>
      <c r="C538"/>
      <c r="D538"/>
      <c r="E538"/>
      <c r="F538"/>
    </row>
    <row r="539" spans="2:6" x14ac:dyDescent="0.25">
      <c r="B539"/>
      <c r="C539"/>
      <c r="D539"/>
      <c r="E539"/>
      <c r="F539"/>
    </row>
    <row r="540" spans="2:6" x14ac:dyDescent="0.25">
      <c r="B540"/>
      <c r="C540"/>
      <c r="D540"/>
      <c r="E540"/>
      <c r="F540"/>
    </row>
    <row r="541" spans="2:6" x14ac:dyDescent="0.25">
      <c r="B541"/>
      <c r="C541"/>
      <c r="D541"/>
      <c r="E541"/>
      <c r="F541"/>
    </row>
    <row r="542" spans="2:6" x14ac:dyDescent="0.25">
      <c r="B542"/>
      <c r="C542"/>
      <c r="D542"/>
      <c r="E542"/>
      <c r="F542"/>
    </row>
    <row r="543" spans="2:6" x14ac:dyDescent="0.25">
      <c r="B543"/>
      <c r="C543"/>
      <c r="D543"/>
      <c r="E543"/>
      <c r="F543"/>
    </row>
    <row r="544" spans="2:6" x14ac:dyDescent="0.25">
      <c r="B544"/>
      <c r="C544"/>
      <c r="D544"/>
      <c r="E544"/>
      <c r="F544"/>
    </row>
    <row r="545" spans="2:6" x14ac:dyDescent="0.25">
      <c r="B545"/>
      <c r="C545"/>
      <c r="D545"/>
      <c r="E545"/>
      <c r="F545"/>
    </row>
    <row r="546" spans="2:6" x14ac:dyDescent="0.25">
      <c r="B546"/>
      <c r="C546"/>
      <c r="D546"/>
      <c r="E546"/>
      <c r="F546"/>
    </row>
    <row r="547" spans="2:6" x14ac:dyDescent="0.25">
      <c r="B547"/>
      <c r="C547"/>
      <c r="D547"/>
      <c r="E547"/>
      <c r="F547"/>
    </row>
    <row r="548" spans="2:6" x14ac:dyDescent="0.25">
      <c r="B548"/>
      <c r="C548"/>
      <c r="D548"/>
      <c r="E548"/>
      <c r="F548"/>
    </row>
    <row r="549" spans="2:6" x14ac:dyDescent="0.25">
      <c r="B549"/>
      <c r="C549"/>
      <c r="D549"/>
      <c r="E549"/>
      <c r="F549"/>
    </row>
    <row r="550" spans="2:6" x14ac:dyDescent="0.25">
      <c r="B550"/>
      <c r="C550"/>
      <c r="D550"/>
      <c r="E550"/>
      <c r="F550"/>
    </row>
    <row r="551" spans="2:6" x14ac:dyDescent="0.25">
      <c r="B551"/>
      <c r="C551"/>
      <c r="D551"/>
      <c r="E551"/>
      <c r="F551"/>
    </row>
    <row r="552" spans="2:6" x14ac:dyDescent="0.25">
      <c r="B552"/>
      <c r="C552"/>
      <c r="D552"/>
      <c r="E552"/>
      <c r="F552"/>
    </row>
    <row r="553" spans="2:6" x14ac:dyDescent="0.25">
      <c r="B553"/>
      <c r="C553"/>
      <c r="D553"/>
      <c r="E553"/>
      <c r="F553"/>
    </row>
    <row r="554" spans="2:6" x14ac:dyDescent="0.25">
      <c r="B554"/>
      <c r="C554"/>
      <c r="D554"/>
      <c r="E554"/>
      <c r="F554"/>
    </row>
    <row r="555" spans="2:6" x14ac:dyDescent="0.25">
      <c r="B555"/>
      <c r="C555"/>
      <c r="D555"/>
      <c r="E555"/>
      <c r="F555"/>
    </row>
    <row r="556" spans="2:6" x14ac:dyDescent="0.25">
      <c r="B556"/>
      <c r="C556"/>
      <c r="D556"/>
      <c r="E556"/>
      <c r="F556"/>
    </row>
    <row r="557" spans="2:6" x14ac:dyDescent="0.25">
      <c r="B557"/>
      <c r="C557"/>
      <c r="D557"/>
      <c r="E557"/>
      <c r="F557"/>
    </row>
    <row r="558" spans="2:6" x14ac:dyDescent="0.25">
      <c r="B558"/>
      <c r="C558"/>
      <c r="D558"/>
      <c r="E558"/>
      <c r="F558"/>
    </row>
    <row r="559" spans="2:6" x14ac:dyDescent="0.25">
      <c r="B559"/>
      <c r="C559"/>
      <c r="D559"/>
      <c r="E559"/>
      <c r="F559"/>
    </row>
    <row r="560" spans="2:6" x14ac:dyDescent="0.25">
      <c r="B560"/>
      <c r="C560"/>
      <c r="D560"/>
      <c r="E560"/>
      <c r="F560"/>
    </row>
    <row r="561" spans="2:6" x14ac:dyDescent="0.25">
      <c r="B561"/>
      <c r="C561"/>
      <c r="D561"/>
      <c r="E561"/>
      <c r="F561"/>
    </row>
    <row r="562" spans="2:6" x14ac:dyDescent="0.25">
      <c r="B562"/>
      <c r="C562"/>
      <c r="D562"/>
      <c r="E562"/>
      <c r="F562"/>
    </row>
    <row r="563" spans="2:6" x14ac:dyDescent="0.25">
      <c r="B563"/>
      <c r="C563"/>
      <c r="D563"/>
      <c r="E563"/>
      <c r="F563"/>
    </row>
    <row r="564" spans="2:6" x14ac:dyDescent="0.25">
      <c r="B564"/>
      <c r="C564"/>
      <c r="D564"/>
      <c r="E564"/>
      <c r="F564"/>
    </row>
    <row r="565" spans="2:6" x14ac:dyDescent="0.25">
      <c r="B565"/>
      <c r="C565"/>
      <c r="D565"/>
      <c r="E565"/>
      <c r="F565"/>
    </row>
    <row r="566" spans="2:6" x14ac:dyDescent="0.25">
      <c r="B566"/>
      <c r="C566"/>
      <c r="D566"/>
      <c r="E566"/>
      <c r="F566"/>
    </row>
    <row r="567" spans="2:6" x14ac:dyDescent="0.25">
      <c r="B567"/>
      <c r="C567"/>
      <c r="D567"/>
      <c r="E567"/>
      <c r="F567"/>
    </row>
    <row r="568" spans="2:6" x14ac:dyDescent="0.25">
      <c r="B568"/>
      <c r="C568"/>
      <c r="D568"/>
      <c r="E568"/>
      <c r="F568"/>
    </row>
    <row r="569" spans="2:6" x14ac:dyDescent="0.25">
      <c r="B569"/>
      <c r="C569"/>
      <c r="D569"/>
      <c r="E569"/>
      <c r="F569"/>
    </row>
    <row r="570" spans="2:6" x14ac:dyDescent="0.25">
      <c r="B570"/>
      <c r="C570"/>
      <c r="D570"/>
      <c r="E570"/>
      <c r="F570"/>
    </row>
    <row r="571" spans="2:6" x14ac:dyDescent="0.25">
      <c r="B571"/>
      <c r="C571"/>
      <c r="D571"/>
      <c r="E571"/>
      <c r="F571"/>
    </row>
    <row r="572" spans="2:6" x14ac:dyDescent="0.25">
      <c r="B572"/>
      <c r="C572"/>
      <c r="D572"/>
      <c r="E572"/>
      <c r="F572"/>
    </row>
    <row r="573" spans="2:6" x14ac:dyDescent="0.25">
      <c r="B573"/>
      <c r="C573"/>
      <c r="D573"/>
      <c r="E573"/>
      <c r="F573"/>
    </row>
    <row r="574" spans="2:6" x14ac:dyDescent="0.25">
      <c r="B574"/>
      <c r="C574"/>
      <c r="D574"/>
      <c r="E574"/>
      <c r="F574"/>
    </row>
    <row r="575" spans="2:6" x14ac:dyDescent="0.25">
      <c r="B575"/>
      <c r="C575"/>
      <c r="D575"/>
      <c r="E575"/>
      <c r="F575"/>
    </row>
    <row r="576" spans="2:6" x14ac:dyDescent="0.25">
      <c r="B576"/>
      <c r="C576"/>
      <c r="D576"/>
      <c r="E576"/>
      <c r="F576"/>
    </row>
    <row r="577" spans="2:6" x14ac:dyDescent="0.25">
      <c r="B577"/>
      <c r="C577"/>
      <c r="D577"/>
      <c r="E577"/>
      <c r="F577"/>
    </row>
    <row r="578" spans="2:6" x14ac:dyDescent="0.25">
      <c r="B578"/>
      <c r="C578"/>
      <c r="D578"/>
      <c r="E578"/>
      <c r="F578"/>
    </row>
    <row r="579" spans="2:6" x14ac:dyDescent="0.25">
      <c r="B579"/>
      <c r="C579"/>
      <c r="D579"/>
      <c r="E579"/>
      <c r="F579"/>
    </row>
    <row r="580" spans="2:6" x14ac:dyDescent="0.25">
      <c r="B580"/>
      <c r="C580"/>
      <c r="D580"/>
      <c r="E580"/>
      <c r="F580"/>
    </row>
    <row r="581" spans="2:6" x14ac:dyDescent="0.25">
      <c r="B581"/>
      <c r="C581"/>
      <c r="D581"/>
      <c r="E581"/>
      <c r="F581"/>
    </row>
    <row r="582" spans="2:6" x14ac:dyDescent="0.25">
      <c r="B582"/>
      <c r="C582"/>
      <c r="D582"/>
      <c r="E582"/>
      <c r="F582"/>
    </row>
    <row r="583" spans="2:6" x14ac:dyDescent="0.25">
      <c r="B583"/>
      <c r="C583"/>
      <c r="D583"/>
      <c r="E583"/>
      <c r="F583"/>
    </row>
    <row r="584" spans="2:6" x14ac:dyDescent="0.25">
      <c r="B584"/>
      <c r="C584"/>
      <c r="D584"/>
      <c r="E584"/>
      <c r="F584"/>
    </row>
    <row r="585" spans="2:6" x14ac:dyDescent="0.25">
      <c r="B585"/>
      <c r="C585"/>
      <c r="D585"/>
      <c r="E585"/>
      <c r="F585"/>
    </row>
    <row r="586" spans="2:6" x14ac:dyDescent="0.25">
      <c r="B586"/>
      <c r="C586"/>
      <c r="D586"/>
      <c r="E586"/>
      <c r="F586"/>
    </row>
    <row r="587" spans="2:6" x14ac:dyDescent="0.25">
      <c r="B587"/>
      <c r="C587"/>
      <c r="D587"/>
      <c r="E587"/>
      <c r="F587"/>
    </row>
    <row r="588" spans="2:6" x14ac:dyDescent="0.25">
      <c r="B588"/>
      <c r="C588"/>
      <c r="D588"/>
      <c r="E588"/>
      <c r="F588"/>
    </row>
    <row r="589" spans="2:6" x14ac:dyDescent="0.25">
      <c r="B589"/>
      <c r="C589"/>
      <c r="D589"/>
      <c r="E589"/>
      <c r="F589"/>
    </row>
    <row r="590" spans="2:6" x14ac:dyDescent="0.25">
      <c r="B590"/>
      <c r="C590"/>
      <c r="D590"/>
      <c r="E590"/>
      <c r="F590"/>
    </row>
    <row r="591" spans="2:6" x14ac:dyDescent="0.25">
      <c r="B591"/>
      <c r="C591"/>
      <c r="D591"/>
      <c r="E591"/>
      <c r="F591"/>
    </row>
    <row r="592" spans="2:6" x14ac:dyDescent="0.25">
      <c r="B592"/>
      <c r="C592"/>
      <c r="D592"/>
      <c r="E592"/>
      <c r="F592"/>
    </row>
    <row r="593" spans="2:6" x14ac:dyDescent="0.25">
      <c r="B593"/>
      <c r="C593"/>
      <c r="D593"/>
      <c r="E593"/>
      <c r="F593"/>
    </row>
    <row r="594" spans="2:6" x14ac:dyDescent="0.25">
      <c r="B594"/>
      <c r="C594"/>
      <c r="D594"/>
      <c r="E594"/>
      <c r="F594"/>
    </row>
    <row r="595" spans="2:6" x14ac:dyDescent="0.25">
      <c r="B595"/>
      <c r="C595"/>
      <c r="D595"/>
      <c r="E595"/>
      <c r="F595"/>
    </row>
    <row r="596" spans="2:6" x14ac:dyDescent="0.25">
      <c r="B596"/>
      <c r="C596"/>
      <c r="D596"/>
      <c r="E596"/>
      <c r="F596"/>
    </row>
    <row r="597" spans="2:6" x14ac:dyDescent="0.25">
      <c r="B597"/>
      <c r="C597"/>
      <c r="D597"/>
      <c r="E597"/>
      <c r="F597"/>
    </row>
    <row r="598" spans="2:6" x14ac:dyDescent="0.25">
      <c r="B598"/>
      <c r="C598"/>
      <c r="D598"/>
      <c r="E598"/>
      <c r="F598"/>
    </row>
    <row r="599" spans="2:6" x14ac:dyDescent="0.25">
      <c r="B599"/>
      <c r="C599"/>
      <c r="D599"/>
      <c r="E599"/>
      <c r="F599"/>
    </row>
    <row r="600" spans="2:6" x14ac:dyDescent="0.25">
      <c r="B600"/>
      <c r="C600"/>
      <c r="D600"/>
      <c r="E600"/>
      <c r="F600"/>
    </row>
    <row r="601" spans="2:6" x14ac:dyDescent="0.25">
      <c r="B601"/>
      <c r="C601"/>
      <c r="D601"/>
      <c r="E601"/>
      <c r="F601"/>
    </row>
    <row r="602" spans="2:6" x14ac:dyDescent="0.25">
      <c r="B602"/>
      <c r="C602"/>
      <c r="D602"/>
      <c r="E602"/>
      <c r="F602"/>
    </row>
    <row r="603" spans="2:6" x14ac:dyDescent="0.25">
      <c r="B603"/>
      <c r="C603"/>
      <c r="D603"/>
      <c r="E603"/>
      <c r="F603"/>
    </row>
    <row r="604" spans="2:6" x14ac:dyDescent="0.25">
      <c r="B604"/>
      <c r="C604"/>
      <c r="D604"/>
      <c r="E604"/>
      <c r="F604"/>
    </row>
    <row r="605" spans="2:6" x14ac:dyDescent="0.25">
      <c r="B605"/>
      <c r="C605"/>
      <c r="D605"/>
      <c r="E605"/>
      <c r="F605"/>
    </row>
    <row r="606" spans="2:6" x14ac:dyDescent="0.25">
      <c r="B606"/>
      <c r="C606"/>
      <c r="D606"/>
      <c r="E606"/>
      <c r="F606"/>
    </row>
    <row r="607" spans="2:6" x14ac:dyDescent="0.25">
      <c r="B607"/>
      <c r="C607"/>
      <c r="D607"/>
      <c r="E607"/>
      <c r="F607"/>
    </row>
    <row r="608" spans="2:6" x14ac:dyDescent="0.25">
      <c r="B608"/>
      <c r="C608"/>
      <c r="D608"/>
      <c r="E608"/>
      <c r="F608"/>
    </row>
    <row r="609" spans="2:6" x14ac:dyDescent="0.25">
      <c r="B609"/>
      <c r="C609"/>
      <c r="D609"/>
      <c r="E609"/>
      <c r="F609"/>
    </row>
    <row r="610" spans="2:6" x14ac:dyDescent="0.25">
      <c r="B610"/>
      <c r="C610"/>
      <c r="D610"/>
      <c r="E610"/>
      <c r="F610"/>
    </row>
    <row r="611" spans="2:6" x14ac:dyDescent="0.25">
      <c r="B611"/>
      <c r="C611"/>
      <c r="D611"/>
      <c r="E611"/>
      <c r="F611"/>
    </row>
    <row r="612" spans="2:6" x14ac:dyDescent="0.25">
      <c r="B612"/>
      <c r="C612"/>
      <c r="D612"/>
      <c r="E612"/>
      <c r="F612"/>
    </row>
    <row r="613" spans="2:6" x14ac:dyDescent="0.25">
      <c r="B613"/>
      <c r="C613"/>
      <c r="D613"/>
      <c r="E613"/>
      <c r="F613"/>
    </row>
    <row r="614" spans="2:6" x14ac:dyDescent="0.25">
      <c r="B614"/>
      <c r="C614"/>
      <c r="D614"/>
      <c r="E614"/>
      <c r="F614"/>
    </row>
    <row r="615" spans="2:6" x14ac:dyDescent="0.25">
      <c r="B615"/>
      <c r="C615"/>
      <c r="D615"/>
      <c r="E615"/>
      <c r="F615"/>
    </row>
    <row r="616" spans="2:6" x14ac:dyDescent="0.25">
      <c r="B616"/>
      <c r="C616"/>
      <c r="D616"/>
      <c r="E616"/>
      <c r="F616"/>
    </row>
    <row r="617" spans="2:6" x14ac:dyDescent="0.25">
      <c r="B617"/>
      <c r="C617"/>
      <c r="D617"/>
      <c r="E617"/>
      <c r="F617"/>
    </row>
    <row r="618" spans="2:6" x14ac:dyDescent="0.25">
      <c r="B618"/>
      <c r="C618"/>
      <c r="D618"/>
      <c r="E618"/>
      <c r="F618"/>
    </row>
    <row r="619" spans="2:6" x14ac:dyDescent="0.25">
      <c r="B619"/>
      <c r="C619"/>
      <c r="D619"/>
      <c r="E619"/>
      <c r="F619"/>
    </row>
    <row r="620" spans="2:6" x14ac:dyDescent="0.25">
      <c r="B620"/>
      <c r="C620"/>
      <c r="D620"/>
      <c r="E620"/>
      <c r="F620"/>
    </row>
    <row r="621" spans="2:6" x14ac:dyDescent="0.25">
      <c r="B621"/>
      <c r="C621"/>
      <c r="D621"/>
      <c r="E621"/>
      <c r="F621"/>
    </row>
    <row r="622" spans="2:6" x14ac:dyDescent="0.25">
      <c r="B622"/>
      <c r="C622"/>
      <c r="D622"/>
      <c r="E622"/>
      <c r="F622"/>
    </row>
    <row r="623" spans="2:6" x14ac:dyDescent="0.25">
      <c r="B623"/>
      <c r="C623"/>
      <c r="D623"/>
      <c r="E623"/>
      <c r="F623"/>
    </row>
    <row r="624" spans="2:6" x14ac:dyDescent="0.25">
      <c r="B624"/>
      <c r="C624"/>
      <c r="D624"/>
      <c r="E624"/>
      <c r="F624"/>
    </row>
    <row r="625" spans="2:6" x14ac:dyDescent="0.25">
      <c r="B625"/>
      <c r="C625"/>
      <c r="D625"/>
      <c r="E625"/>
      <c r="F625"/>
    </row>
    <row r="626" spans="2:6" x14ac:dyDescent="0.25">
      <c r="B626"/>
      <c r="C626"/>
      <c r="D626"/>
      <c r="E626"/>
      <c r="F626"/>
    </row>
    <row r="627" spans="2:6" x14ac:dyDescent="0.25">
      <c r="B627"/>
      <c r="C627"/>
      <c r="D627"/>
      <c r="E627"/>
      <c r="F627"/>
    </row>
    <row r="628" spans="2:6" x14ac:dyDescent="0.25">
      <c r="B628"/>
      <c r="C628"/>
      <c r="D628"/>
      <c r="E628"/>
      <c r="F628"/>
    </row>
    <row r="629" spans="2:6" x14ac:dyDescent="0.25">
      <c r="B629"/>
      <c r="C629"/>
      <c r="D629"/>
      <c r="E629"/>
      <c r="F629"/>
    </row>
    <row r="630" spans="2:6" x14ac:dyDescent="0.25">
      <c r="B630"/>
      <c r="C630"/>
      <c r="D630"/>
      <c r="E630"/>
      <c r="F630"/>
    </row>
    <row r="631" spans="2:6" x14ac:dyDescent="0.25">
      <c r="B631"/>
      <c r="C631"/>
      <c r="D631"/>
      <c r="E631"/>
      <c r="F631"/>
    </row>
    <row r="632" spans="2:6" x14ac:dyDescent="0.25">
      <c r="B632"/>
      <c r="C632"/>
      <c r="D632"/>
      <c r="E632"/>
      <c r="F632"/>
    </row>
    <row r="633" spans="2:6" x14ac:dyDescent="0.25">
      <c r="B633"/>
      <c r="C633"/>
      <c r="D633"/>
      <c r="E633"/>
      <c r="F633"/>
    </row>
    <row r="634" spans="2:6" x14ac:dyDescent="0.25">
      <c r="B634"/>
      <c r="C634"/>
      <c r="D634"/>
      <c r="E634"/>
      <c r="F634"/>
    </row>
    <row r="635" spans="2:6" x14ac:dyDescent="0.25">
      <c r="B635"/>
      <c r="C635"/>
      <c r="D635"/>
      <c r="E635"/>
      <c r="F635"/>
    </row>
    <row r="636" spans="2:6" x14ac:dyDescent="0.25">
      <c r="B636"/>
      <c r="C636"/>
      <c r="D636"/>
      <c r="E636"/>
      <c r="F636"/>
    </row>
    <row r="637" spans="2:6" x14ac:dyDescent="0.25">
      <c r="B637"/>
      <c r="C637"/>
      <c r="D637"/>
      <c r="E637"/>
      <c r="F637"/>
    </row>
    <row r="638" spans="2:6" x14ac:dyDescent="0.25">
      <c r="B638"/>
      <c r="C638"/>
      <c r="D638"/>
      <c r="E638"/>
      <c r="F638"/>
    </row>
    <row r="639" spans="2:6" x14ac:dyDescent="0.25">
      <c r="B639"/>
      <c r="C639"/>
      <c r="D639"/>
      <c r="E639"/>
      <c r="F639"/>
    </row>
    <row r="640" spans="2:6" x14ac:dyDescent="0.25">
      <c r="B640"/>
      <c r="C640"/>
      <c r="D640"/>
      <c r="E640"/>
      <c r="F640"/>
    </row>
    <row r="641" spans="2:6" x14ac:dyDescent="0.25">
      <c r="B641"/>
      <c r="C641"/>
      <c r="D641"/>
      <c r="E641"/>
      <c r="F641"/>
    </row>
    <row r="642" spans="2:6" x14ac:dyDescent="0.25">
      <c r="B642"/>
      <c r="C642"/>
      <c r="D642"/>
      <c r="E642"/>
      <c r="F642"/>
    </row>
    <row r="643" spans="2:6" x14ac:dyDescent="0.25">
      <c r="B643"/>
      <c r="C643"/>
      <c r="D643"/>
      <c r="E643"/>
      <c r="F643"/>
    </row>
    <row r="644" spans="2:6" x14ac:dyDescent="0.25">
      <c r="B644"/>
      <c r="C644"/>
      <c r="D644"/>
      <c r="E644"/>
      <c r="F644"/>
    </row>
    <row r="645" spans="2:6" x14ac:dyDescent="0.25">
      <c r="B645"/>
      <c r="C645"/>
      <c r="D645"/>
      <c r="E645"/>
      <c r="F645"/>
    </row>
    <row r="646" spans="2:6" x14ac:dyDescent="0.25">
      <c r="B646"/>
      <c r="C646"/>
      <c r="D646"/>
      <c r="E646"/>
      <c r="F646"/>
    </row>
    <row r="647" spans="2:6" x14ac:dyDescent="0.25">
      <c r="B647"/>
      <c r="C647"/>
      <c r="D647"/>
      <c r="E647"/>
      <c r="F647"/>
    </row>
    <row r="648" spans="2:6" x14ac:dyDescent="0.25">
      <c r="B648"/>
      <c r="C648"/>
      <c r="D648"/>
      <c r="E648"/>
      <c r="F648"/>
    </row>
    <row r="649" spans="2:6" x14ac:dyDescent="0.25">
      <c r="B649"/>
      <c r="C649"/>
      <c r="D649"/>
      <c r="E649"/>
      <c r="F649"/>
    </row>
    <row r="650" spans="2:6" x14ac:dyDescent="0.25">
      <c r="B650"/>
      <c r="C650"/>
      <c r="D650"/>
      <c r="E650"/>
      <c r="F650"/>
    </row>
    <row r="651" spans="2:6" x14ac:dyDescent="0.25">
      <c r="B651"/>
      <c r="C651"/>
      <c r="D651"/>
      <c r="E651"/>
      <c r="F651"/>
    </row>
    <row r="652" spans="2:6" x14ac:dyDescent="0.25">
      <c r="B652"/>
      <c r="C652"/>
      <c r="D652"/>
      <c r="E652"/>
      <c r="F652"/>
    </row>
    <row r="653" spans="2:6" x14ac:dyDescent="0.25">
      <c r="B653"/>
      <c r="C653"/>
      <c r="D653"/>
      <c r="E653"/>
      <c r="F653"/>
    </row>
    <row r="654" spans="2:6" x14ac:dyDescent="0.25">
      <c r="B654"/>
      <c r="C654"/>
      <c r="D654"/>
      <c r="E654"/>
      <c r="F654"/>
    </row>
    <row r="655" spans="2:6" x14ac:dyDescent="0.25">
      <c r="B655"/>
      <c r="C655"/>
      <c r="D655"/>
      <c r="E655"/>
      <c r="F655"/>
    </row>
    <row r="656" spans="2:6" x14ac:dyDescent="0.25">
      <c r="B656"/>
      <c r="C656"/>
      <c r="D656"/>
      <c r="E656"/>
      <c r="F656"/>
    </row>
    <row r="657" spans="2:6" x14ac:dyDescent="0.25">
      <c r="B657"/>
      <c r="C657"/>
      <c r="D657"/>
      <c r="E657"/>
      <c r="F657"/>
    </row>
    <row r="658" spans="2:6" x14ac:dyDescent="0.25">
      <c r="B658"/>
      <c r="C658"/>
      <c r="D658"/>
      <c r="E658"/>
      <c r="F658"/>
    </row>
    <row r="659" spans="2:6" x14ac:dyDescent="0.25">
      <c r="B659"/>
      <c r="C659"/>
      <c r="D659"/>
      <c r="E659"/>
      <c r="F659"/>
    </row>
    <row r="660" spans="2:6" x14ac:dyDescent="0.25">
      <c r="B660"/>
      <c r="C660"/>
      <c r="D660"/>
      <c r="E660"/>
      <c r="F660"/>
    </row>
    <row r="661" spans="2:6" x14ac:dyDescent="0.25">
      <c r="B661"/>
      <c r="C661"/>
      <c r="D661"/>
      <c r="E661"/>
      <c r="F661"/>
    </row>
    <row r="662" spans="2:6" x14ac:dyDescent="0.25">
      <c r="B662"/>
      <c r="C662"/>
      <c r="D662"/>
      <c r="E662"/>
      <c r="F662"/>
    </row>
  </sheetData>
  <mergeCells count="7">
    <mergeCell ref="B1:H1"/>
    <mergeCell ref="D20:E20"/>
    <mergeCell ref="B12:G12"/>
    <mergeCell ref="B14:D14"/>
    <mergeCell ref="E14:G14"/>
    <mergeCell ref="B17:D17"/>
    <mergeCell ref="E17:G17"/>
  </mergeCells>
  <conditionalFormatting sqref="B16:G16 B19:G19 D22:E2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:C9 D5:D9 E6:E9 F7:F9 G8:G9 H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L58" sqref="L5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6"/>
  <sheetViews>
    <sheetView workbookViewId="0">
      <selection activeCell="L11" sqref="L11"/>
    </sheetView>
  </sheetViews>
  <sheetFormatPr defaultRowHeight="15" x14ac:dyDescent="0.25"/>
  <cols>
    <col min="1" max="1" width="19.5703125" customWidth="1"/>
    <col min="2" max="2" width="14.42578125" style="12" customWidth="1"/>
    <col min="3" max="3" width="9.5703125" customWidth="1"/>
    <col min="4" max="4" width="15.7109375" customWidth="1"/>
    <col min="5" max="5" width="11.28515625" customWidth="1"/>
    <col min="6" max="6" width="16.85546875" customWidth="1"/>
    <col min="7" max="7" width="26.85546875" customWidth="1"/>
    <col min="8" max="8" width="17.5703125" customWidth="1"/>
    <col min="9" max="9" width="14.140625" customWidth="1"/>
    <col min="12" max="12" width="10.85546875" customWidth="1"/>
    <col min="13" max="13" width="14.5703125" customWidth="1"/>
    <col min="14" max="14" width="13.5703125" customWidth="1"/>
    <col min="15" max="15" width="13.42578125" customWidth="1"/>
    <col min="16" max="16" width="12.140625" customWidth="1"/>
  </cols>
  <sheetData>
    <row r="1" spans="1:5" ht="15.75" x14ac:dyDescent="0.25">
      <c r="A1" s="33" t="s">
        <v>4</v>
      </c>
      <c r="B1" s="105" t="s">
        <v>74</v>
      </c>
      <c r="D1" s="33" t="s">
        <v>5</v>
      </c>
      <c r="E1">
        <f xml:space="preserve"> COUNTIF(Events, "*Rain*")</f>
        <v>103</v>
      </c>
    </row>
    <row r="2" spans="1:5" ht="15.75" x14ac:dyDescent="0.25">
      <c r="B2" s="12">
        <f t="shared" ref="B2:B65" si="0">IF(  ISNUMBER( SEARCH("*Rain*",A2)),1,0)</f>
        <v>0</v>
      </c>
      <c r="D2" s="33" t="s">
        <v>50</v>
      </c>
      <c r="E2">
        <f>365-E1</f>
        <v>262</v>
      </c>
    </row>
    <row r="3" spans="1:5" x14ac:dyDescent="0.25">
      <c r="A3" t="s">
        <v>5</v>
      </c>
      <c r="B3" s="12">
        <f t="shared" si="0"/>
        <v>1</v>
      </c>
    </row>
    <row r="4" spans="1:5" x14ac:dyDescent="0.25">
      <c r="A4" t="s">
        <v>5</v>
      </c>
      <c r="B4" s="12">
        <f t="shared" si="0"/>
        <v>1</v>
      </c>
    </row>
    <row r="5" spans="1:5" x14ac:dyDescent="0.25">
      <c r="B5" s="12">
        <f t="shared" si="0"/>
        <v>0</v>
      </c>
    </row>
    <row r="6" spans="1:5" x14ac:dyDescent="0.25">
      <c r="B6" s="12">
        <f t="shared" si="0"/>
        <v>0</v>
      </c>
    </row>
    <row r="7" spans="1:5" x14ac:dyDescent="0.25">
      <c r="B7" s="12">
        <f t="shared" si="0"/>
        <v>0</v>
      </c>
    </row>
    <row r="8" spans="1:5" x14ac:dyDescent="0.25">
      <c r="B8" s="12">
        <f t="shared" si="0"/>
        <v>0</v>
      </c>
    </row>
    <row r="9" spans="1:5" x14ac:dyDescent="0.25">
      <c r="A9" t="s">
        <v>6</v>
      </c>
      <c r="B9" s="12">
        <f t="shared" si="0"/>
        <v>1</v>
      </c>
    </row>
    <row r="10" spans="1:5" x14ac:dyDescent="0.25">
      <c r="A10" t="s">
        <v>7</v>
      </c>
      <c r="B10" s="12">
        <f t="shared" si="0"/>
        <v>0</v>
      </c>
    </row>
    <row r="11" spans="1:5" x14ac:dyDescent="0.25">
      <c r="A11" t="s">
        <v>6</v>
      </c>
      <c r="B11" s="12">
        <f t="shared" si="0"/>
        <v>1</v>
      </c>
    </row>
    <row r="12" spans="1:5" x14ac:dyDescent="0.25">
      <c r="B12" s="12">
        <f t="shared" si="0"/>
        <v>0</v>
      </c>
    </row>
    <row r="13" spans="1:5" x14ac:dyDescent="0.25">
      <c r="B13" s="12">
        <f t="shared" si="0"/>
        <v>0</v>
      </c>
    </row>
    <row r="14" spans="1:5" x14ac:dyDescent="0.25">
      <c r="B14" s="12">
        <f t="shared" si="0"/>
        <v>0</v>
      </c>
    </row>
    <row r="15" spans="1:5" x14ac:dyDescent="0.25">
      <c r="A15" t="s">
        <v>5</v>
      </c>
      <c r="B15" s="12">
        <f t="shared" si="0"/>
        <v>1</v>
      </c>
    </row>
    <row r="16" spans="1:5" x14ac:dyDescent="0.25">
      <c r="A16" t="s">
        <v>6</v>
      </c>
      <c r="B16" s="12">
        <f t="shared" si="0"/>
        <v>1</v>
      </c>
    </row>
    <row r="17" spans="1:2" x14ac:dyDescent="0.25">
      <c r="A17" t="s">
        <v>5</v>
      </c>
      <c r="B17" s="12">
        <f t="shared" si="0"/>
        <v>1</v>
      </c>
    </row>
    <row r="18" spans="1:2" x14ac:dyDescent="0.25">
      <c r="B18" s="12">
        <f t="shared" si="0"/>
        <v>0</v>
      </c>
    </row>
    <row r="19" spans="1:2" x14ac:dyDescent="0.25">
      <c r="B19" s="12">
        <f t="shared" si="0"/>
        <v>0</v>
      </c>
    </row>
    <row r="20" spans="1:2" x14ac:dyDescent="0.25">
      <c r="B20" s="12">
        <f t="shared" si="0"/>
        <v>0</v>
      </c>
    </row>
    <row r="21" spans="1:2" x14ac:dyDescent="0.25">
      <c r="A21" t="s">
        <v>6</v>
      </c>
      <c r="B21" s="12">
        <f t="shared" si="0"/>
        <v>1</v>
      </c>
    </row>
    <row r="22" spans="1:2" x14ac:dyDescent="0.25">
      <c r="B22" s="12">
        <f t="shared" si="0"/>
        <v>0</v>
      </c>
    </row>
    <row r="23" spans="1:2" x14ac:dyDescent="0.25">
      <c r="B23" s="12">
        <f t="shared" si="0"/>
        <v>0</v>
      </c>
    </row>
    <row r="24" spans="1:2" x14ac:dyDescent="0.25">
      <c r="B24" s="12">
        <f t="shared" si="0"/>
        <v>0</v>
      </c>
    </row>
    <row r="25" spans="1:2" x14ac:dyDescent="0.25">
      <c r="B25" s="12">
        <f t="shared" si="0"/>
        <v>0</v>
      </c>
    </row>
    <row r="26" spans="1:2" x14ac:dyDescent="0.25">
      <c r="A26" t="s">
        <v>6</v>
      </c>
      <c r="B26" s="12">
        <f t="shared" si="0"/>
        <v>1</v>
      </c>
    </row>
    <row r="27" spans="1:2" x14ac:dyDescent="0.25">
      <c r="B27" s="12">
        <f t="shared" si="0"/>
        <v>0</v>
      </c>
    </row>
    <row r="28" spans="1:2" x14ac:dyDescent="0.25">
      <c r="B28" s="12">
        <f t="shared" si="0"/>
        <v>0</v>
      </c>
    </row>
    <row r="29" spans="1:2" x14ac:dyDescent="0.25">
      <c r="B29" s="12">
        <f t="shared" si="0"/>
        <v>0</v>
      </c>
    </row>
    <row r="30" spans="1:2" x14ac:dyDescent="0.25">
      <c r="B30" s="12">
        <f t="shared" si="0"/>
        <v>0</v>
      </c>
    </row>
    <row r="31" spans="1:2" x14ac:dyDescent="0.25">
      <c r="B31" s="12">
        <f t="shared" si="0"/>
        <v>0</v>
      </c>
    </row>
    <row r="32" spans="1:2" x14ac:dyDescent="0.25">
      <c r="B32" s="12">
        <f t="shared" si="0"/>
        <v>0</v>
      </c>
    </row>
    <row r="33" spans="1:2" x14ac:dyDescent="0.25">
      <c r="B33" s="12">
        <f t="shared" si="0"/>
        <v>0</v>
      </c>
    </row>
    <row r="34" spans="1:2" x14ac:dyDescent="0.25">
      <c r="A34" t="s">
        <v>5</v>
      </c>
      <c r="B34" s="12">
        <f t="shared" si="0"/>
        <v>1</v>
      </c>
    </row>
    <row r="35" spans="1:2" x14ac:dyDescent="0.25">
      <c r="B35" s="12">
        <f t="shared" si="0"/>
        <v>0</v>
      </c>
    </row>
    <row r="36" spans="1:2" x14ac:dyDescent="0.25">
      <c r="A36" t="s">
        <v>6</v>
      </c>
      <c r="B36" s="12">
        <f t="shared" si="0"/>
        <v>1</v>
      </c>
    </row>
    <row r="37" spans="1:2" x14ac:dyDescent="0.25">
      <c r="B37" s="12">
        <f t="shared" si="0"/>
        <v>0</v>
      </c>
    </row>
    <row r="38" spans="1:2" x14ac:dyDescent="0.25">
      <c r="A38" t="s">
        <v>7</v>
      </c>
      <c r="B38" s="12">
        <f t="shared" si="0"/>
        <v>0</v>
      </c>
    </row>
    <row r="39" spans="1:2" x14ac:dyDescent="0.25">
      <c r="A39" t="s">
        <v>5</v>
      </c>
      <c r="B39" s="12">
        <f t="shared" si="0"/>
        <v>1</v>
      </c>
    </row>
    <row r="40" spans="1:2" x14ac:dyDescent="0.25">
      <c r="A40" t="s">
        <v>5</v>
      </c>
      <c r="B40" s="12">
        <f t="shared" si="0"/>
        <v>1</v>
      </c>
    </row>
    <row r="41" spans="1:2" x14ac:dyDescent="0.25">
      <c r="A41" t="s">
        <v>6</v>
      </c>
      <c r="B41" s="12">
        <f t="shared" si="0"/>
        <v>1</v>
      </c>
    </row>
    <row r="42" spans="1:2" x14ac:dyDescent="0.25">
      <c r="A42" t="s">
        <v>7</v>
      </c>
      <c r="B42" s="12">
        <f t="shared" si="0"/>
        <v>0</v>
      </c>
    </row>
    <row r="43" spans="1:2" x14ac:dyDescent="0.25">
      <c r="A43" t="s">
        <v>6</v>
      </c>
      <c r="B43" s="12">
        <f t="shared" si="0"/>
        <v>1</v>
      </c>
    </row>
    <row r="44" spans="1:2" x14ac:dyDescent="0.25">
      <c r="B44" s="12">
        <f t="shared" si="0"/>
        <v>0</v>
      </c>
    </row>
    <row r="45" spans="1:2" x14ac:dyDescent="0.25">
      <c r="B45" s="12">
        <f t="shared" si="0"/>
        <v>0</v>
      </c>
    </row>
    <row r="46" spans="1:2" x14ac:dyDescent="0.25">
      <c r="A46" t="s">
        <v>6</v>
      </c>
      <c r="B46" s="12">
        <f t="shared" si="0"/>
        <v>1</v>
      </c>
    </row>
    <row r="47" spans="1:2" x14ac:dyDescent="0.25">
      <c r="A47" t="s">
        <v>6</v>
      </c>
      <c r="B47" s="12">
        <f t="shared" si="0"/>
        <v>1</v>
      </c>
    </row>
    <row r="48" spans="1:2" x14ac:dyDescent="0.25">
      <c r="A48" t="s">
        <v>9</v>
      </c>
      <c r="B48" s="12">
        <f t="shared" si="0"/>
        <v>0</v>
      </c>
    </row>
    <row r="49" spans="1:2" x14ac:dyDescent="0.25">
      <c r="B49" s="12">
        <f t="shared" si="0"/>
        <v>0</v>
      </c>
    </row>
    <row r="50" spans="1:2" x14ac:dyDescent="0.25">
      <c r="A50" t="s">
        <v>7</v>
      </c>
      <c r="B50" s="12">
        <f t="shared" si="0"/>
        <v>0</v>
      </c>
    </row>
    <row r="51" spans="1:2" x14ac:dyDescent="0.25">
      <c r="A51" t="s">
        <v>6</v>
      </c>
      <c r="B51" s="12">
        <f t="shared" si="0"/>
        <v>1</v>
      </c>
    </row>
    <row r="52" spans="1:2" x14ac:dyDescent="0.25">
      <c r="A52" t="s">
        <v>6</v>
      </c>
      <c r="B52" s="12">
        <f t="shared" si="0"/>
        <v>1</v>
      </c>
    </row>
    <row r="53" spans="1:2" x14ac:dyDescent="0.25">
      <c r="A53" t="s">
        <v>5</v>
      </c>
      <c r="B53" s="12">
        <f t="shared" si="0"/>
        <v>1</v>
      </c>
    </row>
    <row r="54" spans="1:2" x14ac:dyDescent="0.25">
      <c r="B54" s="12">
        <f t="shared" si="0"/>
        <v>0</v>
      </c>
    </row>
    <row r="55" spans="1:2" x14ac:dyDescent="0.25">
      <c r="A55" t="s">
        <v>5</v>
      </c>
      <c r="B55" s="12">
        <f t="shared" si="0"/>
        <v>1</v>
      </c>
    </row>
    <row r="56" spans="1:2" x14ac:dyDescent="0.25">
      <c r="A56" t="s">
        <v>6</v>
      </c>
      <c r="B56" s="12">
        <f t="shared" si="0"/>
        <v>1</v>
      </c>
    </row>
    <row r="57" spans="1:2" x14ac:dyDescent="0.25">
      <c r="A57" t="s">
        <v>7</v>
      </c>
      <c r="B57" s="12">
        <f t="shared" si="0"/>
        <v>0</v>
      </c>
    </row>
    <row r="58" spans="1:2" x14ac:dyDescent="0.25">
      <c r="A58" t="s">
        <v>6</v>
      </c>
      <c r="B58" s="12">
        <f t="shared" si="0"/>
        <v>1</v>
      </c>
    </row>
    <row r="59" spans="1:2" x14ac:dyDescent="0.25">
      <c r="A59" t="s">
        <v>5</v>
      </c>
      <c r="B59" s="12">
        <f t="shared" si="0"/>
        <v>1</v>
      </c>
    </row>
    <row r="60" spans="1:2" x14ac:dyDescent="0.25">
      <c r="B60" s="12">
        <f t="shared" si="0"/>
        <v>0</v>
      </c>
    </row>
    <row r="61" spans="1:2" x14ac:dyDescent="0.25">
      <c r="A61" t="s">
        <v>7</v>
      </c>
      <c r="B61" s="12">
        <f t="shared" si="0"/>
        <v>0</v>
      </c>
    </row>
    <row r="62" spans="1:2" x14ac:dyDescent="0.25">
      <c r="B62" s="12">
        <f t="shared" si="0"/>
        <v>0</v>
      </c>
    </row>
    <row r="63" spans="1:2" x14ac:dyDescent="0.25">
      <c r="A63" t="s">
        <v>7</v>
      </c>
      <c r="B63" s="12">
        <f t="shared" si="0"/>
        <v>0</v>
      </c>
    </row>
    <row r="64" spans="1:2" x14ac:dyDescent="0.25">
      <c r="B64" s="12">
        <f t="shared" si="0"/>
        <v>0</v>
      </c>
    </row>
    <row r="65" spans="1:2" x14ac:dyDescent="0.25">
      <c r="B65" s="12">
        <f t="shared" si="0"/>
        <v>0</v>
      </c>
    </row>
    <row r="66" spans="1:2" x14ac:dyDescent="0.25">
      <c r="B66" s="12">
        <f t="shared" ref="B66:B129" si="1">IF(  ISNUMBER( SEARCH("*Rain*",A66)),1,0)</f>
        <v>0</v>
      </c>
    </row>
    <row r="67" spans="1:2" x14ac:dyDescent="0.25">
      <c r="B67" s="12">
        <f t="shared" si="1"/>
        <v>0</v>
      </c>
    </row>
    <row r="68" spans="1:2" x14ac:dyDescent="0.25">
      <c r="B68" s="12">
        <f t="shared" si="1"/>
        <v>0</v>
      </c>
    </row>
    <row r="69" spans="1:2" x14ac:dyDescent="0.25">
      <c r="A69" t="s">
        <v>6</v>
      </c>
      <c r="B69" s="12">
        <f t="shared" si="1"/>
        <v>1</v>
      </c>
    </row>
    <row r="70" spans="1:2" x14ac:dyDescent="0.25">
      <c r="A70" t="s">
        <v>7</v>
      </c>
      <c r="B70" s="12">
        <f t="shared" si="1"/>
        <v>0</v>
      </c>
    </row>
    <row r="71" spans="1:2" x14ac:dyDescent="0.25">
      <c r="B71" s="12">
        <f t="shared" si="1"/>
        <v>0</v>
      </c>
    </row>
    <row r="72" spans="1:2" x14ac:dyDescent="0.25">
      <c r="B72" s="12">
        <f t="shared" si="1"/>
        <v>0</v>
      </c>
    </row>
    <row r="73" spans="1:2" x14ac:dyDescent="0.25">
      <c r="B73" s="12">
        <f t="shared" si="1"/>
        <v>0</v>
      </c>
    </row>
    <row r="74" spans="1:2" x14ac:dyDescent="0.25">
      <c r="A74" t="s">
        <v>7</v>
      </c>
      <c r="B74" s="12">
        <f t="shared" si="1"/>
        <v>0</v>
      </c>
    </row>
    <row r="75" spans="1:2" x14ac:dyDescent="0.25">
      <c r="A75" t="s">
        <v>6</v>
      </c>
      <c r="B75" s="12">
        <f t="shared" si="1"/>
        <v>1</v>
      </c>
    </row>
    <row r="76" spans="1:2" x14ac:dyDescent="0.25">
      <c r="B76" s="12">
        <f t="shared" si="1"/>
        <v>0</v>
      </c>
    </row>
    <row r="77" spans="1:2" x14ac:dyDescent="0.25">
      <c r="A77" t="s">
        <v>7</v>
      </c>
      <c r="B77" s="12">
        <f t="shared" si="1"/>
        <v>0</v>
      </c>
    </row>
    <row r="78" spans="1:2" x14ac:dyDescent="0.25">
      <c r="A78" t="s">
        <v>6</v>
      </c>
      <c r="B78" s="12">
        <f t="shared" si="1"/>
        <v>1</v>
      </c>
    </row>
    <row r="79" spans="1:2" x14ac:dyDescent="0.25">
      <c r="A79" t="s">
        <v>6</v>
      </c>
      <c r="B79" s="12">
        <f t="shared" si="1"/>
        <v>1</v>
      </c>
    </row>
    <row r="80" spans="1:2" x14ac:dyDescent="0.25">
      <c r="A80" t="s">
        <v>5</v>
      </c>
      <c r="B80" s="12">
        <f t="shared" si="1"/>
        <v>1</v>
      </c>
    </row>
    <row r="81" spans="1:2" x14ac:dyDescent="0.25">
      <c r="B81" s="12">
        <f t="shared" si="1"/>
        <v>0</v>
      </c>
    </row>
    <row r="82" spans="1:2" x14ac:dyDescent="0.25">
      <c r="B82" s="12">
        <f t="shared" si="1"/>
        <v>0</v>
      </c>
    </row>
    <row r="83" spans="1:2" x14ac:dyDescent="0.25">
      <c r="A83" t="s">
        <v>6</v>
      </c>
      <c r="B83" s="12">
        <f t="shared" si="1"/>
        <v>1</v>
      </c>
    </row>
    <row r="84" spans="1:2" x14ac:dyDescent="0.25">
      <c r="B84" s="12">
        <f t="shared" si="1"/>
        <v>0</v>
      </c>
    </row>
    <row r="85" spans="1:2" x14ac:dyDescent="0.25">
      <c r="A85" t="s">
        <v>6</v>
      </c>
      <c r="B85" s="12">
        <f t="shared" si="1"/>
        <v>1</v>
      </c>
    </row>
    <row r="86" spans="1:2" x14ac:dyDescent="0.25">
      <c r="B86" s="12">
        <f t="shared" si="1"/>
        <v>0</v>
      </c>
    </row>
    <row r="87" spans="1:2" x14ac:dyDescent="0.25">
      <c r="B87" s="12">
        <f t="shared" si="1"/>
        <v>0</v>
      </c>
    </row>
    <row r="88" spans="1:2" x14ac:dyDescent="0.25">
      <c r="B88" s="12">
        <f t="shared" si="1"/>
        <v>0</v>
      </c>
    </row>
    <row r="89" spans="1:2" x14ac:dyDescent="0.25">
      <c r="B89" s="12">
        <f t="shared" si="1"/>
        <v>0</v>
      </c>
    </row>
    <row r="90" spans="1:2" x14ac:dyDescent="0.25">
      <c r="B90" s="12">
        <f t="shared" si="1"/>
        <v>0</v>
      </c>
    </row>
    <row r="91" spans="1:2" x14ac:dyDescent="0.25">
      <c r="B91" s="12">
        <f t="shared" si="1"/>
        <v>0</v>
      </c>
    </row>
    <row r="92" spans="1:2" x14ac:dyDescent="0.25">
      <c r="A92" t="s">
        <v>7</v>
      </c>
      <c r="B92" s="12">
        <f t="shared" si="1"/>
        <v>0</v>
      </c>
    </row>
    <row r="93" spans="1:2" x14ac:dyDescent="0.25">
      <c r="A93" t="s">
        <v>6</v>
      </c>
      <c r="B93" s="12">
        <f t="shared" si="1"/>
        <v>1</v>
      </c>
    </row>
    <row r="94" spans="1:2" x14ac:dyDescent="0.25">
      <c r="A94" t="s">
        <v>7</v>
      </c>
      <c r="B94" s="12">
        <f t="shared" si="1"/>
        <v>0</v>
      </c>
    </row>
    <row r="95" spans="1:2" x14ac:dyDescent="0.25">
      <c r="B95" s="12">
        <f t="shared" si="1"/>
        <v>0</v>
      </c>
    </row>
    <row r="96" spans="1:2" x14ac:dyDescent="0.25">
      <c r="B96" s="12">
        <f t="shared" si="1"/>
        <v>0</v>
      </c>
    </row>
    <row r="97" spans="1:2" x14ac:dyDescent="0.25">
      <c r="B97" s="12">
        <f t="shared" si="1"/>
        <v>0</v>
      </c>
    </row>
    <row r="98" spans="1:2" x14ac:dyDescent="0.25">
      <c r="B98" s="12">
        <f t="shared" si="1"/>
        <v>0</v>
      </c>
    </row>
    <row r="99" spans="1:2" x14ac:dyDescent="0.25">
      <c r="A99" t="s">
        <v>7</v>
      </c>
      <c r="B99" s="12">
        <f t="shared" si="1"/>
        <v>0</v>
      </c>
    </row>
    <row r="100" spans="1:2" x14ac:dyDescent="0.25">
      <c r="A100" t="s">
        <v>6</v>
      </c>
      <c r="B100" s="12">
        <f t="shared" si="1"/>
        <v>1</v>
      </c>
    </row>
    <row r="101" spans="1:2" x14ac:dyDescent="0.25">
      <c r="B101" s="12">
        <f t="shared" si="1"/>
        <v>0</v>
      </c>
    </row>
    <row r="102" spans="1:2" x14ac:dyDescent="0.25">
      <c r="B102" s="12">
        <f t="shared" si="1"/>
        <v>0</v>
      </c>
    </row>
    <row r="103" spans="1:2" x14ac:dyDescent="0.25">
      <c r="B103" s="12">
        <f t="shared" si="1"/>
        <v>0</v>
      </c>
    </row>
    <row r="104" spans="1:2" x14ac:dyDescent="0.25">
      <c r="B104" s="12">
        <f t="shared" si="1"/>
        <v>0</v>
      </c>
    </row>
    <row r="105" spans="1:2" x14ac:dyDescent="0.25">
      <c r="B105" s="12">
        <f t="shared" si="1"/>
        <v>0</v>
      </c>
    </row>
    <row r="106" spans="1:2" x14ac:dyDescent="0.25">
      <c r="A106" t="s">
        <v>6</v>
      </c>
      <c r="B106" s="12">
        <f t="shared" si="1"/>
        <v>1</v>
      </c>
    </row>
    <row r="107" spans="1:2" x14ac:dyDescent="0.25">
      <c r="A107" t="s">
        <v>6</v>
      </c>
      <c r="B107" s="12">
        <f t="shared" si="1"/>
        <v>1</v>
      </c>
    </row>
    <row r="108" spans="1:2" x14ac:dyDescent="0.25">
      <c r="A108" t="s">
        <v>6</v>
      </c>
      <c r="B108" s="12">
        <f t="shared" si="1"/>
        <v>1</v>
      </c>
    </row>
    <row r="109" spans="1:2" x14ac:dyDescent="0.25">
      <c r="A109" t="s">
        <v>7</v>
      </c>
      <c r="B109" s="12">
        <f t="shared" si="1"/>
        <v>0</v>
      </c>
    </row>
    <row r="110" spans="1:2" x14ac:dyDescent="0.25">
      <c r="B110" s="12">
        <f t="shared" si="1"/>
        <v>0</v>
      </c>
    </row>
    <row r="111" spans="1:2" x14ac:dyDescent="0.25">
      <c r="B111" s="12">
        <f t="shared" si="1"/>
        <v>0</v>
      </c>
    </row>
    <row r="112" spans="1:2" x14ac:dyDescent="0.25">
      <c r="B112" s="12">
        <f t="shared" si="1"/>
        <v>0</v>
      </c>
    </row>
    <row r="113" spans="1:2" x14ac:dyDescent="0.25">
      <c r="B113" s="12">
        <f t="shared" si="1"/>
        <v>0</v>
      </c>
    </row>
    <row r="114" spans="1:2" x14ac:dyDescent="0.25">
      <c r="B114" s="12">
        <f t="shared" si="1"/>
        <v>0</v>
      </c>
    </row>
    <row r="115" spans="1:2" x14ac:dyDescent="0.25">
      <c r="B115" s="12">
        <f t="shared" si="1"/>
        <v>0</v>
      </c>
    </row>
    <row r="116" spans="1:2" x14ac:dyDescent="0.25">
      <c r="B116" s="12">
        <f t="shared" si="1"/>
        <v>0</v>
      </c>
    </row>
    <row r="117" spans="1:2" x14ac:dyDescent="0.25">
      <c r="A117" t="s">
        <v>7</v>
      </c>
      <c r="B117" s="12">
        <f t="shared" si="1"/>
        <v>0</v>
      </c>
    </row>
    <row r="118" spans="1:2" x14ac:dyDescent="0.25">
      <c r="A118" t="s">
        <v>7</v>
      </c>
      <c r="B118" s="12">
        <f t="shared" si="1"/>
        <v>0</v>
      </c>
    </row>
    <row r="119" spans="1:2" x14ac:dyDescent="0.25">
      <c r="A119" t="s">
        <v>6</v>
      </c>
      <c r="B119" s="12">
        <f t="shared" si="1"/>
        <v>1</v>
      </c>
    </row>
    <row r="120" spans="1:2" x14ac:dyDescent="0.25">
      <c r="B120" s="12">
        <f t="shared" si="1"/>
        <v>0</v>
      </c>
    </row>
    <row r="121" spans="1:2" x14ac:dyDescent="0.25">
      <c r="B121" s="12">
        <f t="shared" si="1"/>
        <v>0</v>
      </c>
    </row>
    <row r="122" spans="1:2" x14ac:dyDescent="0.25">
      <c r="B122" s="12">
        <f t="shared" si="1"/>
        <v>0</v>
      </c>
    </row>
    <row r="123" spans="1:2" x14ac:dyDescent="0.25">
      <c r="B123" s="12">
        <f t="shared" si="1"/>
        <v>0</v>
      </c>
    </row>
    <row r="124" spans="1:2" x14ac:dyDescent="0.25">
      <c r="A124" t="s">
        <v>6</v>
      </c>
      <c r="B124" s="12">
        <f t="shared" si="1"/>
        <v>1</v>
      </c>
    </row>
    <row r="125" spans="1:2" x14ac:dyDescent="0.25">
      <c r="B125" s="12">
        <f t="shared" si="1"/>
        <v>0</v>
      </c>
    </row>
    <row r="126" spans="1:2" x14ac:dyDescent="0.25">
      <c r="B126" s="12">
        <f t="shared" si="1"/>
        <v>0</v>
      </c>
    </row>
    <row r="127" spans="1:2" x14ac:dyDescent="0.25">
      <c r="B127" s="12">
        <f t="shared" si="1"/>
        <v>0</v>
      </c>
    </row>
    <row r="128" spans="1:2" x14ac:dyDescent="0.25">
      <c r="B128" s="12">
        <f t="shared" si="1"/>
        <v>0</v>
      </c>
    </row>
    <row r="129" spans="1:2" x14ac:dyDescent="0.25">
      <c r="B129" s="12">
        <f t="shared" si="1"/>
        <v>0</v>
      </c>
    </row>
    <row r="130" spans="1:2" x14ac:dyDescent="0.25">
      <c r="B130" s="12">
        <f t="shared" ref="B130:B193" si="2">IF(  ISNUMBER( SEARCH("*Rain*",A130)),1,0)</f>
        <v>0</v>
      </c>
    </row>
    <row r="131" spans="1:2" x14ac:dyDescent="0.25">
      <c r="B131" s="12">
        <f t="shared" si="2"/>
        <v>0</v>
      </c>
    </row>
    <row r="132" spans="1:2" x14ac:dyDescent="0.25">
      <c r="B132" s="12">
        <f t="shared" si="2"/>
        <v>0</v>
      </c>
    </row>
    <row r="133" spans="1:2" x14ac:dyDescent="0.25">
      <c r="B133" s="12">
        <f t="shared" si="2"/>
        <v>0</v>
      </c>
    </row>
    <row r="134" spans="1:2" x14ac:dyDescent="0.25">
      <c r="B134" s="12">
        <f t="shared" si="2"/>
        <v>0</v>
      </c>
    </row>
    <row r="135" spans="1:2" x14ac:dyDescent="0.25">
      <c r="B135" s="12">
        <f t="shared" si="2"/>
        <v>0</v>
      </c>
    </row>
    <row r="136" spans="1:2" x14ac:dyDescent="0.25">
      <c r="B136" s="12">
        <f t="shared" si="2"/>
        <v>0</v>
      </c>
    </row>
    <row r="137" spans="1:2" x14ac:dyDescent="0.25">
      <c r="B137" s="12">
        <f t="shared" si="2"/>
        <v>0</v>
      </c>
    </row>
    <row r="138" spans="1:2" x14ac:dyDescent="0.25">
      <c r="B138" s="12">
        <f t="shared" si="2"/>
        <v>0</v>
      </c>
    </row>
    <row r="139" spans="1:2" x14ac:dyDescent="0.25">
      <c r="B139" s="12">
        <f t="shared" si="2"/>
        <v>0</v>
      </c>
    </row>
    <row r="140" spans="1:2" x14ac:dyDescent="0.25">
      <c r="A140" t="s">
        <v>6</v>
      </c>
      <c r="B140" s="12">
        <f t="shared" si="2"/>
        <v>1</v>
      </c>
    </row>
    <row r="141" spans="1:2" x14ac:dyDescent="0.25">
      <c r="A141" t="s">
        <v>6</v>
      </c>
      <c r="B141" s="12">
        <f t="shared" si="2"/>
        <v>1</v>
      </c>
    </row>
    <row r="142" spans="1:2" x14ac:dyDescent="0.25">
      <c r="A142" t="s">
        <v>6</v>
      </c>
      <c r="B142" s="12">
        <f t="shared" si="2"/>
        <v>1</v>
      </c>
    </row>
    <row r="143" spans="1:2" x14ac:dyDescent="0.25">
      <c r="B143" s="12">
        <f t="shared" si="2"/>
        <v>0</v>
      </c>
    </row>
    <row r="144" spans="1:2" x14ac:dyDescent="0.25">
      <c r="B144" s="12">
        <f t="shared" si="2"/>
        <v>0</v>
      </c>
    </row>
    <row r="145" spans="2:2" x14ac:dyDescent="0.25">
      <c r="B145" s="12">
        <f t="shared" si="2"/>
        <v>0</v>
      </c>
    </row>
    <row r="146" spans="2:2" x14ac:dyDescent="0.25">
      <c r="B146" s="12">
        <f t="shared" si="2"/>
        <v>0</v>
      </c>
    </row>
    <row r="147" spans="2:2" x14ac:dyDescent="0.25">
      <c r="B147" s="12">
        <f t="shared" si="2"/>
        <v>0</v>
      </c>
    </row>
    <row r="148" spans="2:2" x14ac:dyDescent="0.25">
      <c r="B148" s="12">
        <f t="shared" si="2"/>
        <v>0</v>
      </c>
    </row>
    <row r="149" spans="2:2" x14ac:dyDescent="0.25">
      <c r="B149" s="12">
        <f t="shared" si="2"/>
        <v>0</v>
      </c>
    </row>
    <row r="150" spans="2:2" x14ac:dyDescent="0.25">
      <c r="B150" s="12">
        <f t="shared" si="2"/>
        <v>0</v>
      </c>
    </row>
    <row r="151" spans="2:2" x14ac:dyDescent="0.25">
      <c r="B151" s="12">
        <f t="shared" si="2"/>
        <v>0</v>
      </c>
    </row>
    <row r="152" spans="2:2" x14ac:dyDescent="0.25">
      <c r="B152" s="12">
        <f t="shared" si="2"/>
        <v>0</v>
      </c>
    </row>
    <row r="153" spans="2:2" x14ac:dyDescent="0.25">
      <c r="B153" s="12">
        <f t="shared" si="2"/>
        <v>0</v>
      </c>
    </row>
    <row r="154" spans="2:2" x14ac:dyDescent="0.25">
      <c r="B154" s="12">
        <f t="shared" si="2"/>
        <v>0</v>
      </c>
    </row>
    <row r="155" spans="2:2" x14ac:dyDescent="0.25">
      <c r="B155" s="12">
        <f t="shared" si="2"/>
        <v>0</v>
      </c>
    </row>
    <row r="156" spans="2:2" x14ac:dyDescent="0.25">
      <c r="B156" s="12">
        <f t="shared" si="2"/>
        <v>0</v>
      </c>
    </row>
    <row r="157" spans="2:2" x14ac:dyDescent="0.25">
      <c r="B157" s="12">
        <f t="shared" si="2"/>
        <v>0</v>
      </c>
    </row>
    <row r="158" spans="2:2" x14ac:dyDescent="0.25">
      <c r="B158" s="12">
        <f t="shared" si="2"/>
        <v>0</v>
      </c>
    </row>
    <row r="159" spans="2:2" x14ac:dyDescent="0.25">
      <c r="B159" s="12">
        <f t="shared" si="2"/>
        <v>0</v>
      </c>
    </row>
    <row r="160" spans="2:2" x14ac:dyDescent="0.25">
      <c r="B160" s="12">
        <f t="shared" si="2"/>
        <v>0</v>
      </c>
    </row>
    <row r="161" spans="2:2" x14ac:dyDescent="0.25">
      <c r="B161" s="12">
        <f t="shared" si="2"/>
        <v>0</v>
      </c>
    </row>
    <row r="162" spans="2:2" x14ac:dyDescent="0.25">
      <c r="B162" s="12">
        <f t="shared" si="2"/>
        <v>0</v>
      </c>
    </row>
    <row r="163" spans="2:2" x14ac:dyDescent="0.25">
      <c r="B163" s="12">
        <f t="shared" si="2"/>
        <v>0</v>
      </c>
    </row>
    <row r="164" spans="2:2" x14ac:dyDescent="0.25">
      <c r="B164" s="12">
        <f t="shared" si="2"/>
        <v>0</v>
      </c>
    </row>
    <row r="165" spans="2:2" x14ac:dyDescent="0.25">
      <c r="B165" s="12">
        <f t="shared" si="2"/>
        <v>0</v>
      </c>
    </row>
    <row r="166" spans="2:2" x14ac:dyDescent="0.25">
      <c r="B166" s="12">
        <f t="shared" si="2"/>
        <v>0</v>
      </c>
    </row>
    <row r="167" spans="2:2" x14ac:dyDescent="0.25">
      <c r="B167" s="12">
        <f t="shared" si="2"/>
        <v>0</v>
      </c>
    </row>
    <row r="168" spans="2:2" x14ac:dyDescent="0.25">
      <c r="B168" s="12">
        <f t="shared" si="2"/>
        <v>0</v>
      </c>
    </row>
    <row r="169" spans="2:2" x14ac:dyDescent="0.25">
      <c r="B169" s="12">
        <f t="shared" si="2"/>
        <v>0</v>
      </c>
    </row>
    <row r="170" spans="2:2" x14ac:dyDescent="0.25">
      <c r="B170" s="12">
        <f t="shared" si="2"/>
        <v>0</v>
      </c>
    </row>
    <row r="171" spans="2:2" x14ac:dyDescent="0.25">
      <c r="B171" s="12">
        <f t="shared" si="2"/>
        <v>0</v>
      </c>
    </row>
    <row r="172" spans="2:2" x14ac:dyDescent="0.25">
      <c r="B172" s="12">
        <f t="shared" si="2"/>
        <v>0</v>
      </c>
    </row>
    <row r="173" spans="2:2" x14ac:dyDescent="0.25">
      <c r="B173" s="12">
        <f t="shared" si="2"/>
        <v>0</v>
      </c>
    </row>
    <row r="174" spans="2:2" x14ac:dyDescent="0.25">
      <c r="B174" s="12">
        <f t="shared" si="2"/>
        <v>0</v>
      </c>
    </row>
    <row r="175" spans="2:2" x14ac:dyDescent="0.25">
      <c r="B175" s="12">
        <f t="shared" si="2"/>
        <v>0</v>
      </c>
    </row>
    <row r="176" spans="2:2" x14ac:dyDescent="0.25">
      <c r="B176" s="12">
        <f t="shared" si="2"/>
        <v>0</v>
      </c>
    </row>
    <row r="177" spans="1:2" x14ac:dyDescent="0.25">
      <c r="B177" s="12">
        <f t="shared" si="2"/>
        <v>0</v>
      </c>
    </row>
    <row r="178" spans="1:2" x14ac:dyDescent="0.25">
      <c r="B178" s="12">
        <f t="shared" si="2"/>
        <v>0</v>
      </c>
    </row>
    <row r="179" spans="1:2" x14ac:dyDescent="0.25">
      <c r="A179" t="s">
        <v>7</v>
      </c>
      <c r="B179" s="12">
        <f t="shared" si="2"/>
        <v>0</v>
      </c>
    </row>
    <row r="180" spans="1:2" x14ac:dyDescent="0.25">
      <c r="B180" s="12">
        <f t="shared" si="2"/>
        <v>0</v>
      </c>
    </row>
    <row r="181" spans="1:2" x14ac:dyDescent="0.25">
      <c r="B181" s="12">
        <f t="shared" si="2"/>
        <v>0</v>
      </c>
    </row>
    <row r="182" spans="1:2" x14ac:dyDescent="0.25">
      <c r="A182" t="s">
        <v>7</v>
      </c>
      <c r="B182" s="12">
        <f t="shared" si="2"/>
        <v>0</v>
      </c>
    </row>
    <row r="183" spans="1:2" x14ac:dyDescent="0.25">
      <c r="A183" t="s">
        <v>5</v>
      </c>
      <c r="B183" s="12">
        <f t="shared" si="2"/>
        <v>1</v>
      </c>
    </row>
    <row r="184" spans="1:2" x14ac:dyDescent="0.25">
      <c r="A184" t="s">
        <v>5</v>
      </c>
      <c r="B184" s="12">
        <f t="shared" si="2"/>
        <v>1</v>
      </c>
    </row>
    <row r="185" spans="1:2" x14ac:dyDescent="0.25">
      <c r="A185" t="s">
        <v>5</v>
      </c>
      <c r="B185" s="12">
        <f t="shared" si="2"/>
        <v>1</v>
      </c>
    </row>
    <row r="186" spans="1:2" x14ac:dyDescent="0.25">
      <c r="A186" t="s">
        <v>5</v>
      </c>
      <c r="B186" s="12">
        <f t="shared" si="2"/>
        <v>1</v>
      </c>
    </row>
    <row r="187" spans="1:2" x14ac:dyDescent="0.25">
      <c r="A187" t="s">
        <v>6</v>
      </c>
      <c r="B187" s="12">
        <f t="shared" si="2"/>
        <v>1</v>
      </c>
    </row>
    <row r="188" spans="1:2" x14ac:dyDescent="0.25">
      <c r="A188" t="s">
        <v>5</v>
      </c>
      <c r="B188" s="12">
        <f t="shared" si="2"/>
        <v>1</v>
      </c>
    </row>
    <row r="189" spans="1:2" x14ac:dyDescent="0.25">
      <c r="A189" t="s">
        <v>7</v>
      </c>
      <c r="B189" s="12">
        <f t="shared" si="2"/>
        <v>0</v>
      </c>
    </row>
    <row r="190" spans="1:2" x14ac:dyDescent="0.25">
      <c r="B190" s="12">
        <f t="shared" si="2"/>
        <v>0</v>
      </c>
    </row>
    <row r="191" spans="1:2" x14ac:dyDescent="0.25">
      <c r="B191" s="12">
        <f t="shared" si="2"/>
        <v>0</v>
      </c>
    </row>
    <row r="192" spans="1:2" x14ac:dyDescent="0.25">
      <c r="B192" s="12">
        <f t="shared" si="2"/>
        <v>0</v>
      </c>
    </row>
    <row r="193" spans="1:2" x14ac:dyDescent="0.25">
      <c r="B193" s="12">
        <f t="shared" si="2"/>
        <v>0</v>
      </c>
    </row>
    <row r="194" spans="1:2" x14ac:dyDescent="0.25">
      <c r="B194" s="12">
        <f t="shared" ref="B194:B257" si="3">IF(  ISNUMBER( SEARCH("*Rain*",A194)),1,0)</f>
        <v>0</v>
      </c>
    </row>
    <row r="195" spans="1:2" x14ac:dyDescent="0.25">
      <c r="A195" t="s">
        <v>5</v>
      </c>
      <c r="B195" s="12">
        <f t="shared" si="3"/>
        <v>1</v>
      </c>
    </row>
    <row r="196" spans="1:2" x14ac:dyDescent="0.25">
      <c r="A196" t="s">
        <v>6</v>
      </c>
      <c r="B196" s="12">
        <f t="shared" si="3"/>
        <v>1</v>
      </c>
    </row>
    <row r="197" spans="1:2" x14ac:dyDescent="0.25">
      <c r="A197" t="s">
        <v>6</v>
      </c>
      <c r="B197" s="12">
        <f t="shared" si="3"/>
        <v>1</v>
      </c>
    </row>
    <row r="198" spans="1:2" x14ac:dyDescent="0.25">
      <c r="A198" t="s">
        <v>6</v>
      </c>
      <c r="B198" s="12">
        <f t="shared" si="3"/>
        <v>1</v>
      </c>
    </row>
    <row r="199" spans="1:2" x14ac:dyDescent="0.25">
      <c r="B199" s="12">
        <f t="shared" si="3"/>
        <v>0</v>
      </c>
    </row>
    <row r="200" spans="1:2" x14ac:dyDescent="0.25">
      <c r="B200" s="12">
        <f t="shared" si="3"/>
        <v>0</v>
      </c>
    </row>
    <row r="201" spans="1:2" x14ac:dyDescent="0.25">
      <c r="A201" t="s">
        <v>5</v>
      </c>
      <c r="B201" s="12">
        <f t="shared" si="3"/>
        <v>1</v>
      </c>
    </row>
    <row r="202" spans="1:2" x14ac:dyDescent="0.25">
      <c r="B202" s="12">
        <f t="shared" si="3"/>
        <v>0</v>
      </c>
    </row>
    <row r="203" spans="1:2" x14ac:dyDescent="0.25">
      <c r="B203" s="12">
        <f t="shared" si="3"/>
        <v>0</v>
      </c>
    </row>
    <row r="204" spans="1:2" x14ac:dyDescent="0.25">
      <c r="B204" s="12">
        <f t="shared" si="3"/>
        <v>0</v>
      </c>
    </row>
    <row r="205" spans="1:2" x14ac:dyDescent="0.25">
      <c r="B205" s="12">
        <f t="shared" si="3"/>
        <v>0</v>
      </c>
    </row>
    <row r="206" spans="1:2" x14ac:dyDescent="0.25">
      <c r="B206" s="12">
        <f t="shared" si="3"/>
        <v>0</v>
      </c>
    </row>
    <row r="207" spans="1:2" x14ac:dyDescent="0.25">
      <c r="B207" s="12">
        <f t="shared" si="3"/>
        <v>0</v>
      </c>
    </row>
    <row r="208" spans="1:2" x14ac:dyDescent="0.25">
      <c r="B208" s="12">
        <f t="shared" si="3"/>
        <v>0</v>
      </c>
    </row>
    <row r="209" spans="1:2" x14ac:dyDescent="0.25">
      <c r="B209" s="12">
        <f t="shared" si="3"/>
        <v>0</v>
      </c>
    </row>
    <row r="210" spans="1:2" x14ac:dyDescent="0.25">
      <c r="B210" s="12">
        <f t="shared" si="3"/>
        <v>0</v>
      </c>
    </row>
    <row r="211" spans="1:2" x14ac:dyDescent="0.25">
      <c r="B211" s="12">
        <f t="shared" si="3"/>
        <v>0</v>
      </c>
    </row>
    <row r="212" spans="1:2" x14ac:dyDescent="0.25">
      <c r="B212" s="12">
        <f t="shared" si="3"/>
        <v>0</v>
      </c>
    </row>
    <row r="213" spans="1:2" x14ac:dyDescent="0.25">
      <c r="A213" t="s">
        <v>5</v>
      </c>
      <c r="B213" s="12">
        <f t="shared" si="3"/>
        <v>1</v>
      </c>
    </row>
    <row r="214" spans="1:2" x14ac:dyDescent="0.25">
      <c r="A214" t="s">
        <v>11</v>
      </c>
      <c r="B214" s="12">
        <f t="shared" si="3"/>
        <v>1</v>
      </c>
    </row>
    <row r="215" spans="1:2" x14ac:dyDescent="0.25">
      <c r="A215" t="s">
        <v>9</v>
      </c>
      <c r="B215" s="12">
        <f t="shared" si="3"/>
        <v>0</v>
      </c>
    </row>
    <row r="216" spans="1:2" x14ac:dyDescent="0.25">
      <c r="A216" t="s">
        <v>5</v>
      </c>
      <c r="B216" s="12">
        <f t="shared" si="3"/>
        <v>1</v>
      </c>
    </row>
    <row r="217" spans="1:2" x14ac:dyDescent="0.25">
      <c r="B217" s="12">
        <f t="shared" si="3"/>
        <v>0</v>
      </c>
    </row>
    <row r="218" spans="1:2" x14ac:dyDescent="0.25">
      <c r="B218" s="12">
        <f t="shared" si="3"/>
        <v>0</v>
      </c>
    </row>
    <row r="219" spans="1:2" x14ac:dyDescent="0.25">
      <c r="B219" s="12">
        <f t="shared" si="3"/>
        <v>0</v>
      </c>
    </row>
    <row r="220" spans="1:2" x14ac:dyDescent="0.25">
      <c r="B220" s="12">
        <f t="shared" si="3"/>
        <v>0</v>
      </c>
    </row>
    <row r="221" spans="1:2" x14ac:dyDescent="0.25">
      <c r="B221" s="12">
        <f t="shared" si="3"/>
        <v>0</v>
      </c>
    </row>
    <row r="222" spans="1:2" x14ac:dyDescent="0.25">
      <c r="A222" t="s">
        <v>5</v>
      </c>
      <c r="B222" s="12">
        <f t="shared" si="3"/>
        <v>1</v>
      </c>
    </row>
    <row r="223" spans="1:2" x14ac:dyDescent="0.25">
      <c r="A223" t="s">
        <v>5</v>
      </c>
      <c r="B223" s="12">
        <f t="shared" si="3"/>
        <v>1</v>
      </c>
    </row>
    <row r="224" spans="1:2" x14ac:dyDescent="0.25">
      <c r="A224" t="s">
        <v>11</v>
      </c>
      <c r="B224" s="12">
        <f t="shared" si="3"/>
        <v>1</v>
      </c>
    </row>
    <row r="225" spans="1:2" x14ac:dyDescent="0.25">
      <c r="A225" t="s">
        <v>6</v>
      </c>
      <c r="B225" s="12">
        <f t="shared" si="3"/>
        <v>1</v>
      </c>
    </row>
    <row r="226" spans="1:2" x14ac:dyDescent="0.25">
      <c r="A226" t="s">
        <v>5</v>
      </c>
      <c r="B226" s="12">
        <f t="shared" si="3"/>
        <v>1</v>
      </c>
    </row>
    <row r="227" spans="1:2" x14ac:dyDescent="0.25">
      <c r="A227" t="s">
        <v>9</v>
      </c>
      <c r="B227" s="12">
        <f t="shared" si="3"/>
        <v>0</v>
      </c>
    </row>
    <row r="228" spans="1:2" x14ac:dyDescent="0.25">
      <c r="A228" t="s">
        <v>9</v>
      </c>
      <c r="B228" s="12">
        <f t="shared" si="3"/>
        <v>0</v>
      </c>
    </row>
    <row r="229" spans="1:2" x14ac:dyDescent="0.25">
      <c r="B229" s="12">
        <f t="shared" si="3"/>
        <v>0</v>
      </c>
    </row>
    <row r="230" spans="1:2" x14ac:dyDescent="0.25">
      <c r="B230" s="12">
        <f t="shared" si="3"/>
        <v>0</v>
      </c>
    </row>
    <row r="231" spans="1:2" x14ac:dyDescent="0.25">
      <c r="B231" s="12">
        <f t="shared" si="3"/>
        <v>0</v>
      </c>
    </row>
    <row r="232" spans="1:2" x14ac:dyDescent="0.25">
      <c r="B232" s="12">
        <f t="shared" si="3"/>
        <v>0</v>
      </c>
    </row>
    <row r="233" spans="1:2" x14ac:dyDescent="0.25">
      <c r="B233" s="12">
        <f t="shared" si="3"/>
        <v>0</v>
      </c>
    </row>
    <row r="234" spans="1:2" x14ac:dyDescent="0.25">
      <c r="B234" s="12">
        <f t="shared" si="3"/>
        <v>0</v>
      </c>
    </row>
    <row r="235" spans="1:2" x14ac:dyDescent="0.25">
      <c r="A235" t="s">
        <v>5</v>
      </c>
      <c r="B235" s="12">
        <f t="shared" si="3"/>
        <v>1</v>
      </c>
    </row>
    <row r="236" spans="1:2" x14ac:dyDescent="0.25">
      <c r="A236" t="s">
        <v>11</v>
      </c>
      <c r="B236" s="12">
        <f t="shared" si="3"/>
        <v>1</v>
      </c>
    </row>
    <row r="237" spans="1:2" x14ac:dyDescent="0.25">
      <c r="B237" s="12">
        <f t="shared" si="3"/>
        <v>0</v>
      </c>
    </row>
    <row r="238" spans="1:2" x14ac:dyDescent="0.25">
      <c r="A238" t="s">
        <v>5</v>
      </c>
      <c r="B238" s="12">
        <f t="shared" si="3"/>
        <v>1</v>
      </c>
    </row>
    <row r="239" spans="1:2" x14ac:dyDescent="0.25">
      <c r="A239" t="s">
        <v>12</v>
      </c>
      <c r="B239" s="12">
        <f t="shared" si="3"/>
        <v>1</v>
      </c>
    </row>
    <row r="240" spans="1:2" x14ac:dyDescent="0.25">
      <c r="B240" s="12">
        <f t="shared" si="3"/>
        <v>0</v>
      </c>
    </row>
    <row r="241" spans="1:2" x14ac:dyDescent="0.25">
      <c r="B241" s="12">
        <f t="shared" si="3"/>
        <v>0</v>
      </c>
    </row>
    <row r="242" spans="1:2" x14ac:dyDescent="0.25">
      <c r="B242" s="12">
        <f t="shared" si="3"/>
        <v>0</v>
      </c>
    </row>
    <row r="243" spans="1:2" x14ac:dyDescent="0.25">
      <c r="B243" s="12">
        <f t="shared" si="3"/>
        <v>0</v>
      </c>
    </row>
    <row r="244" spans="1:2" x14ac:dyDescent="0.25">
      <c r="B244" s="12">
        <f t="shared" si="3"/>
        <v>0</v>
      </c>
    </row>
    <row r="245" spans="1:2" x14ac:dyDescent="0.25">
      <c r="A245" t="s">
        <v>5</v>
      </c>
      <c r="B245" s="12">
        <f t="shared" si="3"/>
        <v>1</v>
      </c>
    </row>
    <row r="246" spans="1:2" x14ac:dyDescent="0.25">
      <c r="A246" t="s">
        <v>11</v>
      </c>
      <c r="B246" s="12">
        <f t="shared" si="3"/>
        <v>1</v>
      </c>
    </row>
    <row r="247" spans="1:2" x14ac:dyDescent="0.25">
      <c r="B247" s="12">
        <f t="shared" si="3"/>
        <v>0</v>
      </c>
    </row>
    <row r="248" spans="1:2" x14ac:dyDescent="0.25">
      <c r="B248" s="12">
        <f t="shared" si="3"/>
        <v>0</v>
      </c>
    </row>
    <row r="249" spans="1:2" x14ac:dyDescent="0.25">
      <c r="A249" t="s">
        <v>9</v>
      </c>
      <c r="B249" s="12">
        <f t="shared" si="3"/>
        <v>0</v>
      </c>
    </row>
    <row r="250" spans="1:2" x14ac:dyDescent="0.25">
      <c r="A250" t="s">
        <v>9</v>
      </c>
      <c r="B250" s="12">
        <f t="shared" si="3"/>
        <v>0</v>
      </c>
    </row>
    <row r="251" spans="1:2" x14ac:dyDescent="0.25">
      <c r="B251" s="12">
        <f t="shared" si="3"/>
        <v>0</v>
      </c>
    </row>
    <row r="252" spans="1:2" x14ac:dyDescent="0.25">
      <c r="A252" t="s">
        <v>5</v>
      </c>
      <c r="B252" s="12">
        <f t="shared" si="3"/>
        <v>1</v>
      </c>
    </row>
    <row r="253" spans="1:2" x14ac:dyDescent="0.25">
      <c r="A253" t="s">
        <v>8</v>
      </c>
      <c r="B253" s="12">
        <f t="shared" si="3"/>
        <v>0</v>
      </c>
    </row>
    <row r="254" spans="1:2" x14ac:dyDescent="0.25">
      <c r="B254" s="12">
        <f t="shared" si="3"/>
        <v>0</v>
      </c>
    </row>
    <row r="255" spans="1:2" x14ac:dyDescent="0.25">
      <c r="B255" s="12">
        <f t="shared" si="3"/>
        <v>0</v>
      </c>
    </row>
    <row r="256" spans="1:2" x14ac:dyDescent="0.25">
      <c r="B256" s="12">
        <f t="shared" si="3"/>
        <v>0</v>
      </c>
    </row>
    <row r="257" spans="1:2" x14ac:dyDescent="0.25">
      <c r="A257" t="s">
        <v>9</v>
      </c>
      <c r="B257" s="12">
        <f t="shared" si="3"/>
        <v>0</v>
      </c>
    </row>
    <row r="258" spans="1:2" x14ac:dyDescent="0.25">
      <c r="B258" s="12">
        <f t="shared" ref="B258:B321" si="4">IF(  ISNUMBER( SEARCH("*Rain*",A258)),1,0)</f>
        <v>0</v>
      </c>
    </row>
    <row r="259" spans="1:2" x14ac:dyDescent="0.25">
      <c r="B259" s="12">
        <f t="shared" si="4"/>
        <v>0</v>
      </c>
    </row>
    <row r="260" spans="1:2" x14ac:dyDescent="0.25">
      <c r="B260" s="12">
        <f t="shared" si="4"/>
        <v>0</v>
      </c>
    </row>
    <row r="261" spans="1:2" x14ac:dyDescent="0.25">
      <c r="A261" t="s">
        <v>9</v>
      </c>
      <c r="B261" s="12">
        <f t="shared" si="4"/>
        <v>0</v>
      </c>
    </row>
    <row r="262" spans="1:2" x14ac:dyDescent="0.25">
      <c r="B262" s="12">
        <f t="shared" si="4"/>
        <v>0</v>
      </c>
    </row>
    <row r="263" spans="1:2" x14ac:dyDescent="0.25">
      <c r="B263" s="12">
        <f t="shared" si="4"/>
        <v>0</v>
      </c>
    </row>
    <row r="264" spans="1:2" x14ac:dyDescent="0.25">
      <c r="A264" t="s">
        <v>9</v>
      </c>
      <c r="B264" s="12">
        <f t="shared" si="4"/>
        <v>0</v>
      </c>
    </row>
    <row r="265" spans="1:2" x14ac:dyDescent="0.25">
      <c r="A265" t="s">
        <v>9</v>
      </c>
      <c r="B265" s="12">
        <f t="shared" si="4"/>
        <v>0</v>
      </c>
    </row>
    <row r="266" spans="1:2" x14ac:dyDescent="0.25">
      <c r="A266" t="s">
        <v>11</v>
      </c>
      <c r="B266" s="12">
        <f t="shared" si="4"/>
        <v>1</v>
      </c>
    </row>
    <row r="267" spans="1:2" x14ac:dyDescent="0.25">
      <c r="A267" t="s">
        <v>11</v>
      </c>
      <c r="B267" s="12">
        <f t="shared" si="4"/>
        <v>1</v>
      </c>
    </row>
    <row r="268" spans="1:2" x14ac:dyDescent="0.25">
      <c r="A268" t="s">
        <v>9</v>
      </c>
      <c r="B268" s="12">
        <f t="shared" si="4"/>
        <v>0</v>
      </c>
    </row>
    <row r="269" spans="1:2" x14ac:dyDescent="0.25">
      <c r="A269" t="s">
        <v>11</v>
      </c>
      <c r="B269" s="12">
        <f t="shared" si="4"/>
        <v>1</v>
      </c>
    </row>
    <row r="270" spans="1:2" x14ac:dyDescent="0.25">
      <c r="A270" t="s">
        <v>5</v>
      </c>
      <c r="B270" s="12">
        <f t="shared" si="4"/>
        <v>1</v>
      </c>
    </row>
    <row r="271" spans="1:2" x14ac:dyDescent="0.25">
      <c r="B271" s="12">
        <f t="shared" si="4"/>
        <v>0</v>
      </c>
    </row>
    <row r="272" spans="1:2" x14ac:dyDescent="0.25">
      <c r="B272" s="12">
        <f t="shared" si="4"/>
        <v>0</v>
      </c>
    </row>
    <row r="273" spans="1:2" x14ac:dyDescent="0.25">
      <c r="B273" s="12">
        <f t="shared" si="4"/>
        <v>0</v>
      </c>
    </row>
    <row r="274" spans="1:2" x14ac:dyDescent="0.25">
      <c r="B274" s="12">
        <f t="shared" si="4"/>
        <v>0</v>
      </c>
    </row>
    <row r="275" spans="1:2" x14ac:dyDescent="0.25">
      <c r="B275" s="12">
        <f t="shared" si="4"/>
        <v>0</v>
      </c>
    </row>
    <row r="276" spans="1:2" x14ac:dyDescent="0.25">
      <c r="B276" s="12">
        <f t="shared" si="4"/>
        <v>0</v>
      </c>
    </row>
    <row r="277" spans="1:2" x14ac:dyDescent="0.25">
      <c r="A277" t="s">
        <v>5</v>
      </c>
      <c r="B277" s="12">
        <f t="shared" si="4"/>
        <v>1</v>
      </c>
    </row>
    <row r="278" spans="1:2" x14ac:dyDescent="0.25">
      <c r="A278" t="s">
        <v>5</v>
      </c>
      <c r="B278" s="12">
        <f t="shared" si="4"/>
        <v>1</v>
      </c>
    </row>
    <row r="279" spans="1:2" x14ac:dyDescent="0.25">
      <c r="A279" t="s">
        <v>5</v>
      </c>
      <c r="B279" s="12">
        <f t="shared" si="4"/>
        <v>1</v>
      </c>
    </row>
    <row r="280" spans="1:2" x14ac:dyDescent="0.25">
      <c r="B280" s="12">
        <f t="shared" si="4"/>
        <v>0</v>
      </c>
    </row>
    <row r="281" spans="1:2" x14ac:dyDescent="0.25">
      <c r="B281" s="12">
        <f t="shared" si="4"/>
        <v>0</v>
      </c>
    </row>
    <row r="282" spans="1:2" x14ac:dyDescent="0.25">
      <c r="A282" t="s">
        <v>13</v>
      </c>
      <c r="B282" s="12">
        <f t="shared" si="4"/>
        <v>1</v>
      </c>
    </row>
    <row r="283" spans="1:2" x14ac:dyDescent="0.25">
      <c r="B283" s="12">
        <f t="shared" si="4"/>
        <v>0</v>
      </c>
    </row>
    <row r="284" spans="1:2" x14ac:dyDescent="0.25">
      <c r="B284" s="12">
        <f t="shared" si="4"/>
        <v>0</v>
      </c>
    </row>
    <row r="285" spans="1:2" x14ac:dyDescent="0.25">
      <c r="A285" t="s">
        <v>9</v>
      </c>
      <c r="B285" s="12">
        <f t="shared" si="4"/>
        <v>0</v>
      </c>
    </row>
    <row r="286" spans="1:2" x14ac:dyDescent="0.25">
      <c r="B286" s="12">
        <f t="shared" si="4"/>
        <v>0</v>
      </c>
    </row>
    <row r="287" spans="1:2" x14ac:dyDescent="0.25">
      <c r="B287" s="12">
        <f t="shared" si="4"/>
        <v>0</v>
      </c>
    </row>
    <row r="288" spans="1:2" x14ac:dyDescent="0.25">
      <c r="A288" t="s">
        <v>5</v>
      </c>
      <c r="B288" s="12">
        <f t="shared" si="4"/>
        <v>1</v>
      </c>
    </row>
    <row r="289" spans="1:2" x14ac:dyDescent="0.25">
      <c r="A289" t="s">
        <v>9</v>
      </c>
      <c r="B289" s="12">
        <f t="shared" si="4"/>
        <v>0</v>
      </c>
    </row>
    <row r="290" spans="1:2" x14ac:dyDescent="0.25">
      <c r="A290" t="s">
        <v>11</v>
      </c>
      <c r="B290" s="12">
        <f t="shared" si="4"/>
        <v>1</v>
      </c>
    </row>
    <row r="291" spans="1:2" x14ac:dyDescent="0.25">
      <c r="B291" s="12">
        <f t="shared" si="4"/>
        <v>0</v>
      </c>
    </row>
    <row r="292" spans="1:2" x14ac:dyDescent="0.25">
      <c r="A292" t="s">
        <v>8</v>
      </c>
      <c r="B292" s="12">
        <f t="shared" si="4"/>
        <v>0</v>
      </c>
    </row>
    <row r="293" spans="1:2" x14ac:dyDescent="0.25">
      <c r="A293" t="s">
        <v>8</v>
      </c>
      <c r="B293" s="12">
        <f t="shared" si="4"/>
        <v>0</v>
      </c>
    </row>
    <row r="294" spans="1:2" x14ac:dyDescent="0.25">
      <c r="B294" s="12">
        <f t="shared" si="4"/>
        <v>0</v>
      </c>
    </row>
    <row r="295" spans="1:2" x14ac:dyDescent="0.25">
      <c r="A295" t="s">
        <v>8</v>
      </c>
      <c r="B295" s="12">
        <f t="shared" si="4"/>
        <v>0</v>
      </c>
    </row>
    <row r="296" spans="1:2" x14ac:dyDescent="0.25">
      <c r="B296" s="12">
        <f t="shared" si="4"/>
        <v>0</v>
      </c>
    </row>
    <row r="297" spans="1:2" x14ac:dyDescent="0.25">
      <c r="A297" t="s">
        <v>5</v>
      </c>
      <c r="B297" s="12">
        <f t="shared" si="4"/>
        <v>1</v>
      </c>
    </row>
    <row r="298" spans="1:2" x14ac:dyDescent="0.25">
      <c r="B298" s="12">
        <f t="shared" si="4"/>
        <v>0</v>
      </c>
    </row>
    <row r="299" spans="1:2" x14ac:dyDescent="0.25">
      <c r="A299" t="s">
        <v>9</v>
      </c>
      <c r="B299" s="12">
        <f t="shared" si="4"/>
        <v>0</v>
      </c>
    </row>
    <row r="300" spans="1:2" x14ac:dyDescent="0.25">
      <c r="B300" s="12">
        <f t="shared" si="4"/>
        <v>0</v>
      </c>
    </row>
    <row r="301" spans="1:2" x14ac:dyDescent="0.25">
      <c r="B301" s="12">
        <f t="shared" si="4"/>
        <v>0</v>
      </c>
    </row>
    <row r="302" spans="1:2" x14ac:dyDescent="0.25">
      <c r="A302" t="s">
        <v>5</v>
      </c>
      <c r="B302" s="12">
        <f t="shared" si="4"/>
        <v>1</v>
      </c>
    </row>
    <row r="303" spans="1:2" x14ac:dyDescent="0.25">
      <c r="A303" t="s">
        <v>5</v>
      </c>
      <c r="B303" s="12">
        <f t="shared" si="4"/>
        <v>1</v>
      </c>
    </row>
    <row r="304" spans="1:2" x14ac:dyDescent="0.25">
      <c r="A304" t="s">
        <v>12</v>
      </c>
      <c r="B304" s="12">
        <f t="shared" si="4"/>
        <v>1</v>
      </c>
    </row>
    <row r="305" spans="1:2" x14ac:dyDescent="0.25">
      <c r="B305" s="12">
        <f t="shared" si="4"/>
        <v>0</v>
      </c>
    </row>
    <row r="306" spans="1:2" x14ac:dyDescent="0.25">
      <c r="B306" s="12">
        <f t="shared" si="4"/>
        <v>0</v>
      </c>
    </row>
    <row r="307" spans="1:2" x14ac:dyDescent="0.25">
      <c r="B307" s="12">
        <f t="shared" si="4"/>
        <v>0</v>
      </c>
    </row>
    <row r="308" spans="1:2" x14ac:dyDescent="0.25">
      <c r="B308" s="12">
        <f t="shared" si="4"/>
        <v>0</v>
      </c>
    </row>
    <row r="309" spans="1:2" x14ac:dyDescent="0.25">
      <c r="B309" s="12">
        <f t="shared" si="4"/>
        <v>0</v>
      </c>
    </row>
    <row r="310" spans="1:2" x14ac:dyDescent="0.25">
      <c r="B310" s="12">
        <f t="shared" si="4"/>
        <v>0</v>
      </c>
    </row>
    <row r="311" spans="1:2" x14ac:dyDescent="0.25">
      <c r="B311" s="12">
        <f t="shared" si="4"/>
        <v>0</v>
      </c>
    </row>
    <row r="312" spans="1:2" x14ac:dyDescent="0.25">
      <c r="A312" t="s">
        <v>5</v>
      </c>
      <c r="B312" s="12">
        <f t="shared" si="4"/>
        <v>1</v>
      </c>
    </row>
    <row r="313" spans="1:2" x14ac:dyDescent="0.25">
      <c r="B313" s="12">
        <f t="shared" si="4"/>
        <v>0</v>
      </c>
    </row>
    <row r="314" spans="1:2" x14ac:dyDescent="0.25">
      <c r="B314" s="12">
        <f t="shared" si="4"/>
        <v>0</v>
      </c>
    </row>
    <row r="315" spans="1:2" x14ac:dyDescent="0.25">
      <c r="B315" s="12">
        <f t="shared" si="4"/>
        <v>0</v>
      </c>
    </row>
    <row r="316" spans="1:2" x14ac:dyDescent="0.25">
      <c r="B316" s="12">
        <f t="shared" si="4"/>
        <v>0</v>
      </c>
    </row>
    <row r="317" spans="1:2" x14ac:dyDescent="0.25">
      <c r="B317" s="12">
        <f t="shared" si="4"/>
        <v>0</v>
      </c>
    </row>
    <row r="318" spans="1:2" x14ac:dyDescent="0.25">
      <c r="B318" s="12">
        <f t="shared" si="4"/>
        <v>0</v>
      </c>
    </row>
    <row r="319" spans="1:2" x14ac:dyDescent="0.25">
      <c r="A319" t="s">
        <v>5</v>
      </c>
      <c r="B319" s="12">
        <f t="shared" si="4"/>
        <v>1</v>
      </c>
    </row>
    <row r="320" spans="1:2" x14ac:dyDescent="0.25">
      <c r="A320" t="s">
        <v>5</v>
      </c>
      <c r="B320" s="12">
        <f t="shared" si="4"/>
        <v>1</v>
      </c>
    </row>
    <row r="321" spans="1:2" x14ac:dyDescent="0.25">
      <c r="A321" t="s">
        <v>5</v>
      </c>
      <c r="B321" s="12">
        <f t="shared" si="4"/>
        <v>1</v>
      </c>
    </row>
    <row r="322" spans="1:2" x14ac:dyDescent="0.25">
      <c r="B322" s="12">
        <f t="shared" ref="B322:B366" si="5">IF(  ISNUMBER( SEARCH("*Rain*",A322)),1,0)</f>
        <v>0</v>
      </c>
    </row>
    <row r="323" spans="1:2" x14ac:dyDescent="0.25">
      <c r="B323" s="12">
        <f t="shared" si="5"/>
        <v>0</v>
      </c>
    </row>
    <row r="324" spans="1:2" x14ac:dyDescent="0.25">
      <c r="B324" s="12">
        <f t="shared" si="5"/>
        <v>0</v>
      </c>
    </row>
    <row r="325" spans="1:2" x14ac:dyDescent="0.25">
      <c r="B325" s="12">
        <f t="shared" si="5"/>
        <v>0</v>
      </c>
    </row>
    <row r="326" spans="1:2" x14ac:dyDescent="0.25">
      <c r="A326" t="s">
        <v>5</v>
      </c>
      <c r="B326" s="12">
        <f t="shared" si="5"/>
        <v>1</v>
      </c>
    </row>
    <row r="327" spans="1:2" x14ac:dyDescent="0.25">
      <c r="A327" t="s">
        <v>12</v>
      </c>
      <c r="B327" s="12">
        <f t="shared" si="5"/>
        <v>1</v>
      </c>
    </row>
    <row r="328" spans="1:2" x14ac:dyDescent="0.25">
      <c r="B328" s="12">
        <f t="shared" si="5"/>
        <v>0</v>
      </c>
    </row>
    <row r="329" spans="1:2" x14ac:dyDescent="0.25">
      <c r="B329" s="12">
        <f t="shared" si="5"/>
        <v>0</v>
      </c>
    </row>
    <row r="330" spans="1:2" x14ac:dyDescent="0.25">
      <c r="B330" s="12">
        <f t="shared" si="5"/>
        <v>0</v>
      </c>
    </row>
    <row r="331" spans="1:2" x14ac:dyDescent="0.25">
      <c r="B331" s="12">
        <f t="shared" si="5"/>
        <v>0</v>
      </c>
    </row>
    <row r="332" spans="1:2" x14ac:dyDescent="0.25">
      <c r="A332" t="s">
        <v>9</v>
      </c>
      <c r="B332" s="12">
        <f t="shared" si="5"/>
        <v>0</v>
      </c>
    </row>
    <row r="333" spans="1:2" x14ac:dyDescent="0.25">
      <c r="B333" s="12">
        <f t="shared" si="5"/>
        <v>0</v>
      </c>
    </row>
    <row r="334" spans="1:2" x14ac:dyDescent="0.25">
      <c r="A334" t="s">
        <v>5</v>
      </c>
      <c r="B334" s="12">
        <f t="shared" si="5"/>
        <v>1</v>
      </c>
    </row>
    <row r="335" spans="1:2" x14ac:dyDescent="0.25">
      <c r="B335" s="12">
        <f t="shared" si="5"/>
        <v>0</v>
      </c>
    </row>
    <row r="336" spans="1:2" x14ac:dyDescent="0.25">
      <c r="B336" s="12">
        <f t="shared" si="5"/>
        <v>0</v>
      </c>
    </row>
    <row r="337" spans="1:2" x14ac:dyDescent="0.25">
      <c r="A337" t="s">
        <v>5</v>
      </c>
      <c r="B337" s="12">
        <f t="shared" si="5"/>
        <v>1</v>
      </c>
    </row>
    <row r="338" spans="1:2" x14ac:dyDescent="0.25">
      <c r="B338" s="12">
        <f t="shared" si="5"/>
        <v>0</v>
      </c>
    </row>
    <row r="339" spans="1:2" x14ac:dyDescent="0.25">
      <c r="A339" t="s">
        <v>5</v>
      </c>
      <c r="B339" s="12">
        <f t="shared" si="5"/>
        <v>1</v>
      </c>
    </row>
    <row r="340" spans="1:2" x14ac:dyDescent="0.25">
      <c r="A340" t="s">
        <v>5</v>
      </c>
      <c r="B340" s="12">
        <f t="shared" si="5"/>
        <v>1</v>
      </c>
    </row>
    <row r="341" spans="1:2" x14ac:dyDescent="0.25">
      <c r="A341" t="s">
        <v>6</v>
      </c>
      <c r="B341" s="12">
        <f t="shared" si="5"/>
        <v>1</v>
      </c>
    </row>
    <row r="342" spans="1:2" x14ac:dyDescent="0.25">
      <c r="A342" t="s">
        <v>5</v>
      </c>
      <c r="B342" s="12">
        <f t="shared" si="5"/>
        <v>1</v>
      </c>
    </row>
    <row r="343" spans="1:2" x14ac:dyDescent="0.25">
      <c r="A343" t="s">
        <v>11</v>
      </c>
      <c r="B343" s="12">
        <f t="shared" si="5"/>
        <v>1</v>
      </c>
    </row>
    <row r="344" spans="1:2" x14ac:dyDescent="0.25">
      <c r="A344" t="s">
        <v>5</v>
      </c>
      <c r="B344" s="12">
        <f t="shared" si="5"/>
        <v>1</v>
      </c>
    </row>
    <row r="345" spans="1:2" x14ac:dyDescent="0.25">
      <c r="A345" t="s">
        <v>5</v>
      </c>
      <c r="B345" s="12">
        <f t="shared" si="5"/>
        <v>1</v>
      </c>
    </row>
    <row r="346" spans="1:2" x14ac:dyDescent="0.25">
      <c r="B346" s="12">
        <f t="shared" si="5"/>
        <v>0</v>
      </c>
    </row>
    <row r="347" spans="1:2" x14ac:dyDescent="0.25">
      <c r="B347" s="12">
        <f t="shared" si="5"/>
        <v>0</v>
      </c>
    </row>
    <row r="348" spans="1:2" x14ac:dyDescent="0.25">
      <c r="B348" s="12">
        <f t="shared" si="5"/>
        <v>0</v>
      </c>
    </row>
    <row r="349" spans="1:2" x14ac:dyDescent="0.25">
      <c r="B349" s="12">
        <f t="shared" si="5"/>
        <v>0</v>
      </c>
    </row>
    <row r="350" spans="1:2" x14ac:dyDescent="0.25">
      <c r="A350" t="s">
        <v>5</v>
      </c>
      <c r="B350" s="12">
        <f t="shared" si="5"/>
        <v>1</v>
      </c>
    </row>
    <row r="351" spans="1:2" x14ac:dyDescent="0.25">
      <c r="A351" t="s">
        <v>5</v>
      </c>
      <c r="B351" s="12">
        <f t="shared" si="5"/>
        <v>1</v>
      </c>
    </row>
    <row r="352" spans="1:2" x14ac:dyDescent="0.25">
      <c r="A352" t="s">
        <v>6</v>
      </c>
      <c r="B352" s="12">
        <f t="shared" si="5"/>
        <v>1</v>
      </c>
    </row>
    <row r="353" spans="1:2" x14ac:dyDescent="0.25">
      <c r="B353" s="12">
        <f t="shared" si="5"/>
        <v>0</v>
      </c>
    </row>
    <row r="354" spans="1:2" x14ac:dyDescent="0.25">
      <c r="B354" s="12">
        <f t="shared" si="5"/>
        <v>0</v>
      </c>
    </row>
    <row r="355" spans="1:2" x14ac:dyDescent="0.25">
      <c r="B355" s="12">
        <f t="shared" si="5"/>
        <v>0</v>
      </c>
    </row>
    <row r="356" spans="1:2" x14ac:dyDescent="0.25">
      <c r="B356" s="12">
        <f t="shared" si="5"/>
        <v>0</v>
      </c>
    </row>
    <row r="357" spans="1:2" x14ac:dyDescent="0.25">
      <c r="B357" s="12">
        <f t="shared" si="5"/>
        <v>0</v>
      </c>
    </row>
    <row r="358" spans="1:2" x14ac:dyDescent="0.25">
      <c r="B358" s="12">
        <f t="shared" si="5"/>
        <v>0</v>
      </c>
    </row>
    <row r="359" spans="1:2" x14ac:dyDescent="0.25">
      <c r="A359" t="s">
        <v>5</v>
      </c>
      <c r="B359" s="12">
        <f t="shared" si="5"/>
        <v>1</v>
      </c>
    </row>
    <row r="360" spans="1:2" x14ac:dyDescent="0.25">
      <c r="A360" t="s">
        <v>5</v>
      </c>
      <c r="B360" s="12">
        <f t="shared" si="5"/>
        <v>1</v>
      </c>
    </row>
    <row r="361" spans="1:2" x14ac:dyDescent="0.25">
      <c r="B361" s="12">
        <f t="shared" si="5"/>
        <v>0</v>
      </c>
    </row>
    <row r="362" spans="1:2" x14ac:dyDescent="0.25">
      <c r="B362" s="12">
        <f t="shared" si="5"/>
        <v>0</v>
      </c>
    </row>
    <row r="363" spans="1:2" x14ac:dyDescent="0.25">
      <c r="B363" s="12">
        <f t="shared" si="5"/>
        <v>0</v>
      </c>
    </row>
    <row r="364" spans="1:2" x14ac:dyDescent="0.25">
      <c r="B364" s="12">
        <f t="shared" si="5"/>
        <v>0</v>
      </c>
    </row>
    <row r="365" spans="1:2" x14ac:dyDescent="0.25">
      <c r="A365" t="s">
        <v>5</v>
      </c>
      <c r="B365" s="12">
        <f t="shared" si="5"/>
        <v>1</v>
      </c>
    </row>
    <row r="366" spans="1:2" x14ac:dyDescent="0.25">
      <c r="A366" t="s">
        <v>6</v>
      </c>
      <c r="B366" s="12">
        <f t="shared" si="5"/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22" sqref="E22"/>
    </sheetView>
  </sheetViews>
  <sheetFormatPr defaultRowHeight="15" x14ac:dyDescent="0.25"/>
  <cols>
    <col min="2" max="2" width="11.5703125" customWidth="1"/>
    <col min="3" max="3" width="10.28515625" customWidth="1"/>
    <col min="4" max="4" width="8.7109375" customWidth="1"/>
    <col min="5" max="5" width="23" customWidth="1"/>
    <col min="6" max="6" width="18.85546875" customWidth="1"/>
    <col min="7" max="7" width="23.7109375" customWidth="1"/>
    <col min="8" max="8" width="9" customWidth="1"/>
    <col min="9" max="10" width="9.140625" customWidth="1"/>
  </cols>
  <sheetData>
    <row r="1" spans="1:5" ht="15.75" x14ac:dyDescent="0.25">
      <c r="B1" s="31" t="s">
        <v>16</v>
      </c>
      <c r="C1" s="31" t="s">
        <v>19</v>
      </c>
      <c r="D1" s="31" t="s">
        <v>20</v>
      </c>
      <c r="E1" s="33" t="s">
        <v>75</v>
      </c>
    </row>
    <row r="2" spans="1:5" ht="15.75" x14ac:dyDescent="0.25">
      <c r="A2" s="34" t="s">
        <v>21</v>
      </c>
      <c r="B2" s="6">
        <f>AVERAGE(Jen_avg_temp)</f>
        <v>2.064516129032258</v>
      </c>
      <c r="C2" s="5">
        <f>MAX(Jenuary_high_temp)</f>
        <v>13</v>
      </c>
      <c r="D2" s="5">
        <f>MIN(Jenuary_low_temp)</f>
        <v>-6</v>
      </c>
      <c r="E2" s="10">
        <f>COUNTIF( Jen_events, "*Rain*")/ ROWS(Jen_events)</f>
        <v>0.29032258064516131</v>
      </c>
    </row>
    <row r="3" spans="1:5" ht="15.75" x14ac:dyDescent="0.25">
      <c r="A3" s="34" t="s">
        <v>22</v>
      </c>
      <c r="B3" s="6">
        <f>AVERAGE(Feb_avg_temp)</f>
        <v>5.5714285714285712</v>
      </c>
      <c r="C3" s="5">
        <f>MAX(Feb_high_temp)</f>
        <v>15</v>
      </c>
      <c r="D3" s="5">
        <f>MIN(Feb_low_temp)</f>
        <v>-8</v>
      </c>
      <c r="E3" s="11">
        <f>COUNTIF( Feb_events, "*Rain*")/ ROWS(Feb_events)</f>
        <v>0.25</v>
      </c>
    </row>
    <row r="4" spans="1:5" ht="15.75" x14ac:dyDescent="0.25">
      <c r="A4" s="34" t="s">
        <v>23</v>
      </c>
      <c r="B4" s="6">
        <f>AVERAGE(March_avg_temp)</f>
        <v>11.064516129032258</v>
      </c>
      <c r="C4" s="5">
        <f>MAX(March_high_temp)</f>
        <v>27</v>
      </c>
      <c r="D4" s="5">
        <f>MIN(March_low_temp)</f>
        <v>-2</v>
      </c>
      <c r="E4" s="11">
        <f>COUNTIF(Rain!A337:A367,  "*Rain*")/ ROWS(Rain!A337:A367)</f>
        <v>0.4838709677419355</v>
      </c>
    </row>
    <row r="5" spans="1:5" ht="15.75" x14ac:dyDescent="0.25">
      <c r="A5" s="34" t="s">
        <v>24</v>
      </c>
      <c r="B5" s="6">
        <f>AVERAGE(April_avg_temp)</f>
        <v>12.7</v>
      </c>
      <c r="C5" s="5">
        <f>MAX(April_high_temp)</f>
        <v>27</v>
      </c>
      <c r="D5" s="5">
        <f>MIN(April_low_temp)</f>
        <v>1</v>
      </c>
      <c r="E5" s="11">
        <f>COUNTIF( April_events, "*Rain*")/ ROWS(April_events)</f>
        <v>0.3</v>
      </c>
    </row>
    <row r="6" spans="1:5" ht="15.75" x14ac:dyDescent="0.25">
      <c r="A6" s="34" t="s">
        <v>25</v>
      </c>
      <c r="B6" s="6">
        <f>AVERAGE(May_avg_temp)</f>
        <v>18.580645161290324</v>
      </c>
      <c r="C6" s="5">
        <f>MAX(May_high_temp)</f>
        <v>32</v>
      </c>
      <c r="D6" s="5">
        <f>MIN(May_low_temp)</f>
        <v>8</v>
      </c>
      <c r="E6" s="11">
        <f>COUNTIF( May_events, "*Rain*")/ ROWS(May_events)</f>
        <v>0.4838709677419355</v>
      </c>
    </row>
    <row r="7" spans="1:5" ht="15.75" x14ac:dyDescent="0.25">
      <c r="A7" s="34" t="s">
        <v>26</v>
      </c>
      <c r="B7" s="6">
        <f>AVERAGE(June_avg_temp)</f>
        <v>23.633333333333333</v>
      </c>
      <c r="C7" s="5">
        <f>MAX(June_high_temp)</f>
        <v>38</v>
      </c>
      <c r="D7" s="5">
        <f>MIN(June_low_temp)</f>
        <v>10</v>
      </c>
      <c r="E7" s="11">
        <f>COUNTIF( June_events, "*Rain*")/ ROWS(June_events)</f>
        <v>0.26666666666666666</v>
      </c>
    </row>
    <row r="8" spans="1:5" ht="15.75" x14ac:dyDescent="0.25">
      <c r="A8" s="34" t="s">
        <v>27</v>
      </c>
      <c r="B8" s="6">
        <f>AVERAGE(July_avg_temp)</f>
        <v>28.322580645161292</v>
      </c>
      <c r="C8" s="5">
        <f>MAX(July_high_temp)</f>
        <v>41</v>
      </c>
      <c r="D8" s="5">
        <f>MIN(July_low_temp)</f>
        <v>14</v>
      </c>
      <c r="E8" s="11">
        <f>COUNTIF( July_events, "*Rain*")/ ROWS(July_events)</f>
        <v>0.19354838709677419</v>
      </c>
    </row>
    <row r="9" spans="1:5" ht="15.75" x14ac:dyDescent="0.25">
      <c r="A9" s="34" t="s">
        <v>28</v>
      </c>
      <c r="B9" s="6">
        <f>AVERAGE(Aug_avg_temp)</f>
        <v>28.677419354838708</v>
      </c>
      <c r="C9" s="5">
        <f>MAX(Aug_high_temp)</f>
        <v>41</v>
      </c>
      <c r="D9" s="5">
        <f>MIN(Aug_low_temp)</f>
        <v>16</v>
      </c>
      <c r="E9" s="11">
        <f>COUNTIF( Aug_events, "*Rain*")/ ROWS(Aug_events)</f>
        <v>9.6774193548387094E-2</v>
      </c>
    </row>
    <row r="10" spans="1:5" ht="15.75" x14ac:dyDescent="0.25">
      <c r="A10" s="34" t="s">
        <v>29</v>
      </c>
      <c r="B10" s="6">
        <f>AVERAGE(Sep_avg_temp)</f>
        <v>23.4</v>
      </c>
      <c r="C10" s="5">
        <f>MAX(Sep_high_temp)</f>
        <v>38</v>
      </c>
      <c r="D10" s="5">
        <f>MIN(Sep_low_temp)</f>
        <v>9</v>
      </c>
      <c r="E10" s="11">
        <f>COUNTIF( Sep_events, "*Rain*")/ ROWS(Sep_events)</f>
        <v>0.1</v>
      </c>
    </row>
    <row r="11" spans="1:5" ht="15.75" x14ac:dyDescent="0.25">
      <c r="A11" s="34" t="s">
        <v>30</v>
      </c>
      <c r="B11" s="6">
        <f>AVERAGE(Oct_avg_temp)</f>
        <v>12.741935483870968</v>
      </c>
      <c r="C11" s="5">
        <f>MAX(Oct_high_temp)</f>
        <v>25</v>
      </c>
      <c r="D11" s="5">
        <f>MIN(Oct_low_temp)</f>
        <v>2</v>
      </c>
      <c r="E11" s="11">
        <f>COUNTIF(Oct_events, "*Rain*")/ ROWS(Oct_events)</f>
        <v>0.35483870967741937</v>
      </c>
    </row>
    <row r="12" spans="1:5" ht="15.75" x14ac:dyDescent="0.25">
      <c r="A12" s="34" t="s">
        <v>31</v>
      </c>
      <c r="B12" s="6">
        <f>AVERAGE(Nov_avg_temp)</f>
        <v>7.3666666666666663</v>
      </c>
      <c r="C12" s="5">
        <f>MAX(Nov_high_temp)</f>
        <v>18</v>
      </c>
      <c r="D12" s="5">
        <f>MIN(Nov_low_temp)</f>
        <v>-7</v>
      </c>
      <c r="E12" s="11">
        <f>COUNTIF( Nov_events, "*Rain*")/ ROWS(Nov_events)</f>
        <v>0.36666666666666664</v>
      </c>
    </row>
    <row r="13" spans="1:5" ht="15.75" x14ac:dyDescent="0.25">
      <c r="A13" s="34" t="s">
        <v>32</v>
      </c>
      <c r="B13" s="6">
        <f>AVERAGE(Dec_avg_temp)</f>
        <v>1.4516129032258065</v>
      </c>
      <c r="C13" s="5">
        <f>MAX(Dec_high_temp)</f>
        <v>12</v>
      </c>
      <c r="D13" s="5">
        <f>MIN(Dec_low_temp)</f>
        <v>-8</v>
      </c>
      <c r="E13" s="11">
        <f>COUNTIF( Dec_events, "*Rain*")/ ROWS(Dec_events)</f>
        <v>0.19354838709677419</v>
      </c>
    </row>
    <row r="28" spans="6:10" ht="17.25" x14ac:dyDescent="0.3">
      <c r="F28" s="9" t="s">
        <v>40</v>
      </c>
      <c r="G28" s="9" t="s">
        <v>41</v>
      </c>
      <c r="I28" s="9" t="s">
        <v>36</v>
      </c>
      <c r="J28" s="9" t="s">
        <v>42</v>
      </c>
    </row>
    <row r="29" spans="6:10" x14ac:dyDescent="0.25">
      <c r="F29" s="6">
        <f>AVERAGE(July_avg_dewPoint)</f>
        <v>9.9032258064516121</v>
      </c>
      <c r="G29" s="6">
        <f>AVERAGE(Jenuary_avg_humid)</f>
        <v>78.225806451612897</v>
      </c>
      <c r="I29" s="6">
        <f>AVERAGE(Jenuary_avg_visibility)</f>
        <v>6.806451612903226</v>
      </c>
      <c r="J29" s="6">
        <f>AVERAGE(Jenuary_avg_wind)</f>
        <v>2.806451612903226</v>
      </c>
    </row>
    <row r="30" spans="6:10" x14ac:dyDescent="0.25">
      <c r="F30" s="6">
        <f>+AVERAGE(Feb_avg_dewPoint)</f>
        <v>-1.9285714285714286</v>
      </c>
      <c r="G30" s="6">
        <f>AVERAGE(Feb_avg_humid)</f>
        <v>62.642857142857146</v>
      </c>
      <c r="I30" s="6">
        <f>AVERAGE(Feb_avg_visibility)</f>
        <v>8.4642857142857135</v>
      </c>
      <c r="J30" s="6">
        <f>AVERAGE(Feb_avg_wind)</f>
        <v>3.3928571428571428</v>
      </c>
    </row>
    <row r="31" spans="6:10" x14ac:dyDescent="0.25">
      <c r="F31" s="6">
        <f>AVERAGE(March_avg_dewPoint)</f>
        <v>1.8064516129032258</v>
      </c>
      <c r="G31" s="6">
        <f>AVERAGE(March_avg_humid)</f>
        <v>56.838709677419352</v>
      </c>
      <c r="I31" s="6">
        <f>AVERAGE(March_avg_visibility)</f>
        <v>9.806451612903226</v>
      </c>
      <c r="J31" s="6">
        <f>AVERAGE(March_avg_wind)</f>
        <v>5.5161290322580649</v>
      </c>
    </row>
    <row r="32" spans="6:10" x14ac:dyDescent="0.25">
      <c r="F32" s="6">
        <f>AVERAGE(April_avg_dewPoint)</f>
        <v>0.13333333333333333</v>
      </c>
      <c r="G32" s="6">
        <f>AVERAGE(April_avg_humid)</f>
        <v>45.866666666666667</v>
      </c>
      <c r="I32" s="6">
        <f>AVERAGE(April_avg_visibility)</f>
        <v>9.9333333333333336</v>
      </c>
      <c r="J32" s="6">
        <f>AVERAGE(April_avg_wind)</f>
        <v>7.3666666666666663</v>
      </c>
    </row>
    <row r="33" spans="6:10" x14ac:dyDescent="0.25">
      <c r="F33" s="6">
        <f>AVERAGE(May_avg_dewPoint)</f>
        <v>6.645161290322581</v>
      </c>
      <c r="G33" s="6">
        <f>AVERAGE(May_avg_humid)</f>
        <v>50.225806451612904</v>
      </c>
      <c r="I33" s="6">
        <f>AVERAGE(May_avg_visibility)</f>
        <v>9.9032258064516121</v>
      </c>
      <c r="J33" s="6">
        <f>AVERAGE(May_avg_wind)</f>
        <v>7.5161290322580649</v>
      </c>
    </row>
    <row r="34" spans="6:10" x14ac:dyDescent="0.25">
      <c r="F34" s="6">
        <f>AVERAGE(June_avg_dewPoint)</f>
        <v>7.9333333333333336</v>
      </c>
      <c r="G34" s="6">
        <f>AVERAGE(July_avg_humid)</f>
        <v>33.70967741935484</v>
      </c>
      <c r="I34" s="6">
        <f>AVERAGE(June_avg_visibility)</f>
        <v>9.9666666666666668</v>
      </c>
      <c r="J34" s="6">
        <f>AVERAGE(June_avg_wind)</f>
        <v>9.3666666666666671</v>
      </c>
    </row>
    <row r="35" spans="6:10" x14ac:dyDescent="0.25">
      <c r="F35" s="6">
        <f>AVERAGE(July_avg_dewPoint)</f>
        <v>9.9032258064516121</v>
      </c>
      <c r="G35" s="6">
        <f>AVERAGE(July_avg_humid)</f>
        <v>33.70967741935484</v>
      </c>
      <c r="I35" s="6">
        <f>AVERAGE(July_avg_visibility)</f>
        <v>9.9677419354838701</v>
      </c>
      <c r="J35" s="6">
        <f>AVERAGE(July_avg_wind)</f>
        <v>11.516129032258064</v>
      </c>
    </row>
    <row r="36" spans="6:10" x14ac:dyDescent="0.25">
      <c r="F36" s="6">
        <f>AVERAGE(Aug_avg_dewPoint)</f>
        <v>9.3548387096774199</v>
      </c>
      <c r="G36" s="6">
        <f>AVERAGE(Aug_avg_humid)</f>
        <v>31.838709677419356</v>
      </c>
      <c r="I36" s="6">
        <f>AVERAGE(Aug_avg_visibility)</f>
        <v>9.9677419354838701</v>
      </c>
      <c r="J36" s="6">
        <f>AVERAGE(Aug_avg_wind)</f>
        <v>12.548387096774194</v>
      </c>
    </row>
    <row r="37" spans="6:10" x14ac:dyDescent="0.25">
      <c r="F37" s="6">
        <f>AVERAGE(Sep_avg_dewPoint)</f>
        <v>5.833333333333333</v>
      </c>
      <c r="G37" s="6">
        <f>AVERAGE(Sep_avg_humid)</f>
        <v>33.5</v>
      </c>
      <c r="I37" s="6">
        <f>AVERAGE(Sep_avg_visibility)</f>
        <v>10</v>
      </c>
      <c r="J37" s="6">
        <f>AVERAGE(Sep_avg_wind)</f>
        <v>8.6</v>
      </c>
    </row>
    <row r="38" spans="6:10" x14ac:dyDescent="0.25">
      <c r="F38" s="6">
        <f>AVERAGE(Oct_avg_dewPoint)</f>
        <v>3.5806451612903225</v>
      </c>
      <c r="G38" s="6">
        <f>AVERAGE(Oct_avg_humid)</f>
        <v>58.58064516129032</v>
      </c>
      <c r="I38" s="6">
        <f>AVERAGE(Oct_avg_visibility)</f>
        <v>9.5483870967741939</v>
      </c>
      <c r="J38" s="6">
        <f>AVERAGE(Oct_avg_wind)</f>
        <v>5</v>
      </c>
    </row>
    <row r="39" spans="6:10" x14ac:dyDescent="0.25">
      <c r="F39" s="6">
        <f>AVERAGE(Nov_avg_dewPoint)</f>
        <v>2.2000000000000002</v>
      </c>
      <c r="G39" s="6">
        <f>AVERAGE(Nov_avg_humid)</f>
        <v>74.933333333333337</v>
      </c>
      <c r="I39" s="6">
        <f>AVERAGE(Nov_avg_visibility)</f>
        <v>7.4333333333333336</v>
      </c>
      <c r="J39" s="6">
        <f>AVERAGE(Nov_avg_wind)</f>
        <v>3</v>
      </c>
    </row>
    <row r="40" spans="6:10" x14ac:dyDescent="0.25">
      <c r="F40" s="6">
        <f>AVERAGE(Dec_avg_dewPoint)</f>
        <v>-1.935483870967742</v>
      </c>
      <c r="G40" s="6">
        <f>AVERAGE(Dec_avg_humid)</f>
        <v>81.41935483870968</v>
      </c>
      <c r="I40" s="6">
        <f>AVERAGE(Dec_avg_visibility)</f>
        <v>4.4516129032258061</v>
      </c>
      <c r="J40" s="6">
        <f>AVERAGE(Dec_avg_wind)</f>
        <v>2.6129032258064515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2" sqref="B22"/>
    </sheetView>
  </sheetViews>
  <sheetFormatPr defaultRowHeight="15" x14ac:dyDescent="0.25"/>
  <cols>
    <col min="2" max="2" width="14.28515625" customWidth="1"/>
  </cols>
  <sheetData>
    <row r="1" spans="1:2" ht="17.25" x14ac:dyDescent="0.3">
      <c r="B1" s="32" t="s">
        <v>76</v>
      </c>
    </row>
    <row r="2" spans="1:2" ht="15.75" x14ac:dyDescent="0.25">
      <c r="A2" s="34" t="s">
        <v>21</v>
      </c>
      <c r="B2" s="6">
        <f>AVERAGE(Jenuary_avg_SLP)</f>
        <v>1018.5483870967741</v>
      </c>
    </row>
    <row r="3" spans="1:2" ht="15.75" x14ac:dyDescent="0.25">
      <c r="A3" s="34" t="s">
        <v>22</v>
      </c>
      <c r="B3" s="6">
        <f>AVERAGE(Feb_avg_SLP)</f>
        <v>1016.6428571428571</v>
      </c>
    </row>
    <row r="4" spans="1:2" ht="15.75" x14ac:dyDescent="0.25">
      <c r="A4" s="34" t="s">
        <v>23</v>
      </c>
      <c r="B4" s="6">
        <f>AVERAGE(March_avg_SLP)</f>
        <v>1012.7741935483871</v>
      </c>
    </row>
    <row r="5" spans="1:2" ht="15.75" x14ac:dyDescent="0.25">
      <c r="A5" s="34" t="s">
        <v>24</v>
      </c>
      <c r="B5" s="6">
        <f>AVERAGE(April_avg_SLP)</f>
        <v>1016.8</v>
      </c>
    </row>
    <row r="6" spans="1:2" ht="15.75" x14ac:dyDescent="0.25">
      <c r="A6" s="34" t="s">
        <v>25</v>
      </c>
      <c r="B6" s="6">
        <f>AVERAGE(May_avg_SLP)</f>
        <v>1013.1612903225806</v>
      </c>
    </row>
    <row r="7" spans="1:2" ht="15.75" x14ac:dyDescent="0.25">
      <c r="A7" s="34" t="s">
        <v>26</v>
      </c>
      <c r="B7" s="6">
        <f>AVERAGE(June_avg_SLP)</f>
        <v>1010.9</v>
      </c>
    </row>
    <row r="8" spans="1:2" ht="15.75" x14ac:dyDescent="0.25">
      <c r="A8" s="34" t="s">
        <v>27</v>
      </c>
      <c r="B8" s="6">
        <f>AVERAGE(July_avg_SLP)</f>
        <v>1009.8387096774194</v>
      </c>
    </row>
    <row r="9" spans="1:2" ht="15.75" x14ac:dyDescent="0.25">
      <c r="A9" s="34" t="s">
        <v>28</v>
      </c>
      <c r="B9" s="6">
        <f>AVERAGE(Aug_avg_SLP)</f>
        <v>1011.1612903225806</v>
      </c>
    </row>
    <row r="10" spans="1:2" ht="15.75" x14ac:dyDescent="0.25">
      <c r="A10" s="34" t="s">
        <v>29</v>
      </c>
      <c r="B10" s="6">
        <f>AVERAGE(Sep_avg_SLP)</f>
        <v>1015</v>
      </c>
    </row>
    <row r="11" spans="1:2" ht="15.75" x14ac:dyDescent="0.25">
      <c r="A11" s="34" t="s">
        <v>30</v>
      </c>
      <c r="B11" s="6">
        <f>AVERAGE(Oct_avg_SLP)</f>
        <v>1017.2258064516129</v>
      </c>
    </row>
    <row r="12" spans="1:2" ht="15.75" x14ac:dyDescent="0.25">
      <c r="A12" s="34" t="s">
        <v>31</v>
      </c>
      <c r="B12" s="6">
        <f>AVERAGE(Nov_avg_SLP)</f>
        <v>1019.7333333333333</v>
      </c>
    </row>
    <row r="13" spans="1:2" ht="15.75" x14ac:dyDescent="0.25">
      <c r="A13" s="34" t="s">
        <v>32</v>
      </c>
      <c r="B13" s="6">
        <f>AVERAGE(Dec_avg_SLP)</f>
        <v>1023.3225806451613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6" sqref="M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134</vt:i4>
      </vt:variant>
    </vt:vector>
  </HeadingPairs>
  <TitlesOfParts>
    <vt:vector size="143" baseType="lpstr">
      <vt:lpstr>Weather_Data</vt:lpstr>
      <vt:lpstr>Summary</vt:lpstr>
      <vt:lpstr>Correlations</vt:lpstr>
      <vt:lpstr>Correlation Graphs</vt:lpstr>
      <vt:lpstr>Rain</vt:lpstr>
      <vt:lpstr>Graph1_Rain&amp;Temperatures</vt:lpstr>
      <vt:lpstr>Graph2_Rain&amp;SLP</vt:lpstr>
      <vt:lpstr>Graph3_Rain&amp;WindSpeed</vt:lpstr>
      <vt:lpstr>Graph4_Rain&amp;Humidity&amp;DewPoint</vt:lpstr>
      <vt:lpstr>April_avg_dewPoint</vt:lpstr>
      <vt:lpstr>April_avg_humid</vt:lpstr>
      <vt:lpstr>April_avg_SLP</vt:lpstr>
      <vt:lpstr>April_avg_temp</vt:lpstr>
      <vt:lpstr>April_avg_visibility</vt:lpstr>
      <vt:lpstr>April_avg_wind</vt:lpstr>
      <vt:lpstr>April_events</vt:lpstr>
      <vt:lpstr>April_high_temp</vt:lpstr>
      <vt:lpstr>April_low_temp</vt:lpstr>
      <vt:lpstr>Aug_avg_dewPoint</vt:lpstr>
      <vt:lpstr>Aug_avg_humid</vt:lpstr>
      <vt:lpstr>Aug_avg_SLP</vt:lpstr>
      <vt:lpstr>Aug_avg_temp</vt:lpstr>
      <vt:lpstr>Aug_avg_visibility</vt:lpstr>
      <vt:lpstr>Aug_avg_wind</vt:lpstr>
      <vt:lpstr>Aug_events</vt:lpstr>
      <vt:lpstr>Aug_high_temp</vt:lpstr>
      <vt:lpstr>Aug_low_temp</vt:lpstr>
      <vt:lpstr>Avg_DewPoint</vt:lpstr>
      <vt:lpstr>Avg_humid</vt:lpstr>
      <vt:lpstr>Avg_Monthly_DewPoint</vt:lpstr>
      <vt:lpstr>Avg_Monthly_Humidity</vt:lpstr>
      <vt:lpstr>Avg_Monthly_SLP</vt:lpstr>
      <vt:lpstr>Avg_Monthly_Temperature</vt:lpstr>
      <vt:lpstr>Avg_Monthly_Visibility</vt:lpstr>
      <vt:lpstr>Avg_Monthly_Wind</vt:lpstr>
      <vt:lpstr>Avg_SLP</vt:lpstr>
      <vt:lpstr>Avg_Temp</vt:lpstr>
      <vt:lpstr>Avg_Visibility</vt:lpstr>
      <vt:lpstr>Avg_Wind</vt:lpstr>
      <vt:lpstr>Dec_avg_dewPoint</vt:lpstr>
      <vt:lpstr>Dec_avg_humid</vt:lpstr>
      <vt:lpstr>Dec_avg_SLP</vt:lpstr>
      <vt:lpstr>Dec_avg_temp</vt:lpstr>
      <vt:lpstr>Dec_avg_visibility</vt:lpstr>
      <vt:lpstr>Dec_avg_wind</vt:lpstr>
      <vt:lpstr>Dec_events</vt:lpstr>
      <vt:lpstr>Dec_high_temp</vt:lpstr>
      <vt:lpstr>Dec_low_temp</vt:lpstr>
      <vt:lpstr>Events</vt:lpstr>
      <vt:lpstr>Feb_avg_dewPoint</vt:lpstr>
      <vt:lpstr>Feb_avg_humid</vt:lpstr>
      <vt:lpstr>Feb_avg_SLP</vt:lpstr>
      <vt:lpstr>Feb_avg_temp</vt:lpstr>
      <vt:lpstr>Feb_avg_visibility</vt:lpstr>
      <vt:lpstr>Feb_avg_wind</vt:lpstr>
      <vt:lpstr>Feb_events</vt:lpstr>
      <vt:lpstr>Feb_high_temp</vt:lpstr>
      <vt:lpstr>Feb_low_temp</vt:lpstr>
      <vt:lpstr>High_dewPoint</vt:lpstr>
      <vt:lpstr>High_humid</vt:lpstr>
      <vt:lpstr>High_SLP</vt:lpstr>
      <vt:lpstr>High_visibility</vt:lpstr>
      <vt:lpstr>High_wind</vt:lpstr>
      <vt:lpstr>Jen_avg_temp</vt:lpstr>
      <vt:lpstr>Jen_events</vt:lpstr>
      <vt:lpstr>Jenuary_avg_dewPoint</vt:lpstr>
      <vt:lpstr>Jenuary_avg_humid</vt:lpstr>
      <vt:lpstr>Jenuary_avg_SLP</vt:lpstr>
      <vt:lpstr>Jenuary_avg_visibility</vt:lpstr>
      <vt:lpstr>Jenuary_avg_wind</vt:lpstr>
      <vt:lpstr>Jenuary_high_temp</vt:lpstr>
      <vt:lpstr>Jenuary_low_temp</vt:lpstr>
      <vt:lpstr>July_avg_dewPoint</vt:lpstr>
      <vt:lpstr>July_avg_humid</vt:lpstr>
      <vt:lpstr>July_avg_SLP</vt:lpstr>
      <vt:lpstr>July_avg_temp</vt:lpstr>
      <vt:lpstr>July_avg_visibility</vt:lpstr>
      <vt:lpstr>July_avg_wind</vt:lpstr>
      <vt:lpstr>July_events</vt:lpstr>
      <vt:lpstr>July_high_temp</vt:lpstr>
      <vt:lpstr>July_low_temp</vt:lpstr>
      <vt:lpstr>June_avg_dewPoint</vt:lpstr>
      <vt:lpstr>June_avg_humid</vt:lpstr>
      <vt:lpstr>June_avg_SLP</vt:lpstr>
      <vt:lpstr>June_avg_temp</vt:lpstr>
      <vt:lpstr>June_avg_visibility</vt:lpstr>
      <vt:lpstr>June_avg_wind</vt:lpstr>
      <vt:lpstr>June_events</vt:lpstr>
      <vt:lpstr>June_high_temp</vt:lpstr>
      <vt:lpstr>June_low_temp</vt:lpstr>
      <vt:lpstr>Low_dewPoint</vt:lpstr>
      <vt:lpstr>Low_humid</vt:lpstr>
      <vt:lpstr>Low_SLP</vt:lpstr>
      <vt:lpstr>Low_Visibility</vt:lpstr>
      <vt:lpstr>Mar_events</vt:lpstr>
      <vt:lpstr>March_avg_dewPoint</vt:lpstr>
      <vt:lpstr>March_avg_humid</vt:lpstr>
      <vt:lpstr>March_avg_SLP</vt:lpstr>
      <vt:lpstr>March_avg_temp</vt:lpstr>
      <vt:lpstr>March_avg_visibility</vt:lpstr>
      <vt:lpstr>March_avg_wind</vt:lpstr>
      <vt:lpstr>March_high_temp</vt:lpstr>
      <vt:lpstr>March_low_temp</vt:lpstr>
      <vt:lpstr>Max_Monthly_Temp</vt:lpstr>
      <vt:lpstr>May_avg_dewPoint</vt:lpstr>
      <vt:lpstr>May_avg_humid</vt:lpstr>
      <vt:lpstr>May_avg_SLP</vt:lpstr>
      <vt:lpstr>May_avg_temp</vt:lpstr>
      <vt:lpstr>May_avg_visibility</vt:lpstr>
      <vt:lpstr>May_avg_wind</vt:lpstr>
      <vt:lpstr>May_events</vt:lpstr>
      <vt:lpstr>May_high_temp</vt:lpstr>
      <vt:lpstr>May_low_temp</vt:lpstr>
      <vt:lpstr>Min_Monthlu_Temp</vt:lpstr>
      <vt:lpstr>Nov_avg_dewPoint</vt:lpstr>
      <vt:lpstr>Nov_avg_humid</vt:lpstr>
      <vt:lpstr>Nov_avg_SLP</vt:lpstr>
      <vt:lpstr>Nov_avg_temp</vt:lpstr>
      <vt:lpstr>Nov_avg_visibility</vt:lpstr>
      <vt:lpstr>Nov_avg_wind</vt:lpstr>
      <vt:lpstr>Nov_events</vt:lpstr>
      <vt:lpstr>Nov_high_temp</vt:lpstr>
      <vt:lpstr>Nov_low_temp</vt:lpstr>
      <vt:lpstr>Num_RainedDays_Monthly</vt:lpstr>
      <vt:lpstr>Oct_avg_dewPoint</vt:lpstr>
      <vt:lpstr>Oct_avg_humid</vt:lpstr>
      <vt:lpstr>Oct_avg_SLP</vt:lpstr>
      <vt:lpstr>Oct_avg_temp</vt:lpstr>
      <vt:lpstr>Oct_avg_visibility</vt:lpstr>
      <vt:lpstr>Oct_avg_wind</vt:lpstr>
      <vt:lpstr>Oct_events</vt:lpstr>
      <vt:lpstr>Oct_high_temp</vt:lpstr>
      <vt:lpstr>Oct_low_temp</vt:lpstr>
      <vt:lpstr>Rain_NoRain</vt:lpstr>
      <vt:lpstr>Sep_avg_dewPoint</vt:lpstr>
      <vt:lpstr>Sep_avg_humid</vt:lpstr>
      <vt:lpstr>Sep_avg_SLP</vt:lpstr>
      <vt:lpstr>Sep_avg_temp</vt:lpstr>
      <vt:lpstr>Sep_avg_visibility</vt:lpstr>
      <vt:lpstr>Sep_avg_wind</vt:lpstr>
      <vt:lpstr>Sep_events</vt:lpstr>
      <vt:lpstr>Sep_high_temp</vt:lpstr>
      <vt:lpstr>Sep_low_temp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Laptop Hp</cp:lastModifiedBy>
  <dcterms:created xsi:type="dcterms:W3CDTF">2018-02-17T18:57:14Z</dcterms:created>
  <dcterms:modified xsi:type="dcterms:W3CDTF">2018-04-26T15:07:11Z</dcterms:modified>
</cp:coreProperties>
</file>