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T:\Website\"/>
    </mc:Choice>
  </mc:AlternateContent>
  <workbookProtection workbookPassword="8933" lockStructure="1" lockWindows="1"/>
  <bookViews>
    <workbookView showHorizontalScroll="0" showVerticalScroll="0" showSheetTabs="0" xWindow="0" yWindow="0" windowWidth="19308" windowHeight="7704"/>
  </bookViews>
  <sheets>
    <sheet name="Main Menu" sheetId="5" r:id="rId1"/>
    <sheet name="39 Parameters" sheetId="2" r:id="rId2"/>
    <sheet name="40 Principles" sheetId="3" r:id="rId3"/>
    <sheet name="Contradiction Table" sheetId="4" r:id="rId4"/>
    <sheet name="Contradiction Table (2)" sheetId="6" r:id="rId5"/>
  </sheets>
  <definedNames>
    <definedName name="ParametersDropdownList">'39 Parameters'!$C$2:$C$41</definedName>
    <definedName name="ParametersList">'39 Parameters'!$C$2:$C$41</definedName>
    <definedName name="_xlnm.Print_Area" localSheetId="0">'Main Menu'!$A$2:$X$32</definedName>
  </definedNames>
  <calcPr calcId="162913"/>
</workbook>
</file>

<file path=xl/calcChain.xml><?xml version="1.0" encoding="utf-8"?>
<calcChain xmlns="http://schemas.openxmlformats.org/spreadsheetml/2006/main">
  <c r="AO42" i="6" l="1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D2" i="6"/>
  <c r="E2" i="6" s="1"/>
  <c r="F2" i="6" s="1"/>
  <c r="B4" i="6"/>
  <c r="C3" i="6" s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F19" i="5"/>
  <c r="J19" i="5" s="1"/>
  <c r="F18" i="5"/>
  <c r="G18" i="5" s="1"/>
  <c r="F17" i="5"/>
  <c r="I17" i="5" s="1"/>
  <c r="F16" i="5"/>
  <c r="J16" i="5" s="1"/>
  <c r="F15" i="5"/>
  <c r="G15" i="5" s="1"/>
  <c r="F14" i="5"/>
  <c r="G14" i="5" s="1"/>
  <c r="F13" i="5"/>
  <c r="I13" i="5" s="1"/>
  <c r="F12" i="5"/>
  <c r="J12" i="5" s="1"/>
  <c r="F11" i="5"/>
  <c r="I11" i="5" s="1"/>
  <c r="F10" i="5"/>
  <c r="H10" i="5" s="1"/>
  <c r="F9" i="5"/>
  <c r="G9" i="5" s="1"/>
  <c r="F8" i="5"/>
  <c r="J8" i="5" s="1"/>
  <c r="AB18" i="5"/>
  <c r="AB38" i="5" s="1"/>
  <c r="AC18" i="5"/>
  <c r="AC36" i="5" s="1"/>
  <c r="AA18" i="5"/>
  <c r="AA22" i="5" s="1"/>
  <c r="AB48" i="5"/>
  <c r="O7" i="5"/>
  <c r="O28" i="5" s="1"/>
  <c r="AD18" i="5"/>
  <c r="AD23" i="5" s="1"/>
  <c r="O27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AH18" i="5"/>
  <c r="AH60" i="5" s="1"/>
  <c r="AG18" i="5"/>
  <c r="AG60" i="5" s="1"/>
  <c r="AF18" i="5"/>
  <c r="AF42" i="5" s="1"/>
  <c r="AE18" i="5"/>
  <c r="AH16" i="5"/>
  <c r="AG16" i="5"/>
  <c r="AD16" i="5"/>
  <c r="AC16" i="5"/>
  <c r="AB16" i="5"/>
  <c r="AA16" i="5"/>
  <c r="Y21" i="5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42" i="4"/>
  <c r="D2" i="4"/>
  <c r="E2" i="4" s="1"/>
  <c r="F2" i="4" s="1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C3" i="4" s="1"/>
  <c r="AB52" i="5"/>
  <c r="AB44" i="5"/>
  <c r="AB42" i="5"/>
  <c r="AB47" i="5"/>
  <c r="AB45" i="5"/>
  <c r="AB28" i="5"/>
  <c r="AB53" i="5"/>
  <c r="AH55" i="5"/>
  <c r="AH48" i="5"/>
  <c r="AH33" i="5"/>
  <c r="AH47" i="5"/>
  <c r="AH42" i="5"/>
  <c r="AH36" i="5"/>
  <c r="AH26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B30" i="5" l="1"/>
  <c r="AB50" i="5"/>
  <c r="AB27" i="5"/>
  <c r="F3" i="4"/>
  <c r="G2" i="4"/>
  <c r="AE50" i="5"/>
  <c r="AE56" i="5"/>
  <c r="AE46" i="5"/>
  <c r="AH31" i="5"/>
  <c r="AH58" i="5"/>
  <c r="D3" i="4"/>
  <c r="G2" i="6"/>
  <c r="H2" i="6" s="1"/>
  <c r="F3" i="6"/>
  <c r="AE43" i="5"/>
  <c r="AH59" i="5"/>
  <c r="AH53" i="5"/>
  <c r="AH45" i="5"/>
  <c r="AH28" i="5"/>
  <c r="AH54" i="5"/>
  <c r="AH46" i="5"/>
  <c r="AH40" i="5"/>
  <c r="AH35" i="5"/>
  <c r="AH30" i="5"/>
  <c r="AH25" i="5"/>
  <c r="AH50" i="5"/>
  <c r="AH22" i="5"/>
  <c r="AH38" i="5"/>
  <c r="AH27" i="5"/>
  <c r="AH57" i="5"/>
  <c r="AH52" i="5"/>
  <c r="AH41" i="5"/>
  <c r="AH24" i="5"/>
  <c r="AH51" i="5"/>
  <c r="AH44" i="5"/>
  <c r="AH39" i="5"/>
  <c r="AH34" i="5"/>
  <c r="AH29" i="5"/>
  <c r="AH23" i="5"/>
  <c r="AH56" i="5"/>
  <c r="AH37" i="5"/>
  <c r="AH49" i="5"/>
  <c r="AH43" i="5"/>
  <c r="AH32" i="5"/>
  <c r="AH21" i="5"/>
  <c r="E3" i="6"/>
  <c r="E3" i="4"/>
  <c r="D3" i="6"/>
  <c r="AE54" i="5"/>
  <c r="AE33" i="5"/>
  <c r="AE45" i="5"/>
  <c r="AE24" i="5"/>
  <c r="AE49" i="5"/>
  <c r="AE30" i="5"/>
  <c r="O18" i="5"/>
  <c r="AB37" i="5"/>
  <c r="AB36" i="5"/>
  <c r="AB56" i="5"/>
  <c r="AB33" i="5"/>
  <c r="AB54" i="5"/>
  <c r="AB39" i="5"/>
  <c r="AB58" i="5"/>
  <c r="AB46" i="5"/>
  <c r="AB55" i="5"/>
  <c r="AB21" i="5"/>
  <c r="AB24" i="5"/>
  <c r="AB32" i="5"/>
  <c r="AB41" i="5"/>
  <c r="AB49" i="5"/>
  <c r="AB60" i="5"/>
  <c r="AB57" i="5"/>
  <c r="AB23" i="5"/>
  <c r="AB59" i="5"/>
  <c r="AB40" i="5"/>
  <c r="AB22" i="5"/>
  <c r="AB26" i="5"/>
  <c r="AB34" i="5"/>
  <c r="AB43" i="5"/>
  <c r="AB51" i="5"/>
  <c r="AB29" i="5"/>
  <c r="AB25" i="5"/>
  <c r="AB31" i="5"/>
  <c r="AB35" i="5"/>
  <c r="AE57" i="5"/>
  <c r="AE41" i="5"/>
  <c r="AE48" i="5"/>
  <c r="AE40" i="5"/>
  <c r="AE32" i="5"/>
  <c r="AE53" i="5"/>
  <c r="AE38" i="5"/>
  <c r="AE42" i="5"/>
  <c r="AE34" i="5"/>
  <c r="AE26" i="5"/>
  <c r="AF33" i="5"/>
  <c r="AA60" i="5"/>
  <c r="AA48" i="5"/>
  <c r="AA26" i="5"/>
  <c r="AA25" i="5"/>
  <c r="AA37" i="5"/>
  <c r="AA42" i="5"/>
  <c r="AA33" i="5"/>
  <c r="AA40" i="5"/>
  <c r="AA38" i="5"/>
  <c r="AA53" i="5"/>
  <c r="AA49" i="5"/>
  <c r="AA45" i="5"/>
  <c r="AA39" i="5"/>
  <c r="AA34" i="5"/>
  <c r="AA31" i="5"/>
  <c r="AA28" i="5"/>
  <c r="AA44" i="5"/>
  <c r="AA21" i="5"/>
  <c r="AA43" i="5"/>
  <c r="AA55" i="5"/>
  <c r="AA54" i="5"/>
  <c r="AA41" i="5"/>
  <c r="AA36" i="5"/>
  <c r="AA30" i="5"/>
  <c r="AA23" i="5"/>
  <c r="AA35" i="5"/>
  <c r="AA56" i="5"/>
  <c r="AA27" i="5"/>
  <c r="AA50" i="5"/>
  <c r="AA57" i="5"/>
  <c r="AA32" i="5"/>
  <c r="AA51" i="5"/>
  <c r="AA24" i="5"/>
  <c r="AA47" i="5"/>
  <c r="AA59" i="5"/>
  <c r="AA58" i="5"/>
  <c r="AA52" i="5"/>
  <c r="AA46" i="5"/>
  <c r="AA29" i="5"/>
  <c r="AD54" i="5"/>
  <c r="AD34" i="5"/>
  <c r="AD31" i="5"/>
  <c r="AD60" i="5"/>
  <c r="AD57" i="5"/>
  <c r="O17" i="5"/>
  <c r="O12" i="5"/>
  <c r="O13" i="5"/>
  <c r="O23" i="5"/>
  <c r="O31" i="5"/>
  <c r="O26" i="5"/>
  <c r="O9" i="5"/>
  <c r="O11" i="5"/>
  <c r="O22" i="5"/>
  <c r="O30" i="5"/>
  <c r="O16" i="5"/>
  <c r="O10" i="5"/>
  <c r="O15" i="5"/>
  <c r="O21" i="5"/>
  <c r="O25" i="5"/>
  <c r="O29" i="5"/>
  <c r="O8" i="5"/>
  <c r="O20" i="5"/>
  <c r="O14" i="5"/>
  <c r="O19" i="5"/>
  <c r="O24" i="5"/>
  <c r="AD22" i="5"/>
  <c r="AD45" i="5"/>
  <c r="AD43" i="5"/>
  <c r="AD25" i="5"/>
  <c r="AD56" i="5"/>
  <c r="AD47" i="5"/>
  <c r="AD38" i="5"/>
  <c r="AD29" i="5"/>
  <c r="AD32" i="5"/>
  <c r="AD52" i="5"/>
  <c r="AD27" i="5"/>
  <c r="AD59" i="5"/>
  <c r="AD50" i="5"/>
  <c r="AD41" i="5"/>
  <c r="AD44" i="5"/>
  <c r="AD35" i="5"/>
  <c r="AD51" i="5"/>
  <c r="AD26" i="5"/>
  <c r="AD42" i="5"/>
  <c r="AD58" i="5"/>
  <c r="AD33" i="5"/>
  <c r="AD49" i="5"/>
  <c r="AD48" i="5"/>
  <c r="AD24" i="5"/>
  <c r="AD36" i="5"/>
  <c r="AD39" i="5"/>
  <c r="AD55" i="5"/>
  <c r="AD30" i="5"/>
  <c r="AD46" i="5"/>
  <c r="AD21" i="5"/>
  <c r="AD37" i="5"/>
  <c r="AD53" i="5"/>
  <c r="AD28" i="5"/>
  <c r="AD40" i="5"/>
  <c r="AF34" i="5"/>
  <c r="AF47" i="5"/>
  <c r="AF28" i="5"/>
  <c r="AE55" i="5"/>
  <c r="AE60" i="5"/>
  <c r="AE58" i="5"/>
  <c r="AE47" i="5"/>
  <c r="AE35" i="5"/>
  <c r="AE31" i="5"/>
  <c r="AE39" i="5"/>
  <c r="AE27" i="5"/>
  <c r="AE28" i="5"/>
  <c r="AE23" i="5"/>
  <c r="AE52" i="5"/>
  <c r="AE51" i="5"/>
  <c r="AE59" i="5"/>
  <c r="AE44" i="5"/>
  <c r="AE29" i="5"/>
  <c r="AE25" i="5"/>
  <c r="AE36" i="5"/>
  <c r="AE21" i="5"/>
  <c r="AE22" i="5"/>
  <c r="AE37" i="5"/>
  <c r="AF31" i="5"/>
  <c r="AF39" i="5"/>
  <c r="AF46" i="5"/>
  <c r="G11" i="5"/>
  <c r="AC49" i="5"/>
  <c r="I15" i="5"/>
  <c r="AC41" i="5"/>
  <c r="AC22" i="5"/>
  <c r="AF60" i="5"/>
  <c r="AF23" i="5"/>
  <c r="AF26" i="5"/>
  <c r="AF41" i="5"/>
  <c r="AF54" i="5"/>
  <c r="AF22" i="5"/>
  <c r="AF44" i="5"/>
  <c r="AF36" i="5"/>
  <c r="AF40" i="5"/>
  <c r="AF52" i="5"/>
  <c r="AF43" i="5"/>
  <c r="AF35" i="5"/>
  <c r="AF27" i="5"/>
  <c r="AF57" i="5"/>
  <c r="AF30" i="5"/>
  <c r="AF55" i="5"/>
  <c r="AF58" i="5"/>
  <c r="AF50" i="5"/>
  <c r="AF51" i="5"/>
  <c r="AF49" i="5"/>
  <c r="AF25" i="5"/>
  <c r="AF53" i="5"/>
  <c r="AF32" i="5"/>
  <c r="AF56" i="5"/>
  <c r="AF45" i="5"/>
  <c r="AF37" i="5"/>
  <c r="AF29" i="5"/>
  <c r="AF21" i="5"/>
  <c r="AF38" i="5"/>
  <c r="AF48" i="5"/>
  <c r="AF24" i="5"/>
  <c r="AF59" i="5"/>
  <c r="AC33" i="5"/>
  <c r="AC34" i="5"/>
  <c r="AC25" i="5"/>
  <c r="AC57" i="5"/>
  <c r="AC40" i="5"/>
  <c r="AC60" i="5"/>
  <c r="AC38" i="5"/>
  <c r="AC39" i="5"/>
  <c r="AC32" i="5"/>
  <c r="AC58" i="5"/>
  <c r="AC44" i="5"/>
  <c r="AC54" i="5"/>
  <c r="AC27" i="5"/>
  <c r="AC35" i="5"/>
  <c r="AC43" i="5"/>
  <c r="AC51" i="5"/>
  <c r="AC59" i="5"/>
  <c r="AC21" i="5"/>
  <c r="AC48" i="5"/>
  <c r="AC42" i="5"/>
  <c r="AC30" i="5"/>
  <c r="AC52" i="5"/>
  <c r="AC31" i="5"/>
  <c r="AC47" i="5"/>
  <c r="AC55" i="5"/>
  <c r="AC26" i="5"/>
  <c r="AC23" i="5"/>
  <c r="AC29" i="5"/>
  <c r="AC37" i="5"/>
  <c r="AC45" i="5"/>
  <c r="AC53" i="5"/>
  <c r="AC24" i="5"/>
  <c r="AC56" i="5"/>
  <c r="AC50" i="5"/>
  <c r="AC28" i="5"/>
  <c r="AC46" i="5"/>
  <c r="G10" i="5"/>
  <c r="I14" i="5"/>
  <c r="I10" i="5"/>
  <c r="H18" i="5"/>
  <c r="J10" i="5"/>
  <c r="J18" i="5"/>
  <c r="H14" i="5"/>
  <c r="I18" i="5"/>
  <c r="J14" i="5"/>
  <c r="I8" i="5"/>
  <c r="G12" i="5"/>
  <c r="H11" i="5"/>
  <c r="H8" i="5"/>
  <c r="G13" i="5"/>
  <c r="G8" i="5"/>
  <c r="H12" i="5"/>
  <c r="G16" i="5"/>
  <c r="H16" i="5"/>
  <c r="J9" i="5"/>
  <c r="J13" i="5"/>
  <c r="H9" i="5"/>
  <c r="G17" i="5"/>
  <c r="H13" i="5"/>
  <c r="I9" i="5"/>
  <c r="J17" i="5"/>
  <c r="I12" i="5"/>
  <c r="H17" i="5"/>
  <c r="I16" i="5"/>
  <c r="I19" i="5"/>
  <c r="G19" i="5"/>
  <c r="J15" i="5"/>
  <c r="J11" i="5"/>
  <c r="H15" i="5"/>
  <c r="H19" i="5"/>
  <c r="H3" i="6" l="1"/>
  <c r="I2" i="6"/>
  <c r="G3" i="6"/>
  <c r="H2" i="4"/>
  <c r="G3" i="4"/>
  <c r="Z49" i="5"/>
  <c r="Z32" i="5"/>
  <c r="M32" i="5" s="1"/>
  <c r="L32" i="5" s="1"/>
  <c r="Z41" i="5"/>
  <c r="M41" i="5" s="1"/>
  <c r="L41" i="5" s="1"/>
  <c r="Z23" i="5"/>
  <c r="M23" i="5" s="1"/>
  <c r="L23" i="5" s="1"/>
  <c r="Z39" i="5"/>
  <c r="M39" i="5" s="1"/>
  <c r="L39" i="5" s="1"/>
  <c r="Z34" i="5"/>
  <c r="M34" i="5" s="1"/>
  <c r="L34" i="5" s="1"/>
  <c r="Z40" i="5"/>
  <c r="M40" i="5" s="1"/>
  <c r="L40" i="5" s="1"/>
  <c r="Z46" i="5"/>
  <c r="M46" i="5" s="1"/>
  <c r="L46" i="5" s="1"/>
  <c r="Z47" i="5"/>
  <c r="M47" i="5" s="1"/>
  <c r="L47" i="5" s="1"/>
  <c r="Z42" i="5"/>
  <c r="M42" i="5" s="1"/>
  <c r="L42" i="5" s="1"/>
  <c r="Z30" i="5"/>
  <c r="M30" i="5" s="1"/>
  <c r="L30" i="5" s="1"/>
  <c r="Z35" i="5"/>
  <c r="M35" i="5" s="1"/>
  <c r="L35" i="5" s="1"/>
  <c r="Z36" i="5"/>
  <c r="M36" i="5" s="1"/>
  <c r="L36" i="5" s="1"/>
  <c r="Z28" i="5"/>
  <c r="M28" i="5" s="1"/>
  <c r="L28" i="5" s="1"/>
  <c r="Z21" i="5"/>
  <c r="M21" i="5" s="1"/>
  <c r="L21" i="5" s="1"/>
  <c r="Z31" i="5"/>
  <c r="M31" i="5" s="1"/>
  <c r="L31" i="5" s="1"/>
  <c r="Z54" i="5"/>
  <c r="M54" i="5" s="1"/>
  <c r="L54" i="5" s="1"/>
  <c r="Z56" i="5"/>
  <c r="M56" i="5" s="1"/>
  <c r="L56" i="5" s="1"/>
  <c r="Z55" i="5"/>
  <c r="M55" i="5" s="1"/>
  <c r="L55" i="5" s="1"/>
  <c r="Z45" i="5"/>
  <c r="M45" i="5" s="1"/>
  <c r="L45" i="5" s="1"/>
  <c r="Z60" i="5"/>
  <c r="M60" i="5" s="1"/>
  <c r="L60" i="5" s="1"/>
  <c r="Z51" i="5"/>
  <c r="M51" i="5" s="1"/>
  <c r="L51" i="5" s="1"/>
  <c r="Z50" i="5"/>
  <c r="M50" i="5" s="1"/>
  <c r="L50" i="5" s="1"/>
  <c r="Z22" i="5"/>
  <c r="M22" i="5" s="1"/>
  <c r="L22" i="5" s="1"/>
  <c r="Z26" i="5"/>
  <c r="M26" i="5" s="1"/>
  <c r="L26" i="5" s="1"/>
  <c r="Z24" i="5"/>
  <c r="M24" i="5" s="1"/>
  <c r="L24" i="5" s="1"/>
  <c r="Z29" i="5"/>
  <c r="M29" i="5" s="1"/>
  <c r="L29" i="5" s="1"/>
  <c r="Z37" i="5"/>
  <c r="M37" i="5" s="1"/>
  <c r="L37" i="5" s="1"/>
  <c r="Z48" i="5"/>
  <c r="M48" i="5" s="1"/>
  <c r="L48" i="5" s="1"/>
  <c r="Z43" i="5"/>
  <c r="M43" i="5" s="1"/>
  <c r="L43" i="5" s="1"/>
  <c r="Z33" i="5"/>
  <c r="M33" i="5" s="1"/>
  <c r="L33" i="5" s="1"/>
  <c r="Z53" i="5"/>
  <c r="M53" i="5" s="1"/>
  <c r="L53" i="5" s="1"/>
  <c r="Z59" i="5"/>
  <c r="M59" i="5" s="1"/>
  <c r="L59" i="5" s="1"/>
  <c r="Z27" i="5"/>
  <c r="M27" i="5" s="1"/>
  <c r="L27" i="5" s="1"/>
  <c r="Z58" i="5"/>
  <c r="M58" i="5" s="1"/>
  <c r="L58" i="5" s="1"/>
  <c r="Z38" i="5"/>
  <c r="M38" i="5" s="1"/>
  <c r="L38" i="5" s="1"/>
  <c r="Z25" i="5"/>
  <c r="M25" i="5" s="1"/>
  <c r="L25" i="5" s="1"/>
  <c r="Z52" i="5"/>
  <c r="M52" i="5" s="1"/>
  <c r="L52" i="5" s="1"/>
  <c r="Z44" i="5"/>
  <c r="M44" i="5" s="1"/>
  <c r="L44" i="5" s="1"/>
  <c r="Z57" i="5"/>
  <c r="M57" i="5" s="1"/>
  <c r="L57" i="5" s="1"/>
  <c r="M49" i="5"/>
  <c r="L49" i="5" s="1"/>
  <c r="I2" i="4" l="1"/>
  <c r="H3" i="4"/>
  <c r="I3" i="6"/>
  <c r="J2" i="6"/>
  <c r="T22" i="5"/>
  <c r="T15" i="5"/>
  <c r="T17" i="5"/>
  <c r="T20" i="5"/>
  <c r="T14" i="5"/>
  <c r="T23" i="5"/>
  <c r="T9" i="5"/>
  <c r="T27" i="5"/>
  <c r="T25" i="5"/>
  <c r="T19" i="5"/>
  <c r="T16" i="5"/>
  <c r="T10" i="5"/>
  <c r="T29" i="5"/>
  <c r="T28" i="5"/>
  <c r="T11" i="5"/>
  <c r="T30" i="5"/>
  <c r="T8" i="5"/>
  <c r="T12" i="5"/>
  <c r="T18" i="5"/>
  <c r="T31" i="5"/>
  <c r="T13" i="5"/>
  <c r="T24" i="5"/>
  <c r="T21" i="5"/>
  <c r="T26" i="5"/>
  <c r="J3" i="6" l="1"/>
  <c r="K2" i="6"/>
  <c r="J2" i="4"/>
  <c r="I3" i="4"/>
  <c r="R13" i="5"/>
  <c r="R8" i="5"/>
  <c r="R29" i="5"/>
  <c r="R25" i="5"/>
  <c r="R14" i="5"/>
  <c r="R22" i="5"/>
  <c r="R24" i="5"/>
  <c r="R12" i="5"/>
  <c r="R28" i="5"/>
  <c r="R19" i="5"/>
  <c r="R23" i="5"/>
  <c r="R15" i="5"/>
  <c r="R21" i="5"/>
  <c r="R18" i="5"/>
  <c r="R11" i="5"/>
  <c r="R16" i="5"/>
  <c r="R9" i="5"/>
  <c r="R17" i="5"/>
  <c r="R26" i="5"/>
  <c r="R31" i="5"/>
  <c r="R30" i="5"/>
  <c r="R10" i="5"/>
  <c r="R27" i="5"/>
  <c r="R20" i="5"/>
  <c r="J3" i="4" l="1"/>
  <c r="K2" i="4"/>
  <c r="L2" i="6"/>
  <c r="K3" i="6"/>
  <c r="M2" i="6" l="1"/>
  <c r="L3" i="6"/>
  <c r="K3" i="4"/>
  <c r="L2" i="4"/>
  <c r="V17" i="5"/>
  <c r="V18" i="5"/>
  <c r="V25" i="5"/>
  <c r="V23" i="5"/>
  <c r="V22" i="5"/>
  <c r="V15" i="5"/>
  <c r="V12" i="5"/>
  <c r="V10" i="5"/>
  <c r="V24" i="5"/>
  <c r="V9" i="5"/>
  <c r="V13" i="5"/>
  <c r="V29" i="5"/>
  <c r="V11" i="5"/>
  <c r="V21" i="5"/>
  <c r="V20" i="5"/>
  <c r="V27" i="5"/>
  <c r="V28" i="5"/>
  <c r="V31" i="5"/>
  <c r="V30" i="5"/>
  <c r="V14" i="5"/>
  <c r="V16" i="5"/>
  <c r="V19" i="5"/>
  <c r="V26" i="5"/>
  <c r="W26" i="5" l="1"/>
  <c r="U26" i="5"/>
  <c r="S26" i="5" s="1"/>
  <c r="W16" i="5"/>
  <c r="U16" i="5"/>
  <c r="S16" i="5" s="1"/>
  <c r="W30" i="5"/>
  <c r="U30" i="5"/>
  <c r="S30" i="5" s="1"/>
  <c r="W28" i="5"/>
  <c r="U28" i="5"/>
  <c r="S28" i="5" s="1"/>
  <c r="W20" i="5"/>
  <c r="U20" i="5"/>
  <c r="S20" i="5" s="1"/>
  <c r="W11" i="5"/>
  <c r="U11" i="5"/>
  <c r="S11" i="5" s="1"/>
  <c r="W13" i="5"/>
  <c r="U13" i="5"/>
  <c r="S13" i="5" s="1"/>
  <c r="W24" i="5"/>
  <c r="U24" i="5"/>
  <c r="S24" i="5" s="1"/>
  <c r="W12" i="5"/>
  <c r="U12" i="5"/>
  <c r="S12" i="5" s="1"/>
  <c r="W22" i="5"/>
  <c r="U22" i="5"/>
  <c r="S22" i="5" s="1"/>
  <c r="W25" i="5"/>
  <c r="U25" i="5"/>
  <c r="S25" i="5" s="1"/>
  <c r="W17" i="5"/>
  <c r="U17" i="5"/>
  <c r="S17" i="5" s="1"/>
  <c r="W19" i="5"/>
  <c r="U19" i="5"/>
  <c r="S19" i="5" s="1"/>
  <c r="W14" i="5"/>
  <c r="U14" i="5"/>
  <c r="S14" i="5" s="1"/>
  <c r="W31" i="5"/>
  <c r="U31" i="5"/>
  <c r="S31" i="5" s="1"/>
  <c r="W27" i="5"/>
  <c r="U27" i="5"/>
  <c r="S27" i="5" s="1"/>
  <c r="W21" i="5"/>
  <c r="U21" i="5"/>
  <c r="S21" i="5" s="1"/>
  <c r="W29" i="5"/>
  <c r="U29" i="5"/>
  <c r="S29" i="5" s="1"/>
  <c r="W9" i="5"/>
  <c r="U9" i="5"/>
  <c r="S9" i="5" s="1"/>
  <c r="W10" i="5"/>
  <c r="U10" i="5"/>
  <c r="S10" i="5" s="1"/>
  <c r="W15" i="5"/>
  <c r="U15" i="5"/>
  <c r="S15" i="5" s="1"/>
  <c r="W23" i="5"/>
  <c r="U23" i="5"/>
  <c r="S23" i="5" s="1"/>
  <c r="W18" i="5"/>
  <c r="U18" i="5"/>
  <c r="S18" i="5" s="1"/>
  <c r="M2" i="4"/>
  <c r="L3" i="4"/>
  <c r="N2" i="6"/>
  <c r="M3" i="6"/>
  <c r="O2" i="6" l="1"/>
  <c r="N3" i="6"/>
  <c r="N2" i="4"/>
  <c r="M3" i="4"/>
  <c r="O2" i="4" l="1"/>
  <c r="N3" i="4"/>
  <c r="O3" i="6"/>
  <c r="P2" i="6"/>
  <c r="P3" i="6" l="1"/>
  <c r="Q2" i="6"/>
  <c r="P2" i="4"/>
  <c r="O3" i="4"/>
  <c r="P3" i="4" l="1"/>
  <c r="Q2" i="4"/>
  <c r="R2" i="6"/>
  <c r="Q3" i="6"/>
  <c r="S2" i="6" l="1"/>
  <c r="R3" i="6"/>
  <c r="R2" i="4"/>
  <c r="Q3" i="4"/>
  <c r="R3" i="4" l="1"/>
  <c r="S2" i="4"/>
  <c r="T2" i="6"/>
  <c r="S3" i="6"/>
  <c r="T3" i="6" l="1"/>
  <c r="U2" i="6"/>
  <c r="S3" i="4"/>
  <c r="T2" i="4"/>
  <c r="V2" i="6" l="1"/>
  <c r="U3" i="6"/>
  <c r="U2" i="4"/>
  <c r="T3" i="4"/>
  <c r="V2" i="4" l="1"/>
  <c r="U3" i="4"/>
  <c r="W2" i="6"/>
  <c r="V3" i="6"/>
  <c r="X2" i="6" l="1"/>
  <c r="W3" i="6"/>
  <c r="W2" i="4"/>
  <c r="V3" i="4"/>
  <c r="W3" i="4" l="1"/>
  <c r="X2" i="4"/>
  <c r="X3" i="6"/>
  <c r="Y2" i="6"/>
  <c r="Z2" i="6" l="1"/>
  <c r="Y3" i="6"/>
  <c r="Y2" i="4"/>
  <c r="X3" i="4"/>
  <c r="Z2" i="4" l="1"/>
  <c r="Y3" i="4"/>
  <c r="Z3" i="6"/>
  <c r="AA2" i="6"/>
  <c r="AB2" i="6" l="1"/>
  <c r="AA3" i="6"/>
  <c r="AA2" i="4"/>
  <c r="Z3" i="4"/>
  <c r="AA3" i="4" l="1"/>
  <c r="AB2" i="4"/>
  <c r="AC2" i="6"/>
  <c r="AB3" i="6"/>
  <c r="AC3" i="6" l="1"/>
  <c r="AD2" i="6"/>
  <c r="AB3" i="4"/>
  <c r="AC2" i="4"/>
  <c r="AD3" i="6" l="1"/>
  <c r="AE2" i="6"/>
  <c r="AD2" i="4"/>
  <c r="AC3" i="4"/>
  <c r="AF2" i="6" l="1"/>
  <c r="AE3" i="6"/>
  <c r="AE2" i="4"/>
  <c r="AD3" i="4"/>
  <c r="AF2" i="4" l="1"/>
  <c r="AE3" i="4"/>
  <c r="AG2" i="6"/>
  <c r="AF3" i="6"/>
  <c r="AH2" i="6" l="1"/>
  <c r="AG3" i="6"/>
  <c r="AF3" i="4"/>
  <c r="AG2" i="4"/>
  <c r="AH2" i="4" l="1"/>
  <c r="AG3" i="4"/>
  <c r="AI2" i="6"/>
  <c r="AH3" i="6"/>
  <c r="AJ2" i="6" l="1"/>
  <c r="AI3" i="6"/>
  <c r="AH3" i="4"/>
  <c r="AI2" i="4"/>
  <c r="AJ2" i="4" l="1"/>
  <c r="AI3" i="4"/>
  <c r="AJ3" i="6"/>
  <c r="AK2" i="6"/>
  <c r="AL2" i="6" l="1"/>
  <c r="AK3" i="6"/>
  <c r="AK2" i="4"/>
  <c r="AJ3" i="4"/>
  <c r="AL2" i="4" l="1"/>
  <c r="AK3" i="4"/>
  <c r="AM2" i="6"/>
  <c r="AL3" i="6"/>
  <c r="AM3" i="6" l="1"/>
  <c r="AN2" i="6"/>
  <c r="AM2" i="4"/>
  <c r="AL3" i="4"/>
  <c r="AN2" i="4" l="1"/>
  <c r="AM3" i="4"/>
  <c r="AO2" i="6"/>
  <c r="AO3" i="6" s="1"/>
  <c r="AN3" i="6"/>
  <c r="AN3" i="4" l="1"/>
  <c r="AO2" i="4"/>
  <c r="AO3" i="4" s="1"/>
  <c r="V8" i="5" l="1"/>
  <c r="W8" i="5" s="1"/>
  <c r="M11" i="5"/>
  <c r="B26" i="5" s="1"/>
  <c r="B21" i="5"/>
  <c r="U8" i="5"/>
  <c r="S8" i="5"/>
  <c r="B28" i="5" l="1"/>
  <c r="B30" i="5"/>
  <c r="B22" i="5"/>
  <c r="B24" i="5"/>
</calcChain>
</file>

<file path=xl/sharedStrings.xml><?xml version="1.0" encoding="utf-8"?>
<sst xmlns="http://schemas.openxmlformats.org/spreadsheetml/2006/main" count="1684" uniqueCount="1240">
  <si>
    <t>Weight of moving object</t>
  </si>
  <si>
    <t>Length of moving object</t>
  </si>
  <si>
    <t>Area of moving object</t>
  </si>
  <si>
    <t>Volume of moving object</t>
  </si>
  <si>
    <t>Speed</t>
  </si>
  <si>
    <t>Shape</t>
  </si>
  <si>
    <t>Strength</t>
  </si>
  <si>
    <t>Temperature</t>
  </si>
  <si>
    <t>Power</t>
  </si>
  <si>
    <t>Loss of information</t>
  </si>
  <si>
    <t>Reliability</t>
  </si>
  <si>
    <t>Productivity</t>
  </si>
  <si>
    <t>Segmentation</t>
  </si>
  <si>
    <t>Local Quality</t>
  </si>
  <si>
    <t>Universality</t>
  </si>
  <si>
    <t>Equipotentiality</t>
  </si>
  <si>
    <t>Mechanical Vibration</t>
  </si>
  <si>
    <t>Periodic Action</t>
  </si>
  <si>
    <t>Rushing through</t>
  </si>
  <si>
    <t>Feedback</t>
  </si>
  <si>
    <t>Self-service</t>
  </si>
  <si>
    <t>Copying</t>
  </si>
  <si>
    <t>Homogeneity</t>
  </si>
  <si>
    <t>08 15 29 34</t>
  </si>
  <si>
    <t>02 26 29 40</t>
  </si>
  <si>
    <t>08 01 37 18</t>
  </si>
  <si>
    <t>10 36 37 40</t>
  </si>
  <si>
    <t>08 10 29 40</t>
  </si>
  <si>
    <t>21 35 02 39</t>
  </si>
  <si>
    <t>01 08 40 15</t>
  </si>
  <si>
    <t>19 05 34 31</t>
  </si>
  <si>
    <t>36 22 06 38</t>
  </si>
  <si>
    <t>19 01 32</t>
  </si>
  <si>
    <t>12 18 28 31</t>
  </si>
  <si>
    <t>35 28 40 29</t>
  </si>
  <si>
    <t>30 02 14 18</t>
  </si>
  <si>
    <t>35 10 19 14</t>
  </si>
  <si>
    <t>13 29 10 18</t>
  </si>
  <si>
    <t>15 10 26 03</t>
  </si>
  <si>
    <t>26 39 01 40</t>
  </si>
  <si>
    <t>40 26 27 01</t>
  </si>
  <si>
    <t>06 27 19 16</t>
  </si>
  <si>
    <t>22 35 32</t>
  </si>
  <si>
    <t>02 35 32</t>
  </si>
  <si>
    <t>19 09 06 27</t>
  </si>
  <si>
    <t>15 08 29 34</t>
  </si>
  <si>
    <t>19 14</t>
  </si>
  <si>
    <t>13 14 08</t>
  </si>
  <si>
    <t>17 19 09 36</t>
  </si>
  <si>
    <t>35 10 36</t>
  </si>
  <si>
    <t>29 34 05 04</t>
  </si>
  <si>
    <t>13 15 01 28</t>
  </si>
  <si>
    <t>01 15 08 35</t>
  </si>
  <si>
    <t>02 19 09</t>
  </si>
  <si>
    <t>15 19 09</t>
  </si>
  <si>
    <t>19 32 16</t>
  </si>
  <si>
    <t>12 28</t>
  </si>
  <si>
    <t>10 01 29 35</t>
  </si>
  <si>
    <t>26 07 09 39</t>
  </si>
  <si>
    <t>35 08 02 14</t>
  </si>
  <si>
    <t>28 10</t>
  </si>
  <si>
    <t>35 01 14 16</t>
  </si>
  <si>
    <t>13 14 10 07</t>
  </si>
  <si>
    <t>15 14 28 26</t>
  </si>
  <si>
    <t>29 17 38 34</t>
  </si>
  <si>
    <t>15 17 04</t>
  </si>
  <si>
    <t>01 07 04 17</t>
  </si>
  <si>
    <t>29 30 34</t>
  </si>
  <si>
    <t>19 10 15</t>
  </si>
  <si>
    <t>05 34 04 10</t>
  </si>
  <si>
    <t>02 11 13</t>
  </si>
  <si>
    <t>03 34 40 29</t>
  </si>
  <si>
    <t>03 17 19</t>
  </si>
  <si>
    <t>03 35 39 18</t>
  </si>
  <si>
    <t>19 32 26</t>
  </si>
  <si>
    <t>15 19 25</t>
  </si>
  <si>
    <t>35 30 13 02</t>
  </si>
  <si>
    <t>17 07 10 40</t>
  </si>
  <si>
    <t>01 18 36 37</t>
  </si>
  <si>
    <t>09 40 28</t>
  </si>
  <si>
    <t>35 38</t>
  </si>
  <si>
    <t>Undesirable Result</t>
  </si>
  <si>
    <t>Principles</t>
  </si>
  <si>
    <t>29 02 40 28</t>
  </si>
  <si>
    <t>07 17 04 35</t>
  </si>
  <si>
    <t>07 29 34</t>
  </si>
  <si>
    <t>06 35 10</t>
  </si>
  <si>
    <t>14 04 15 22</t>
  </si>
  <si>
    <t>28 10 19 39</t>
  </si>
  <si>
    <t>10 15 14 07</t>
  </si>
  <si>
    <t>10 02 19 30</t>
  </si>
  <si>
    <t>34 39 40 18</t>
  </si>
  <si>
    <t>02 13 10</t>
  </si>
  <si>
    <t>35 13 18</t>
  </si>
  <si>
    <t>05 35 14 02</t>
  </si>
  <si>
    <t>02 36 18 37</t>
  </si>
  <si>
    <t>35 24</t>
  </si>
  <si>
    <t>07 02 35</t>
  </si>
  <si>
    <t>34 28 35 40</t>
  </si>
  <si>
    <t>09 14 17 15</t>
  </si>
  <si>
    <t>35 34 38</t>
  </si>
  <si>
    <t>35 06 04</t>
  </si>
  <si>
    <t>13 04 08</t>
  </si>
  <si>
    <t>29 30 04 34</t>
  </si>
  <si>
    <t>29 04 38 34</t>
  </si>
  <si>
    <t>13 28 15 12</t>
  </si>
  <si>
    <t>06 35 36</t>
  </si>
  <si>
    <t>35 15 34 18</t>
  </si>
  <si>
    <t>33 15 28 18</t>
  </si>
  <si>
    <t>08 13 26 14</t>
  </si>
  <si>
    <t>03 35 05</t>
  </si>
  <si>
    <t>02 28 36 30</t>
  </si>
  <si>
    <t>10 13 19</t>
  </si>
  <si>
    <t>08 10 18 37</t>
  </si>
  <si>
    <t>08 10 19 35</t>
  </si>
  <si>
    <t>17 10 04</t>
  </si>
  <si>
    <t>19 30 35 02</t>
  </si>
  <si>
    <t>01 18 35 36</t>
  </si>
  <si>
    <t>15 35 36 37</t>
  </si>
  <si>
    <t>02 18 37</t>
  </si>
  <si>
    <t>13 28 15 19</t>
  </si>
  <si>
    <t>36 35 21</t>
  </si>
  <si>
    <t>35 10 37 40</t>
  </si>
  <si>
    <t>10 35 21 16</t>
  </si>
  <si>
    <t>10 18 03 14</t>
  </si>
  <si>
    <t>19 02 16</t>
  </si>
  <si>
    <t>26 19 06</t>
  </si>
  <si>
    <t>16 26 21 02</t>
  </si>
  <si>
    <t>36 37</t>
  </si>
  <si>
    <t>Hits</t>
  </si>
  <si>
    <t>a</t>
  </si>
  <si>
    <t>b</t>
  </si>
  <si>
    <t>c</t>
  </si>
  <si>
    <t>d</t>
  </si>
  <si>
    <t>e</t>
  </si>
  <si>
    <t>Divide an object into independent parts.</t>
  </si>
  <si>
    <t>Make an object sectional.</t>
  </si>
  <si>
    <t>Extract only the necessary part or property.</t>
  </si>
  <si>
    <t>Provide transition from a homogenous structure of an object or outside environment (outside action) to a heterogeneous structure.</t>
  </si>
  <si>
    <t>Have different parts of an object carry out different functions.</t>
  </si>
  <si>
    <t>If it is necessary to carry out some action, consider a counteraction in advance.</t>
  </si>
  <si>
    <t>If an object must be in tension, provide anti-tension in advance.</t>
  </si>
  <si>
    <t>Carry out the required action in advance, in full or in part.</t>
  </si>
  <si>
    <t>Arrange objects so that they can go into action, without time loss while waiting for the action (and from the most convenient position)</t>
  </si>
  <si>
    <t>select</t>
  </si>
  <si>
    <t>Inventive</t>
  </si>
  <si>
    <t>principles</t>
  </si>
  <si>
    <t>Asymmetry</t>
  </si>
  <si>
    <t>Combine in space homogeneous objects or objects destined for contiguous operations.</t>
  </si>
  <si>
    <t>Replace a symmetrical form with an asymmetrical form of the object.</t>
  </si>
  <si>
    <t>If an object is already asymmetrical, increase the degree of asymmetry.</t>
  </si>
  <si>
    <t>Combine in time homogeneous or contiguous operations.</t>
  </si>
  <si>
    <t>Have the object perform multiple functions, thereby eliminating the need for other objects.</t>
  </si>
  <si>
    <t>Contain an object inside another, which in turn is placed inside another object.</t>
  </si>
  <si>
    <t>Compensate for the object's weight by providing aerodynamic or hydrodynamic forces.</t>
  </si>
  <si>
    <t>An object passes through a cavity in another object.</t>
  </si>
  <si>
    <t>Compensate for the object's weight by joining with another object that has lifting force.</t>
  </si>
  <si>
    <t>Change the condition of work so that an object need not be raised or lowered.</t>
  </si>
  <si>
    <t>Instead of an action dictated by the specifications of the problem, implement an opposite action.</t>
  </si>
  <si>
    <t>Turn object upside down.</t>
  </si>
  <si>
    <t>Replace linear parts or flat surfaces with curved ones, and cubical shapes with spherical shapes.</t>
  </si>
  <si>
    <t>Use rollers, balls and spirals.</t>
  </si>
  <si>
    <t>Replace a linear motion with a rotating motion, utilise a centrifugal force.</t>
  </si>
  <si>
    <t>Divide an object into elements able to change position relative to each other.</t>
  </si>
  <si>
    <t>If an object is immovable, make it moveable or interchangeable.</t>
  </si>
  <si>
    <t>If it is difficult to obtain 100% of a desired effect, achieve somewhat more or less to greatly simplify the problem.</t>
  </si>
  <si>
    <t>Increase the degree of an object's segmentation.</t>
  </si>
  <si>
    <t>Place each part of the object under conditions most favourable for its operation.</t>
  </si>
  <si>
    <t>Compensate for the relatively low reliability of an object by countermeasures taken in advance.</t>
  </si>
  <si>
    <t>Make object a moving part, or make non-moving part moveable and outside environment immovable.</t>
  </si>
  <si>
    <t>Make characteristics of an object or outside environment automatically adjust for optimal performance at each stage of the operation.</t>
  </si>
  <si>
    <t>Remove problems of moving an object in a line by allowing two-dimensional movement along a plane.</t>
  </si>
  <si>
    <t>Similarly, problems in moving an object in a plane are removed if the object can be changed to allow three-dimensional movement.</t>
  </si>
  <si>
    <t>Use multi-layer assembly of objects instead of a single layer.</t>
  </si>
  <si>
    <t>Incline the object or turn it "on its side".</t>
  </si>
  <si>
    <t>Project images on to neighbouring areas or on to the reverse side of the object.</t>
  </si>
  <si>
    <t>Set an object into oscillation.</t>
  </si>
  <si>
    <t>If an oscillation exists, increase its frequency, even as far as ultrasonic.</t>
  </si>
  <si>
    <t>Use the frequency of resonance.</t>
  </si>
  <si>
    <t>Instead of mechanical vibrators, use piezovibrators.</t>
  </si>
  <si>
    <t>If an action is already periodic, change its frequency.</t>
  </si>
  <si>
    <t>Use pulses between impulses to provide additional action.</t>
  </si>
  <si>
    <t>Carry out an action without a break - all parts of an object should be constantly operating at full capacity.</t>
  </si>
  <si>
    <t>Remove an idle and intermediate motion.</t>
  </si>
  <si>
    <t>Perform harmful or hazardous operations at very high speed.</t>
  </si>
  <si>
    <t>Remove a harmful factor by combining it with another harmful factor.</t>
  </si>
  <si>
    <t>Increase the amount of a harmful action until it ceases to be harmful.</t>
  </si>
  <si>
    <t>Introduce feedback.</t>
  </si>
  <si>
    <t>If feedback already exists, reverse it.</t>
  </si>
  <si>
    <t>Use an intermediary object to transfer or carry out an action.</t>
  </si>
  <si>
    <t>Temporarily connect an object to another one that is easy to remove.</t>
  </si>
  <si>
    <t>Make use of waste material and energy</t>
  </si>
  <si>
    <t>Use a simple or inexpensive copy instead of an object which is complex, expensive, fragile or inconvenient to use.</t>
  </si>
  <si>
    <t>Replace an object or system of objects by an optical copy or image. A scale can be used to reduce or enlarge the object.</t>
  </si>
  <si>
    <t>Replace an expensive object by a collection of inexpensive ones, compromising other properties (longevity, for example).</t>
  </si>
  <si>
    <t>Replace a mechanical system by an optical, acoustical or odour system.</t>
  </si>
  <si>
    <t>Replace fields.</t>
  </si>
  <si>
    <t>Use a field in conjunction with ferromagnetic particles.</t>
  </si>
  <si>
    <t>Replace solid parts of an object with gas or liquid. These parts can use air or water for inflation or use air or hydrostatic cushions.</t>
  </si>
  <si>
    <t>Replace customary construction with flexible membrane and thin film.</t>
  </si>
  <si>
    <t>Isolate an object from the outside environment with a thin film or fine membrane.</t>
  </si>
  <si>
    <t>If an object is already porous, fill the pores in advance with some substance.</t>
  </si>
  <si>
    <t>If such additives are already used, employ luminescent traces or tracer elements.</t>
  </si>
  <si>
    <t>Use colour additives to observe difficult to see objects or processes.</t>
  </si>
  <si>
    <t>Change the translucency of an object or its surroundings.</t>
  </si>
  <si>
    <t>Change the colour of an object or its surroundings.</t>
  </si>
  <si>
    <t>After it has completed its function or become useless, reject or modify (e.g. discard, dissolve or evaporate) an element of an object.</t>
  </si>
  <si>
    <t>Restore directly any used-up part of an object.</t>
  </si>
  <si>
    <t>Change the aggregate state of an object, the concentration of density, the degree of flexibility or the temperature.</t>
  </si>
  <si>
    <t>Implement an effect developed during the phase transition of a substance. For instance, during liberation of absorption of heat.</t>
  </si>
  <si>
    <t>Use expansion or contraction of a material by heat.</t>
  </si>
  <si>
    <t>Use various materials with different coefficients of heat expansion.</t>
  </si>
  <si>
    <t>Replace normal air with enriched air.</t>
  </si>
  <si>
    <t>Replace enriched air with oxygen.</t>
  </si>
  <si>
    <t>In oxygen or in air, treat a material with ionising radiation.</t>
  </si>
  <si>
    <t>Use ionised oxygen.</t>
  </si>
  <si>
    <t>Replace the normal environment with an inert one.</t>
  </si>
  <si>
    <t>Carry out process in a vacuum.</t>
  </si>
  <si>
    <t>Replace a homogeneous material with a composite one.</t>
  </si>
  <si>
    <t>Use ultrasonic vibrations in conjunction with an electronic field</t>
  </si>
  <si>
    <t>Replace a continuous action with a periodic one (impulse).</t>
  </si>
  <si>
    <t>Utilise a harmful factor or harmful effect of an environment to obtain a positive effect.</t>
  </si>
  <si>
    <t>Make the object service itself and carry out supplementary and repair operations.</t>
  </si>
  <si>
    <t>If visible or optical copies are used, replace them with infrared or ultraviolet copies.</t>
  </si>
  <si>
    <t>Use an electrical, magnetic or electromagnetic field for interaction with the object.</t>
  </si>
  <si>
    <t>Make an object porous or use additional porous elements (inserts, covers, etc.).</t>
  </si>
  <si>
    <t>Make objects interact with a primary object of the same material or a material similar in behaviour.</t>
  </si>
  <si>
    <t>01 08 35</t>
  </si>
  <si>
    <t>01 14 35</t>
  </si>
  <si>
    <t>10 15 36 28</t>
  </si>
  <si>
    <t>10 15 36 37</t>
  </si>
  <si>
    <t>06 35 36 37</t>
  </si>
  <si>
    <t>24 35</t>
  </si>
  <si>
    <t>06 18 38 40</t>
  </si>
  <si>
    <t>18 21 11</t>
  </si>
  <si>
    <t>34 15 10 14</t>
  </si>
  <si>
    <t>02 35 40</t>
  </si>
  <si>
    <t>10 03 18 40</t>
  </si>
  <si>
    <t>19 03 27</t>
  </si>
  <si>
    <t>35 39 19 02</t>
  </si>
  <si>
    <t>23 14 25</t>
  </si>
  <si>
    <t>10 14 35 40</t>
  </si>
  <si>
    <t>13 10 29 14</t>
  </si>
  <si>
    <t>01 08 10 29</t>
  </si>
  <si>
    <t>13 14 15 07</t>
  </si>
  <si>
    <t>05 34 29 04</t>
  </si>
  <si>
    <t>01 15 29 04</t>
  </si>
  <si>
    <t>35 15 18 34</t>
  </si>
  <si>
    <t>10 35 40 34</t>
  </si>
  <si>
    <t>22 01 18 04</t>
  </si>
  <si>
    <t>10 30 35 40</t>
  </si>
  <si>
    <t>14 26 28 25</t>
  </si>
  <si>
    <t>14 22 19 32</t>
  </si>
  <si>
    <t>35 04 15 10</t>
  </si>
  <si>
    <t>32 30</t>
  </si>
  <si>
    <t>12 02 29</t>
  </si>
  <si>
    <t>01 35 19 39</t>
  </si>
  <si>
    <t>01 08 15 34</t>
  </si>
  <si>
    <t>11 02 13 39</t>
  </si>
  <si>
    <t>02 38</t>
  </si>
  <si>
    <t>28 10 01 39</t>
  </si>
  <si>
    <t>28 33 01 18</t>
  </si>
  <si>
    <t>35 10 21</t>
  </si>
  <si>
    <t>35 33 02 40</t>
  </si>
  <si>
    <t>33 01 18 04</t>
  </si>
  <si>
    <t>13 17 35</t>
  </si>
  <si>
    <t>13 03 35</t>
  </si>
  <si>
    <t>39 03 35 23</t>
  </si>
  <si>
    <t>01 35 32</t>
  </si>
  <si>
    <t>32 03 27</t>
  </si>
  <si>
    <t>19 13 17 24</t>
  </si>
  <si>
    <t>27 04 29 18</t>
  </si>
  <si>
    <t>28 27 18 40</t>
  </si>
  <si>
    <t>28 02 10 27</t>
  </si>
  <si>
    <t>08 35 29 34</t>
  </si>
  <si>
    <t>03 15 40 14</t>
  </si>
  <si>
    <t>09 14 15 07</t>
  </si>
  <si>
    <t>08 03 26 14</t>
  </si>
  <si>
    <t>35 10 14 27</t>
  </si>
  <si>
    <t>09 18 03 40</t>
  </si>
  <si>
    <t>30 14 10 40</t>
  </si>
  <si>
    <t>17 09 15</t>
  </si>
  <si>
    <t>27 03 10</t>
  </si>
  <si>
    <t>10 30 22 40</t>
  </si>
  <si>
    <t>35 19</t>
  </si>
  <si>
    <t>05 19 09 35</t>
  </si>
  <si>
    <t>05 34 31 35</t>
  </si>
  <si>
    <t>06 03</t>
  </si>
  <si>
    <t>06 35 04</t>
  </si>
  <si>
    <t>03 19 35 05</t>
  </si>
  <si>
    <t>19 02</t>
  </si>
  <si>
    <t>14 26 09 25</t>
  </si>
  <si>
    <t>13 27 10 35</t>
  </si>
  <si>
    <t>27 03 26</t>
  </si>
  <si>
    <t>02 19 06</t>
  </si>
  <si>
    <t>28 35 06 18</t>
  </si>
  <si>
    <t>02 27 19 06</t>
  </si>
  <si>
    <t>01 40 35</t>
  </si>
  <si>
    <t>02 10 19 30</t>
  </si>
  <si>
    <t>19 18 36 40</t>
  </si>
  <si>
    <t>28 19 32 22</t>
  </si>
  <si>
    <t>10 15 19</t>
  </si>
  <si>
    <t>02 15 16</t>
  </si>
  <si>
    <t>35 39 38</t>
  </si>
  <si>
    <t>34 39 10 18</t>
  </si>
  <si>
    <t>28 30 36 02</t>
  </si>
  <si>
    <t>22 14 19 32</t>
  </si>
  <si>
    <t>35 01 32</t>
  </si>
  <si>
    <t>30 10 40</t>
  </si>
  <si>
    <t>19 35 39</t>
  </si>
  <si>
    <t>32 35 19</t>
  </si>
  <si>
    <t>19 24 03 14</t>
  </si>
  <si>
    <t>19 32 35</t>
  </si>
  <si>
    <t>03 25</t>
  </si>
  <si>
    <t>15 32 19 13</t>
  </si>
  <si>
    <t>13 15 32</t>
  </si>
  <si>
    <t>32 03 27 15</t>
  </si>
  <si>
    <t>02 19 04 35</t>
  </si>
  <si>
    <t>32 30 21 16</t>
  </si>
  <si>
    <t>02 15 19</t>
  </si>
  <si>
    <t>19 02 35 32</t>
  </si>
  <si>
    <t>35 12 34 31</t>
  </si>
  <si>
    <t>08 35 24</t>
  </si>
  <si>
    <t>19 32</t>
  </si>
  <si>
    <t>08 15 35 38</t>
  </si>
  <si>
    <t>19 17 10</t>
  </si>
  <si>
    <t>14 24 10 37</t>
  </si>
  <si>
    <t>02 06 34 14</t>
  </si>
  <si>
    <t>13 19</t>
  </si>
  <si>
    <t>19 35 10</t>
  </si>
  <si>
    <t>28 06 35 18</t>
  </si>
  <si>
    <t>19 15 03 17</t>
  </si>
  <si>
    <t>32 01 19</t>
  </si>
  <si>
    <t>18 19 28 01</t>
  </si>
  <si>
    <t>32 35 01 15</t>
  </si>
  <si>
    <t>12 36 18 31</t>
  </si>
  <si>
    <t>01 35</t>
  </si>
  <si>
    <t>12 08</t>
  </si>
  <si>
    <t>19 10 32 18</t>
  </si>
  <si>
    <t>17 32</t>
  </si>
  <si>
    <t>35 06 13 18</t>
  </si>
  <si>
    <t>30 06</t>
  </si>
  <si>
    <t>19 35 38 02</t>
  </si>
  <si>
    <t>19 35 18 37</t>
  </si>
  <si>
    <t>10 35 14</t>
  </si>
  <si>
    <t>04 06 02</t>
  </si>
  <si>
    <t>32 35 27 31</t>
  </si>
  <si>
    <t>10 26 35 28</t>
  </si>
  <si>
    <t>02 14 17 25</t>
  </si>
  <si>
    <t>19 10 35 38</t>
  </si>
  <si>
    <t>06 19 37 18</t>
  </si>
  <si>
    <t>06 02 34 19</t>
  </si>
  <si>
    <t>18 19 28 15</t>
  </si>
  <si>
    <t>07 02 35 39</t>
  </si>
  <si>
    <t>06 28</t>
  </si>
  <si>
    <t>15 17 30 26</t>
  </si>
  <si>
    <t>17 07 30</t>
  </si>
  <si>
    <t>07 15 13 16</t>
  </si>
  <si>
    <t>14 20 19 35</t>
  </si>
  <si>
    <t>14 15</t>
  </si>
  <si>
    <t>02 36 25</t>
  </si>
  <si>
    <t>14 02 39 06</t>
  </si>
  <si>
    <t>21 17 35 38</t>
  </si>
  <si>
    <t>12 22 15 24</t>
  </si>
  <si>
    <t>05 35 03 31</t>
  </si>
  <si>
    <t>05 08 13 30</t>
  </si>
  <si>
    <t>04 29 23 10</t>
  </si>
  <si>
    <t>10 28 24 35</t>
  </si>
  <si>
    <t>10 35 02 39</t>
  </si>
  <si>
    <t>10 14 18 39</t>
  </si>
  <si>
    <t>36 39 34 10</t>
  </si>
  <si>
    <t>10 39 35 34</t>
  </si>
  <si>
    <t>10 13 28 38</t>
  </si>
  <si>
    <t>08 35 40 05</t>
  </si>
  <si>
    <t>35 29 03 05</t>
  </si>
  <si>
    <t>02 14 30 40</t>
  </si>
  <si>
    <t>35 28 31 40</t>
  </si>
  <si>
    <t>28 27 03 18</t>
  </si>
  <si>
    <t>27 16 18 38</t>
  </si>
  <si>
    <t>13 01</t>
  </si>
  <si>
    <t>35 24 18 05</t>
  </si>
  <si>
    <t>28 27 18 31</t>
  </si>
  <si>
    <t>10 24 35</t>
  </si>
  <si>
    <t>10 15 35</t>
  </si>
  <si>
    <t>01 24</t>
  </si>
  <si>
    <t>30 26</t>
  </si>
  <si>
    <t>30 16</t>
  </si>
  <si>
    <t>02 22</t>
  </si>
  <si>
    <t>13 26</t>
  </si>
  <si>
    <t>01 06</t>
  </si>
  <si>
    <t>10 35 20 28</t>
  </si>
  <si>
    <t>10 20 35 26</t>
  </si>
  <si>
    <t>15 02 29</t>
  </si>
  <si>
    <t>30 29 14</t>
  </si>
  <si>
    <t>26 04</t>
  </si>
  <si>
    <t>10 35 04 18</t>
  </si>
  <si>
    <t>02 06 34 10</t>
  </si>
  <si>
    <t>35 16 32 18</t>
  </si>
  <si>
    <t>10 37 36</t>
  </si>
  <si>
    <t>37 36 04</t>
  </si>
  <si>
    <t>14 10 34 17</t>
  </si>
  <si>
    <t>35 27</t>
  </si>
  <si>
    <t>29 03 28 10</t>
  </si>
  <si>
    <t>20 10 28 18</t>
  </si>
  <si>
    <t>28 20 10 16</t>
  </si>
  <si>
    <t>35 28 21 18</t>
  </si>
  <si>
    <t>19 01 26 17</t>
  </si>
  <si>
    <t>35 38 19 18</t>
  </si>
  <si>
    <t>03 26 18 31</t>
  </si>
  <si>
    <t>19 06 18 26</t>
  </si>
  <si>
    <t>29 30 06 13</t>
  </si>
  <si>
    <t>02 18 40 04</t>
  </si>
  <si>
    <t>29 30 07</t>
  </si>
  <si>
    <t>35 03</t>
  </si>
  <si>
    <t>14 29 18 36</t>
  </si>
  <si>
    <t>10 14 36</t>
  </si>
  <si>
    <t>36 22</t>
  </si>
  <si>
    <t>15 32 35</t>
  </si>
  <si>
    <t>29 10 27</t>
  </si>
  <si>
    <t>03 35 10 40</t>
  </si>
  <si>
    <t>03 35 31</t>
  </si>
  <si>
    <t>03 17 30 39</t>
  </si>
  <si>
    <t>01 19</t>
  </si>
  <si>
    <t>34 23 16 18</t>
  </si>
  <si>
    <t xml:space="preserve"> </t>
  </si>
  <si>
    <t xml:space="preserve"> Description</t>
  </si>
  <si>
    <t>Extract (remove or separate) a "disturbing" part or property from an object.</t>
  </si>
  <si>
    <t>ID</t>
  </si>
  <si>
    <t>row</t>
  </si>
  <si>
    <t xml:space="preserve">     what gets worse as a result? </t>
  </si>
  <si>
    <t xml:space="preserve">  what do we want to make better?</t>
  </si>
  <si>
    <t>03 11 01 27</t>
  </si>
  <si>
    <t>10 28 08 03</t>
  </si>
  <si>
    <t>10 14 29 40</t>
  </si>
  <si>
    <t>15 29 28</t>
  </si>
  <si>
    <t>29 09</t>
  </si>
  <si>
    <t>32 35 40 04</t>
  </si>
  <si>
    <t>14 01 40 11</t>
  </si>
  <si>
    <t>02 35 16</t>
  </si>
  <si>
    <t>11 35 27 28</t>
  </si>
  <si>
    <t>03 35 13 21</t>
  </si>
  <si>
    <t>10 13 19 35</t>
  </si>
  <si>
    <t>10 40 16</t>
  </si>
  <si>
    <t>11 03</t>
  </si>
  <si>
    <t>11 02 13</t>
  </si>
  <si>
    <t>34 27 06 40</t>
  </si>
  <si>
    <t>19 35 03 10</t>
  </si>
  <si>
    <t>19 21 11 27</t>
  </si>
  <si>
    <t>10 36 23</t>
  </si>
  <si>
    <t>28 27 35 26</t>
  </si>
  <si>
    <t>18 26 28</t>
  </si>
  <si>
    <t>28 32 04</t>
  </si>
  <si>
    <t>32 28 03</t>
  </si>
  <si>
    <t>26 28 32 03</t>
  </si>
  <si>
    <t>28 32 01 24</t>
  </si>
  <si>
    <t>35 10 23 24</t>
  </si>
  <si>
    <t>06 28 25</t>
  </si>
  <si>
    <t>28 32 01</t>
  </si>
  <si>
    <t>03 27 16</t>
  </si>
  <si>
    <t>03</t>
  </si>
  <si>
    <t>10 26 24</t>
  </si>
  <si>
    <t>32 19 24</t>
  </si>
  <si>
    <t>11 15 32</t>
  </si>
  <si>
    <t>03 01 32</t>
  </si>
  <si>
    <t>28 35 26 18</t>
  </si>
  <si>
    <t>10 28 29 37</t>
  </si>
  <si>
    <t>02 32 10</t>
  </si>
  <si>
    <t>02 32</t>
  </si>
  <si>
    <t>02 29 18 36</t>
  </si>
  <si>
    <t>25 28 02 16</t>
  </si>
  <si>
    <t>35 10 25</t>
  </si>
  <si>
    <t>10 28 32 25</t>
  </si>
  <si>
    <t>28 29 37 36</t>
  </si>
  <si>
    <t>03 35</t>
  </si>
  <si>
    <t>32 30 40</t>
  </si>
  <si>
    <t>03 27</t>
  </si>
  <si>
    <t>03 27 16 40</t>
  </si>
  <si>
    <t>03 32</t>
  </si>
  <si>
    <t>22 21 18 27</t>
  </si>
  <si>
    <t>02 19 22 37</t>
  </si>
  <si>
    <t>01 15 17 24</t>
  </si>
  <si>
    <t>01 18</t>
  </si>
  <si>
    <t>22 33 28 01</t>
  </si>
  <si>
    <t>27 02 39 35</t>
  </si>
  <si>
    <t>22 21 27 35</t>
  </si>
  <si>
    <t>34 39 19 27</t>
  </si>
  <si>
    <t>01 28 35 23</t>
  </si>
  <si>
    <t>01 35 40 18</t>
  </si>
  <si>
    <t>22 02 37</t>
  </si>
  <si>
    <t>22 01 02 35</t>
  </si>
  <si>
    <t>35 24 30 18</t>
  </si>
  <si>
    <t>18 35 37 01</t>
  </si>
  <si>
    <t>22 15 33 28</t>
  </si>
  <si>
    <t>17 01 40 33</t>
  </si>
  <si>
    <t>22 33 35 02</t>
  </si>
  <si>
    <t>15 19</t>
  </si>
  <si>
    <t>01 35 06 27</t>
  </si>
  <si>
    <t>10 02 22 37</t>
  </si>
  <si>
    <t>22 35 31 39</t>
  </si>
  <si>
    <t>35 22 01 39</t>
  </si>
  <si>
    <t>17 02 18 39</t>
  </si>
  <si>
    <t>22 01 40</t>
  </si>
  <si>
    <t>17 02 40 01</t>
  </si>
  <si>
    <t>30 18 35 04</t>
  </si>
  <si>
    <t>02 24 35 21</t>
  </si>
  <si>
    <t>13 03 36 24</t>
  </si>
  <si>
    <t>02 33 27 18</t>
  </si>
  <si>
    <t>35 01</t>
  </si>
  <si>
    <t>35 40 27 39</t>
  </si>
  <si>
    <t>15 35 22 02</t>
  </si>
  <si>
    <t>21 39 16 22</t>
  </si>
  <si>
    <t>22 35 02 24</t>
  </si>
  <si>
    <t>35 19 32 39</t>
  </si>
  <si>
    <t>02 35 06</t>
  </si>
  <si>
    <t>19 22 18</t>
  </si>
  <si>
    <t>27 28 01 36</t>
  </si>
  <si>
    <t>28 01 09</t>
  </si>
  <si>
    <t>01 29 17</t>
  </si>
  <si>
    <t>15 17 27</t>
  </si>
  <si>
    <t>13 01 26 24</t>
  </si>
  <si>
    <t>40 16</t>
  </si>
  <si>
    <t>29 01 40</t>
  </si>
  <si>
    <t>35 13 08 01</t>
  </si>
  <si>
    <t>15 37 18 01</t>
  </si>
  <si>
    <t>01 35 16</t>
  </si>
  <si>
    <t>11 03 10 32</t>
  </si>
  <si>
    <t>27 01 04</t>
  </si>
  <si>
    <t>35 10</t>
  </si>
  <si>
    <t>26 27</t>
  </si>
  <si>
    <t>19 35 28 26</t>
  </si>
  <si>
    <t>28 26 30</t>
  </si>
  <si>
    <t>01 04</t>
  </si>
  <si>
    <t>35 03 02 24</t>
  </si>
  <si>
    <t>06 13 01 32</t>
  </si>
  <si>
    <t>15 29 35 04</t>
  </si>
  <si>
    <t>02 25</t>
  </si>
  <si>
    <t>15 17 13 16</t>
  </si>
  <si>
    <t>16 04</t>
  </si>
  <si>
    <t>15 13 30 12</t>
  </si>
  <si>
    <t>32 28 13 12</t>
  </si>
  <si>
    <t>01 28 03 25</t>
  </si>
  <si>
    <t>32 15 26</t>
  </si>
  <si>
    <t>32 35 30</t>
  </si>
  <si>
    <t>32 40 28 02</t>
  </si>
  <si>
    <t>12 27</t>
  </si>
  <si>
    <t>01</t>
  </si>
  <si>
    <t>28 26 19</t>
  </si>
  <si>
    <t>19 35</t>
  </si>
  <si>
    <t>02 27 28 11</t>
  </si>
  <si>
    <t>15 13 10 01</t>
  </si>
  <si>
    <t>34 02 28 27</t>
  </si>
  <si>
    <t>15 01 11</t>
  </si>
  <si>
    <t>02</t>
  </si>
  <si>
    <t>02 13 01</t>
  </si>
  <si>
    <t>02 35 10 16</t>
  </si>
  <si>
    <t>27 11 03</t>
  </si>
  <si>
    <t>04 10 16</t>
  </si>
  <si>
    <t>01 15 17 28</t>
  </si>
  <si>
    <t>29 05 15 08</t>
  </si>
  <si>
    <t>19 15 29</t>
  </si>
  <si>
    <t>14 15 01 16</t>
  </si>
  <si>
    <t>15 30</t>
  </si>
  <si>
    <t>15 16</t>
  </si>
  <si>
    <t>15 29</t>
  </si>
  <si>
    <t>15 10 26</t>
  </si>
  <si>
    <t>15 17 18 20</t>
  </si>
  <si>
    <t>01 15 29</t>
  </si>
  <si>
    <t>35 30 34 02</t>
  </si>
  <si>
    <t>15 03 32</t>
  </si>
  <si>
    <t>01 35 13</t>
  </si>
  <si>
    <t>02 18 27</t>
  </si>
  <si>
    <t>26 30 36 34</t>
  </si>
  <si>
    <t>01 10 26 39</t>
  </si>
  <si>
    <t>01 19 26 24</t>
  </si>
  <si>
    <t>01 26</t>
  </si>
  <si>
    <t>14 01 13</t>
  </si>
  <si>
    <t>01 18 36</t>
  </si>
  <si>
    <t>26 01</t>
  </si>
  <si>
    <t>01 31</t>
  </si>
  <si>
    <t>10 28 04 34</t>
  </si>
  <si>
    <t>26 35 10 18</t>
  </si>
  <si>
    <t>19 01 35</t>
  </si>
  <si>
    <t>16 29 01 28</t>
  </si>
  <si>
    <t>02 13 28</t>
  </si>
  <si>
    <t>02 17 16</t>
  </si>
  <si>
    <t>06 32 13</t>
  </si>
  <si>
    <t>02 29 27 28</t>
  </si>
  <si>
    <t>28 29 26 32</t>
  </si>
  <si>
    <t>25 28 17 15</t>
  </si>
  <si>
    <t>35 01 26 24</t>
  </si>
  <si>
    <t>02 36 26 18</t>
  </si>
  <si>
    <t>02 35 30 18</t>
  </si>
  <si>
    <t>29 26 04</t>
  </si>
  <si>
    <t>02 17 26</t>
  </si>
  <si>
    <t>03 34 27 16</t>
  </si>
  <si>
    <t>36 37 10 19</t>
  </si>
  <si>
    <t>02 36 37</t>
  </si>
  <si>
    <t>15 13 39</t>
  </si>
  <si>
    <t>35 22 39 23</t>
  </si>
  <si>
    <t>27 03 15 40</t>
  </si>
  <si>
    <t>19 29 39 35</t>
  </si>
  <si>
    <t>25 34 06 35</t>
  </si>
  <si>
    <t>03 27 35 31</t>
  </si>
  <si>
    <t>32 15</t>
  </si>
  <si>
    <t>19 35 16 25</t>
  </si>
  <si>
    <t>26 35 18 19</t>
  </si>
  <si>
    <t>02 26 35</t>
  </si>
  <si>
    <t>17 24 26 16</t>
  </si>
  <si>
    <t>14 30 28 23</t>
  </si>
  <si>
    <t>35 34 16 24</t>
  </si>
  <si>
    <t>10 18</t>
  </si>
  <si>
    <t>02 35</t>
  </si>
  <si>
    <t>15 01 32</t>
  </si>
  <si>
    <t>06 10</t>
  </si>
  <si>
    <t>26 02 19 16</t>
  </si>
  <si>
    <t>02 26 10</t>
  </si>
  <si>
    <t>32 02</t>
  </si>
  <si>
    <t>35 03 24 37</t>
  </si>
  <si>
    <t>01 28 15 35</t>
  </si>
  <si>
    <t>14 04 28 29</t>
  </si>
  <si>
    <t>30 14 07 26</t>
  </si>
  <si>
    <t>10 26 34 02</t>
  </si>
  <si>
    <t>10 15 17 07</t>
  </si>
  <si>
    <t>10 06 02 34</t>
  </si>
  <si>
    <t>35 37 10 02</t>
  </si>
  <si>
    <t>03 28 35 37</t>
  </si>
  <si>
    <t>10 14 35 37</t>
  </si>
  <si>
    <t>17 26 34 10</t>
  </si>
  <si>
    <t>23 35 40 03</t>
  </si>
  <si>
    <t>29 35 10 14</t>
  </si>
  <si>
    <t>35 17 14 19</t>
  </si>
  <si>
    <t>15 28 35</t>
  </si>
  <si>
    <t>02 25 16</t>
  </si>
  <si>
    <t>12 28 35</t>
  </si>
  <si>
    <t>08 36 38 31</t>
  </si>
  <si>
    <t>19 26 17 27</t>
  </si>
  <si>
    <t>01 10 35 37</t>
  </si>
  <si>
    <t>19 38</t>
  </si>
  <si>
    <t>17 32 13 38</t>
  </si>
  <si>
    <t>35 06 38</t>
  </si>
  <si>
    <t>30 06 25</t>
  </si>
  <si>
    <t>15 35 02</t>
  </si>
  <si>
    <t>26 02 36 35</t>
  </si>
  <si>
    <t>22 10 35</t>
  </si>
  <si>
    <t>29 14 02 40</t>
  </si>
  <si>
    <t>35 32 15 31</t>
  </si>
  <si>
    <t>26 10 28</t>
  </si>
  <si>
    <t>19 35 10 38</t>
  </si>
  <si>
    <t>16 06 19</t>
  </si>
  <si>
    <t>16 06 19 37</t>
  </si>
  <si>
    <t>10 35 38</t>
  </si>
  <si>
    <t>28 27 18 38</t>
  </si>
  <si>
    <t>10 19</t>
  </si>
  <si>
    <t>35 20 10 06</t>
  </si>
  <si>
    <t>04 34 19</t>
  </si>
  <si>
    <t>19 24 26 31</t>
  </si>
  <si>
    <t>32 15 02</t>
  </si>
  <si>
    <t>19 22 31 02</t>
  </si>
  <si>
    <t>02 35 18</t>
  </si>
  <si>
    <t>26 10 34</t>
  </si>
  <si>
    <t>26 35 10</t>
  </si>
  <si>
    <t>35 02 10 34</t>
  </si>
  <si>
    <t>19 17 34</t>
  </si>
  <si>
    <t>20 19 30 34</t>
  </si>
  <si>
    <t>19 35 16</t>
  </si>
  <si>
    <t>28 35 34</t>
  </si>
  <si>
    <t>15 06 19 28</t>
  </si>
  <si>
    <t>19 06 18 09</t>
  </si>
  <si>
    <t>07 02 06 13</t>
  </si>
  <si>
    <t>06 38 07</t>
  </si>
  <si>
    <t>15 26 17 30</t>
  </si>
  <si>
    <t>17 07 30 18</t>
  </si>
  <si>
    <t>07 18 23</t>
  </si>
  <si>
    <t>07</t>
  </si>
  <si>
    <t>16 35 38</t>
  </si>
  <si>
    <t>36 38</t>
  </si>
  <si>
    <t>19 38 07</t>
  </si>
  <si>
    <t>01 13 32 15</t>
  </si>
  <si>
    <t>03 38</t>
  </si>
  <si>
    <t>35 27 02 37</t>
  </si>
  <si>
    <t>19 10</t>
  </si>
  <si>
    <t>10 18 32 07</t>
  </si>
  <si>
    <t>07 18 25</t>
  </si>
  <si>
    <t>11 10 35</t>
  </si>
  <si>
    <t>21 22 35 02</t>
  </si>
  <si>
    <t>21 35 02 22</t>
  </si>
  <si>
    <t>02 19</t>
  </si>
  <si>
    <t>07 23</t>
  </si>
  <si>
    <t>35 03 15 23</t>
  </si>
  <si>
    <t>28 10 29 35</t>
  </si>
  <si>
    <t>35 06 23 40</t>
  </si>
  <si>
    <t>35 06 22 32</t>
  </si>
  <si>
    <t>14 29 10 39</t>
  </si>
  <si>
    <t>10 28 24</t>
  </si>
  <si>
    <t>35 02 10 31</t>
  </si>
  <si>
    <t>10 18 39 31</t>
  </si>
  <si>
    <t>01 29 30 36</t>
  </si>
  <si>
    <t>03 39 18 31</t>
  </si>
  <si>
    <t>14 15 18 40</t>
  </si>
  <si>
    <t>03 36 37 10</t>
  </si>
  <si>
    <t>29 35 03 05</t>
  </si>
  <si>
    <t>21 36 39 31</t>
  </si>
  <si>
    <t>01 06 13</t>
  </si>
  <si>
    <t>35 18 24 05</t>
  </si>
  <si>
    <t>28 27 12 31</t>
  </si>
  <si>
    <t>35 27 02 31</t>
  </si>
  <si>
    <t>15 18 35 10</t>
  </si>
  <si>
    <t>06 03 10 24</t>
  </si>
  <si>
    <t>10 29 39 35</t>
  </si>
  <si>
    <t>16 34 31 28</t>
  </si>
  <si>
    <t>35 10 24 31</t>
  </si>
  <si>
    <t>10 01 34 29</t>
  </si>
  <si>
    <t>15 34 33</t>
  </si>
  <si>
    <t>32 28 02 24</t>
  </si>
  <si>
    <t>02 35 34 27</t>
  </si>
  <si>
    <t>15 10 02</t>
  </si>
  <si>
    <t>35 10 28 24</t>
  </si>
  <si>
    <t>35 18 10 13</t>
  </si>
  <si>
    <t>35 10 18</t>
  </si>
  <si>
    <t>28 35 10 23</t>
  </si>
  <si>
    <t>10 35 05</t>
  </si>
  <si>
    <t>26 32</t>
  </si>
  <si>
    <t>24 26 28 32</t>
  </si>
  <si>
    <t>24 28 35</t>
  </si>
  <si>
    <t>10 28 23</t>
  </si>
  <si>
    <t>22 10 01</t>
  </si>
  <si>
    <t>10 21 22</t>
  </si>
  <si>
    <t>27 22</t>
  </si>
  <si>
    <t>35 33</t>
  </si>
  <si>
    <t>13 23 15</t>
  </si>
  <si>
    <t>ptr</t>
  </si>
  <si>
    <t>adj n</t>
  </si>
  <si>
    <t>sortval</t>
  </si>
  <si>
    <t>hits</t>
  </si>
  <si>
    <t>Identified Inventive Principles</t>
  </si>
  <si>
    <t>10 20 37 35</t>
  </si>
  <si>
    <t>10 20 26 05</t>
  </si>
  <si>
    <t>30 24 14 05</t>
  </si>
  <si>
    <t>26 04 05 16</t>
  </si>
  <si>
    <t>10 35 17 04</t>
  </si>
  <si>
    <t>02 05 34 10</t>
  </si>
  <si>
    <t>10 37 36 05</t>
  </si>
  <si>
    <t>04 10 34 17</t>
  </si>
  <si>
    <t>35 03 22 05</t>
  </si>
  <si>
    <t>29 03 28 18</t>
  </si>
  <si>
    <t>35 29 21 18</t>
  </si>
  <si>
    <t>01 19 26 17</t>
  </si>
  <si>
    <t>10 05 18 32</t>
  </si>
  <si>
    <t>35 18 10 39</t>
  </si>
  <si>
    <t>35 38 18 16</t>
  </si>
  <si>
    <t>10 30 04</t>
  </si>
  <si>
    <t>24 34 28 32</t>
  </si>
  <si>
    <t>24 26 28 18</t>
  </si>
  <si>
    <t>35 18 34</t>
  </si>
  <si>
    <t>35 22 18 39</t>
  </si>
  <si>
    <t>35 28 34 04</t>
  </si>
  <si>
    <t>04 28 10 34</t>
  </si>
  <si>
    <t>35 28</t>
  </si>
  <si>
    <t>06 29</t>
  </si>
  <si>
    <t>18 28 32 10</t>
  </si>
  <si>
    <t>24 28 35 30</t>
  </si>
  <si>
    <t>35 06 18 31</t>
  </si>
  <si>
    <t>27 26 18 35</t>
  </si>
  <si>
    <t>15 14 29</t>
  </si>
  <si>
    <t>15 20 29</t>
  </si>
  <si>
    <t>35 29 34 28</t>
  </si>
  <si>
    <t>35 14 03</t>
  </si>
  <si>
    <t>10 36 14 03</t>
  </si>
  <si>
    <t>35 14</t>
  </si>
  <si>
    <t>15 02 17 40</t>
  </si>
  <si>
    <t>14 35 34 10</t>
  </si>
  <si>
    <t>03 17 39</t>
  </si>
  <si>
    <t>34 29 16 18</t>
  </si>
  <si>
    <t>18 03 28 40</t>
  </si>
  <si>
    <t>33 30</t>
  </si>
  <si>
    <t>35 33 29 31</t>
  </si>
  <si>
    <t>03 35 40 39</t>
  </si>
  <si>
    <t>29 01 35 27</t>
  </si>
  <si>
    <t>35 29 25 10</t>
  </si>
  <si>
    <t>02 32 10 25</t>
  </si>
  <si>
    <t>15 03 29</t>
  </si>
  <si>
    <t>03 13 27 10</t>
  </si>
  <si>
    <t>03 27 29 18</t>
  </si>
  <si>
    <t>08 35</t>
  </si>
  <si>
    <t>13 29 03 27</t>
  </si>
  <si>
    <t>03 08 10 40</t>
  </si>
  <si>
    <t>03 10 08 28</t>
  </si>
  <si>
    <t>15 09 14 04</t>
  </si>
  <si>
    <t>15 29 28 11</t>
  </si>
  <si>
    <t>17 10 14 16</t>
  </si>
  <si>
    <t>03 10 14 24</t>
  </si>
  <si>
    <t>02 35 24</t>
  </si>
  <si>
    <t>21 35 11 28</t>
  </si>
  <si>
    <t>08 28 10 03</t>
  </si>
  <si>
    <t>10 24 35 19</t>
  </si>
  <si>
    <t>35 01 16 11</t>
  </si>
  <si>
    <t>11 28</t>
  </si>
  <si>
    <t>02 35 03 25</t>
  </si>
  <si>
    <t>03 35 10</t>
  </si>
  <si>
    <t>11 32 13</t>
  </si>
  <si>
    <t>21 11 27 19</t>
  </si>
  <si>
    <t>36 23</t>
  </si>
  <si>
    <t>21 11 26 31</t>
  </si>
  <si>
    <t>10 11 35</t>
  </si>
  <si>
    <t>10 35 29 39</t>
  </si>
  <si>
    <t>10 28</t>
  </si>
  <si>
    <t>21 28 40 03</t>
  </si>
  <si>
    <t>32 03 11 23</t>
  </si>
  <si>
    <t>11 32 01</t>
  </si>
  <si>
    <t>27 35 02 40</t>
  </si>
  <si>
    <t>35 02 40 26</t>
  </si>
  <si>
    <t>27 17 40</t>
  </si>
  <si>
    <t>01 11</t>
  </si>
  <si>
    <t>13 35 08 24</t>
  </si>
  <si>
    <t>13 35 01</t>
  </si>
  <si>
    <t>27 40 28</t>
  </si>
  <si>
    <t>11 13 27</t>
  </si>
  <si>
    <t>01 35 29 38</t>
  </si>
  <si>
    <t>32 35 26 28</t>
  </si>
  <si>
    <t>28 35 25 26</t>
  </si>
  <si>
    <t>28 26 05 16</t>
  </si>
  <si>
    <t>32 28 03 16</t>
  </si>
  <si>
    <t>32 13 06</t>
  </si>
  <si>
    <t>28 13 32 24</t>
  </si>
  <si>
    <t>06 28 32</t>
  </si>
  <si>
    <t>32 35 13</t>
  </si>
  <si>
    <t>28 06 32</t>
  </si>
  <si>
    <t>06 19 28 24</t>
  </si>
  <si>
    <t>06 01 32</t>
  </si>
  <si>
    <t>03 06 32</t>
  </si>
  <si>
    <t>26 32 27</t>
  </si>
  <si>
    <t>10 16 31 28</t>
  </si>
  <si>
    <t>02 06 32</t>
  </si>
  <si>
    <t>05 11 01 23</t>
  </si>
  <si>
    <t>28 24 22 26</t>
  </si>
  <si>
    <t>03 33 39 10</t>
  </si>
  <si>
    <t>06 35 25 18</t>
  </si>
  <si>
    <t>01 13 17 34</t>
  </si>
  <si>
    <t>01 32 13 11</t>
  </si>
  <si>
    <t>13 35 02</t>
  </si>
  <si>
    <t>27 35 10 34</t>
  </si>
  <si>
    <t>26 24 32 28</t>
  </si>
  <si>
    <t>28 02 10 34</t>
  </si>
  <si>
    <t>10 34 28 32</t>
  </si>
  <si>
    <t>28 32 13 18</t>
  </si>
  <si>
    <t>28 35 27 09</t>
  </si>
  <si>
    <t>28 33 29 32</t>
  </si>
  <si>
    <t>25 10 35</t>
  </si>
  <si>
    <t>10 28 32</t>
  </si>
  <si>
    <t>28 19 34 36</t>
  </si>
  <si>
    <t>30 18</t>
  </si>
  <si>
    <t>03 27 40</t>
  </si>
  <si>
    <t>19 26</t>
  </si>
  <si>
    <t>13 32 02</t>
  </si>
  <si>
    <t>35 31 10 24</t>
  </si>
  <si>
    <t>32 26 28 18</t>
  </si>
  <si>
    <t>26 28 10 36</t>
  </si>
  <si>
    <t>04 17 34 26</t>
  </si>
  <si>
    <t>01 32 35 23</t>
  </si>
  <si>
    <t>25 10</t>
  </si>
  <si>
    <t>26 02 18</t>
  </si>
  <si>
    <t>26 28 18 23</t>
  </si>
  <si>
    <t>10 18 32 39</t>
  </si>
  <si>
    <t>22 21 27 39</t>
  </si>
  <si>
    <t>02 22 13 24</t>
  </si>
  <si>
    <t>17 01 39 04</t>
  </si>
  <si>
    <t>22 01 33 28</t>
  </si>
  <si>
    <t>22 23 37 35</t>
  </si>
  <si>
    <t>21 22 35 28</t>
  </si>
  <si>
    <t>13 35 39 18</t>
  </si>
  <si>
    <t>22 01 03 35</t>
  </si>
  <si>
    <t>01 19 32 13</t>
  </si>
  <si>
    <t>01 24 06 27</t>
  </si>
  <si>
    <t>33 22 19 40</t>
  </si>
  <si>
    <t>22 10 02</t>
  </si>
  <si>
    <t>27 24 02 40</t>
  </si>
  <si>
    <t>28 33 23 26</t>
  </si>
  <si>
    <t>26 28 10 18</t>
  </si>
  <si>
    <t>24 35 02</t>
  </si>
  <si>
    <t>02 25 28 39</t>
  </si>
  <si>
    <t>35 10 02</t>
  </si>
  <si>
    <t>35 11 22 31</t>
  </si>
  <si>
    <t>22 19 29 40</t>
  </si>
  <si>
    <t>33 03 34</t>
  </si>
  <si>
    <t>22 35 13 24</t>
  </si>
  <si>
    <t>24 02 40 39</t>
  </si>
  <si>
    <t>03 33 26</t>
  </si>
  <si>
    <t>19 22 15 39</t>
  </si>
  <si>
    <t>17 15 16 22</t>
  </si>
  <si>
    <t>17 02 40</t>
  </si>
  <si>
    <t>35 28 03 23</t>
  </si>
  <si>
    <t>35 28 01 40</t>
  </si>
  <si>
    <t>15 22 33 31</t>
  </si>
  <si>
    <t>19 24 39 32</t>
  </si>
  <si>
    <t>10 01 34</t>
  </si>
  <si>
    <t>10 21 29</t>
  </si>
  <si>
    <t>01 22</t>
  </si>
  <si>
    <t>03 24 39 01</t>
  </si>
  <si>
    <t>02 21 27 01</t>
  </si>
  <si>
    <t>22 35 18 39</t>
  </si>
  <si>
    <t>28 29 15 16</t>
  </si>
  <si>
    <t>01 27 36 13</t>
  </si>
  <si>
    <t>01 29 13 17</t>
  </si>
  <si>
    <t>13 01 26 12</t>
  </si>
  <si>
    <t>16 40</t>
  </si>
  <si>
    <t>13 29 01 40</t>
  </si>
  <si>
    <t>35 12</t>
  </si>
  <si>
    <t>35 19 01 37</t>
  </si>
  <si>
    <t>01 28 13 27</t>
  </si>
  <si>
    <t>01 03 10 32</t>
  </si>
  <si>
    <t>35 16</t>
  </si>
  <si>
    <t>27 26 18</t>
  </si>
  <si>
    <t>28 24 27 01</t>
  </si>
  <si>
    <t>28 26 27 01</t>
  </si>
  <si>
    <t>27 01 12 24</t>
  </si>
  <si>
    <t>32 24 18 16</t>
  </si>
  <si>
    <t>35 23 01 24</t>
  </si>
  <si>
    <t>01 35 12 18</t>
  </si>
  <si>
    <t>24 02</t>
  </si>
  <si>
    <t>02 05 13 16</t>
  </si>
  <si>
    <t>35 01 11 09</t>
  </si>
  <si>
    <t>02 13 15</t>
  </si>
  <si>
    <t>27 26 01</t>
  </si>
  <si>
    <t>06 28 11 01</t>
  </si>
  <si>
    <t>08 28 01</t>
  </si>
  <si>
    <t>25 02 13 15</t>
  </si>
  <si>
    <t>01 17 13 12</t>
  </si>
  <si>
    <t>01 17 13 16</t>
  </si>
  <si>
    <t>18 16 15 39</t>
  </si>
  <si>
    <t>01 16 35 15</t>
  </si>
  <si>
    <t>04 18 39 31</t>
  </si>
  <si>
    <t>18 13 34</t>
  </si>
  <si>
    <t>28 13 35</t>
  </si>
  <si>
    <t>02 32 12</t>
  </si>
  <si>
    <t>15 34 29 28</t>
  </si>
  <si>
    <t>32 40 03 28</t>
  </si>
  <si>
    <t>29 03 08 25</t>
  </si>
  <si>
    <t>01 16 25</t>
  </si>
  <si>
    <t>26 27 13</t>
  </si>
  <si>
    <t>13 17 01 24</t>
  </si>
  <si>
    <t>01 13 24</t>
  </si>
  <si>
    <t>35 34 02 10</t>
  </si>
  <si>
    <t>02 19 13</t>
  </si>
  <si>
    <t>28 32 02 24</t>
  </si>
  <si>
    <t>04 10 27 22</t>
  </si>
  <si>
    <t>12 35</t>
  </si>
  <si>
    <t>17 27 08 40</t>
  </si>
  <si>
    <t>25 13 02 34</t>
  </si>
  <si>
    <t>02 05 12</t>
  </si>
  <si>
    <t>12 26 01 32</t>
  </si>
  <si>
    <t>15 34 01 16</t>
  </si>
  <si>
    <t>32 26 12 17</t>
  </si>
  <si>
    <t>01 34 12 03</t>
  </si>
  <si>
    <t>15 01 28</t>
  </si>
  <si>
    <t>02 27 35 11</t>
  </si>
  <si>
    <t>01 28 10 25</t>
  </si>
  <si>
    <t>03 18 31</t>
  </si>
  <si>
    <t>15 13 32</t>
  </si>
  <si>
    <t>25 02 35 11</t>
  </si>
  <si>
    <t>34 09</t>
  </si>
  <si>
    <t>01 11 10</t>
  </si>
  <si>
    <t>11 01 02 09</t>
  </si>
  <si>
    <t>11 29 28 27</t>
  </si>
  <si>
    <t>04 10</t>
  </si>
  <si>
    <t>15 01 13</t>
  </si>
  <si>
    <t>15 01 28 16</t>
  </si>
  <si>
    <t>15 10 32 02</t>
  </si>
  <si>
    <t>15 01 32 19</t>
  </si>
  <si>
    <t>32 01 10 25</t>
  </si>
  <si>
    <t>02 28 10 25</t>
  </si>
  <si>
    <t>11 10 01 16</t>
  </si>
  <si>
    <t>10 02 13</t>
  </si>
  <si>
    <t>35 10 02 16</t>
  </si>
  <si>
    <t>01 35 11 10</t>
  </si>
  <si>
    <t>01 12 26 15</t>
  </si>
  <si>
    <t>07 01 04 16</t>
  </si>
  <si>
    <t>35 01 13 11</t>
  </si>
  <si>
    <t>34 35 07 13</t>
  </si>
  <si>
    <t>01 32 10</t>
  </si>
  <si>
    <t>35 13 08 24</t>
  </si>
  <si>
    <t>35 05 01 10</t>
  </si>
  <si>
    <t>01 06 15 08</t>
  </si>
  <si>
    <t>19 15 29 16</t>
  </si>
  <si>
    <t>35 01 29 02</t>
  </si>
  <si>
    <t>35 30 29 07</t>
  </si>
  <si>
    <t>15 35 29</t>
  </si>
  <si>
    <t>35 10 14</t>
  </si>
  <si>
    <t>15 17 20</t>
  </si>
  <si>
    <t>15 37 01 08</t>
  </si>
  <si>
    <t>35 30 14</t>
  </si>
  <si>
    <t>35 03 32 06</t>
  </si>
  <si>
    <t>13 01 35</t>
  </si>
  <si>
    <t>02 16</t>
  </si>
  <si>
    <t>27 02 03 35</t>
  </si>
  <si>
    <t>06 22 26 01</t>
  </si>
  <si>
    <t>19 35 29 13</t>
  </si>
  <si>
    <t>19 01 29</t>
  </si>
  <si>
    <t>18 15 01</t>
  </si>
  <si>
    <t>15 10 02 13</t>
  </si>
  <si>
    <t>03 35 15</t>
  </si>
  <si>
    <t>35 11 32 31</t>
  </si>
  <si>
    <t>01 13 31</t>
  </si>
  <si>
    <t>01 16 07 04</t>
  </si>
  <si>
    <t>15 29 37 28</t>
  </si>
  <si>
    <t>27 34 35</t>
  </si>
  <si>
    <t>35 28 06 37</t>
  </si>
  <si>
    <t>26 30 34 36</t>
  </si>
  <si>
    <t>14 01 13 16</t>
  </si>
  <si>
    <t>06 36</t>
  </si>
  <si>
    <t>01 16</t>
  </si>
  <si>
    <t>34 10 28</t>
  </si>
  <si>
    <t>26 16</t>
  </si>
  <si>
    <t>29 13 28 15</t>
  </si>
  <si>
    <t>02 22 17 19</t>
  </si>
  <si>
    <t>10 04 28 15</t>
  </si>
  <si>
    <t>02 17 13</t>
  </si>
  <si>
    <t>24 17 13</t>
  </si>
  <si>
    <t>10 35 13 02</t>
  </si>
  <si>
    <t>35 10 28 29</t>
  </si>
  <si>
    <t>13 03 27 10</t>
  </si>
  <si>
    <t>26 24 32</t>
  </si>
  <si>
    <t>19 01</t>
  </si>
  <si>
    <t>27 26 01 13</t>
  </si>
  <si>
    <t>27 09 26 24</t>
  </si>
  <si>
    <t>01 13</t>
  </si>
  <si>
    <t>29 15 28 37</t>
  </si>
  <si>
    <t>15 10 37 28</t>
  </si>
  <si>
    <t>15 01 24</t>
  </si>
  <si>
    <t>12 17 28</t>
  </si>
  <si>
    <t>27 26 28 13</t>
  </si>
  <si>
    <t>06 13 28 01</t>
  </si>
  <si>
    <t>16 17 26 24</t>
  </si>
  <si>
    <t>02 39 30 16</t>
  </si>
  <si>
    <t>29 01 04 16</t>
  </si>
  <si>
    <t>02 18 26 31</t>
  </si>
  <si>
    <t>03 04 16 35</t>
  </si>
  <si>
    <t>36 28 40 19</t>
  </si>
  <si>
    <t>35 36 37 32</t>
  </si>
  <si>
    <t>27 13 01 39</t>
  </si>
  <si>
    <t>11 22 39 30</t>
  </si>
  <si>
    <t>27 03 15 28</t>
  </si>
  <si>
    <t>19 29 39 25</t>
  </si>
  <si>
    <t>03 27 35 16</t>
  </si>
  <si>
    <t>02 24 26</t>
  </si>
  <si>
    <t>19 01 16 10</t>
  </si>
  <si>
    <t>35 03 15 19</t>
  </si>
  <si>
    <t>35 33 27 22</t>
  </si>
  <si>
    <t>18 28 32 09</t>
  </si>
  <si>
    <t>27 40 28 08</t>
  </si>
  <si>
    <t>22 19 29 28</t>
  </si>
  <si>
    <t>02 21</t>
  </si>
  <si>
    <t>05 28 11 29</t>
  </si>
  <si>
    <t>02 05</t>
  </si>
  <si>
    <t>12 26</t>
  </si>
  <si>
    <t>01 15</t>
  </si>
  <si>
    <t>34 21</t>
  </si>
  <si>
    <t>35 18</t>
  </si>
  <si>
    <t>28 26 18 35</t>
  </si>
  <si>
    <t>28 26 35 10</t>
  </si>
  <si>
    <t>14 13 17 28</t>
  </si>
  <si>
    <t>17 14 13</t>
  </si>
  <si>
    <t>35 13 16</t>
  </si>
  <si>
    <t>13 35</t>
  </si>
  <si>
    <t>15 32 01 13</t>
  </si>
  <si>
    <t>18 01</t>
  </si>
  <si>
    <t>25 13</t>
  </si>
  <si>
    <t>06 09</t>
  </si>
  <si>
    <t>26 02 19</t>
  </si>
  <si>
    <t>08 32 19</t>
  </si>
  <si>
    <t>02 32 13</t>
  </si>
  <si>
    <t>28 02 27</t>
  </si>
  <si>
    <t>23 28</t>
  </si>
  <si>
    <t>35 10 18 05</t>
  </si>
  <si>
    <t>35 13</t>
  </si>
  <si>
    <t>11 27 32</t>
  </si>
  <si>
    <t>28 26 10 34</t>
  </si>
  <si>
    <t>28 26 18 23</t>
  </si>
  <si>
    <t>02 33</t>
  </si>
  <si>
    <t>01 26 13</t>
  </si>
  <si>
    <t>01 12 34 03</t>
  </si>
  <si>
    <t>27 04 01 35</t>
  </si>
  <si>
    <t>15 24 10</t>
  </si>
  <si>
    <t>34 27 25</t>
  </si>
  <si>
    <t>05 12 35 26</t>
  </si>
  <si>
    <t>35 26 24 37</t>
  </si>
  <si>
    <t>28 27 15 03</t>
  </si>
  <si>
    <t>18 04 28 38</t>
  </si>
  <si>
    <t>30 07 14 26</t>
  </si>
  <si>
    <t>10 26 34 31</t>
  </si>
  <si>
    <t>10 35 17 07</t>
  </si>
  <si>
    <t>28 15 10 36</t>
  </si>
  <si>
    <t>10 37 14</t>
  </si>
  <si>
    <t>14 10 34 40</t>
  </si>
  <si>
    <t>35 03 22 39</t>
  </si>
  <si>
    <t>29 28 10 18</t>
  </si>
  <si>
    <t>35 10 02 18</t>
  </si>
  <si>
    <t>20 10 16 38</t>
  </si>
  <si>
    <t>35 21 28 10</t>
  </si>
  <si>
    <t>26 17 19 01</t>
  </si>
  <si>
    <t>35 10 38 19</t>
  </si>
  <si>
    <t>35 20 10</t>
  </si>
  <si>
    <t>28 10 35 23</t>
  </si>
  <si>
    <t>13 15 23</t>
  </si>
  <si>
    <t>01 35 10 38</t>
  </si>
  <si>
    <t>01 10 34 28</t>
  </si>
  <si>
    <t>18 10 32 01</t>
  </si>
  <si>
    <t>35 28 02 24</t>
  </si>
  <si>
    <t>01 28 07 19</t>
  </si>
  <si>
    <t>01 32 10 25</t>
  </si>
  <si>
    <t>01 35 28 37</t>
  </si>
  <si>
    <t>12 17 28 24</t>
  </si>
  <si>
    <t>35 18 27 02</t>
  </si>
  <si>
    <t>Duration of Action of Moving Object</t>
  </si>
  <si>
    <t>Parameter Change</t>
  </si>
  <si>
    <t>Taking Out</t>
  </si>
  <si>
    <t>Merging</t>
  </si>
  <si>
    <t>Nested Doll</t>
  </si>
  <si>
    <t>Anti-Weight</t>
  </si>
  <si>
    <t>Prior Counteraction</t>
  </si>
  <si>
    <t>Prior Action</t>
  </si>
  <si>
    <t>Cushion in Advance</t>
  </si>
  <si>
    <t>The Other Way Round</t>
  </si>
  <si>
    <t>Spheroidality - Curvature</t>
  </si>
  <si>
    <t>Dynamics</t>
  </si>
  <si>
    <t>Another Dimension</t>
  </si>
  <si>
    <t>Blessing in Disguise</t>
  </si>
  <si>
    <t>Intermediary</t>
  </si>
  <si>
    <t>Cheap Short-Living Objects</t>
  </si>
  <si>
    <t>Pneumatics and Hydraulics</t>
  </si>
  <si>
    <t>Porous Materials</t>
  </si>
  <si>
    <t>Colour Change</t>
  </si>
  <si>
    <t>Discarding and Recovering</t>
  </si>
  <si>
    <t>Phase Transition</t>
  </si>
  <si>
    <t>Thermal Expansion</t>
  </si>
  <si>
    <t>Composite Materials</t>
  </si>
  <si>
    <t>Flexible Membranes / Thin Films</t>
  </si>
  <si>
    <t>Length of stationary object</t>
  </si>
  <si>
    <t>Area of stationary object</t>
  </si>
  <si>
    <t>Volume of stationary object</t>
  </si>
  <si>
    <t>Stress or pressure</t>
  </si>
  <si>
    <t>Duration of Action of Stationary Object</t>
  </si>
  <si>
    <t>Illumination intensity</t>
  </si>
  <si>
    <t>Use of Energy by moving object</t>
  </si>
  <si>
    <t>Use of Energy by stationary object</t>
  </si>
  <si>
    <t>Loss of energy</t>
  </si>
  <si>
    <t>Loss of substance</t>
  </si>
  <si>
    <t>Loss of time</t>
  </si>
  <si>
    <t>Quantity of substance</t>
  </si>
  <si>
    <t>Measurement Accuracy</t>
  </si>
  <si>
    <t>Manufacturing Precision</t>
  </si>
  <si>
    <t>Object Affected Harmful factors</t>
  </si>
  <si>
    <t>Object-Generated Harmful Factors</t>
  </si>
  <si>
    <t>Ease of Manufacture</t>
  </si>
  <si>
    <t>Convenience of Use</t>
  </si>
  <si>
    <t>Ease of Repair</t>
  </si>
  <si>
    <t>Adaptability or Versatility</t>
  </si>
  <si>
    <t>Device Complexity</t>
  </si>
  <si>
    <t>Difficulty of Detecting and Measuring</t>
  </si>
  <si>
    <t>Extent of Automation</t>
  </si>
  <si>
    <t>Inert Environment</t>
  </si>
  <si>
    <t>Partial or Excessive Action</t>
  </si>
  <si>
    <t/>
  </si>
  <si>
    <t xml:space="preserve"> 02 08 15 38</t>
  </si>
  <si>
    <t>06 29 04 38</t>
  </si>
  <si>
    <t xml:space="preserve">15 19 18 </t>
  </si>
  <si>
    <t>10 01 35 27</t>
  </si>
  <si>
    <t xml:space="preserve">29 35 </t>
  </si>
  <si>
    <t xml:space="preserve">17 15 </t>
  </si>
  <si>
    <t xml:space="preserve">39 37 35 </t>
  </si>
  <si>
    <t xml:space="preserve"> 24 26</t>
  </si>
  <si>
    <t>02 17 29 4</t>
  </si>
  <si>
    <t>14 15 18 4</t>
  </si>
  <si>
    <t>07 14 17 4</t>
  </si>
  <si>
    <t xml:space="preserve">01 07 04 35 </t>
  </si>
  <si>
    <t xml:space="preserve">26 28 </t>
  </si>
  <si>
    <t>08 28 13 38</t>
  </si>
  <si>
    <t>10 19 29 38</t>
  </si>
  <si>
    <t xml:space="preserve">18 13 01 28 </t>
  </si>
  <si>
    <t>15 09 12 37</t>
  </si>
  <si>
    <t xml:space="preserve">01 16 36 37 </t>
  </si>
  <si>
    <t>10 35 03 37</t>
  </si>
  <si>
    <t>17 32 01 28</t>
  </si>
  <si>
    <t>02 35 22 26</t>
  </si>
  <si>
    <t>39 35 03 23</t>
  </si>
  <si>
    <t xml:space="preserve">35 10 03 21 </t>
  </si>
  <si>
    <t xml:space="preserve"> 19 13 39</t>
  </si>
  <si>
    <t>13 19 10</t>
  </si>
  <si>
    <t>13 16 01 06</t>
  </si>
  <si>
    <t>15 01 19</t>
  </si>
  <si>
    <t xml:space="preserve">08 15 35 </t>
  </si>
  <si>
    <t xml:space="preserve">32 02 </t>
  </si>
  <si>
    <t>18 02 35</t>
  </si>
  <si>
    <t xml:space="preserve">28 02 17 </t>
  </si>
  <si>
    <t>35 32 01</t>
  </si>
  <si>
    <t xml:space="preserve">33 22 30 40 </t>
  </si>
  <si>
    <t>32 10 01</t>
  </si>
  <si>
    <t>29 35 14 18</t>
  </si>
  <si>
    <t xml:space="preserve">06 03 10 24 </t>
  </si>
  <si>
    <t>03 02 28</t>
  </si>
  <si>
    <t xml:space="preserve">03 27 29 18 </t>
  </si>
  <si>
    <t>32 23 02</t>
  </si>
  <si>
    <t xml:space="preserve">32 30 40 </t>
  </si>
  <si>
    <t xml:space="preserve">22 01 40 </t>
  </si>
  <si>
    <t>19 18 22</t>
  </si>
  <si>
    <t xml:space="preserve"> 19 01 31</t>
  </si>
  <si>
    <t>01 13 11</t>
  </si>
  <si>
    <t>35 28 34 4</t>
  </si>
  <si>
    <t>35 10 28 01</t>
  </si>
  <si>
    <t>6 13 01 25</t>
  </si>
  <si>
    <t xml:space="preserve">16 25 </t>
  </si>
  <si>
    <t>01 13 02 04</t>
  </si>
  <si>
    <t>02 26 35 39</t>
  </si>
  <si>
    <t>34 26 06</t>
  </si>
  <si>
    <t>27 02 28 29</t>
  </si>
  <si>
    <t xml:space="preserve">02 26 10 34 </t>
  </si>
  <si>
    <t>02 13 18 17</t>
  </si>
  <si>
    <t>01 18 10 24</t>
  </si>
  <si>
    <t xml:space="preserve">02 35 </t>
  </si>
  <si>
    <t xml:space="preserve">01 35 13 </t>
  </si>
  <si>
    <t>Continuity of Useful Action</t>
  </si>
  <si>
    <t>Improving Parameter</t>
  </si>
  <si>
    <t>space</t>
  </si>
  <si>
    <t>time</t>
  </si>
  <si>
    <t>condition</t>
  </si>
  <si>
    <t>alternate</t>
  </si>
  <si>
    <t>Physical Contradictions</t>
  </si>
  <si>
    <t>IP</t>
  </si>
  <si>
    <t>tbd</t>
  </si>
  <si>
    <t>selected</t>
  </si>
  <si>
    <t>value</t>
  </si>
  <si>
    <t>01 28 10</t>
  </si>
  <si>
    <t>Replace Mechanical System</t>
  </si>
  <si>
    <t>Weight of stationary object</t>
  </si>
  <si>
    <t>Force (Intensity)</t>
  </si>
  <si>
    <t>Stability of the object's composition</t>
  </si>
  <si>
    <t>Accelerate Oxidation</t>
  </si>
  <si>
    <t>TRIZ Contradiction Matrix for finding promising Inventive Principles</t>
  </si>
  <si>
    <t>scale</t>
  </si>
  <si>
    <t>inverse</t>
  </si>
  <si>
    <t>www.triz.co.uk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</si>
</sst>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b/>
      <sz val="8"/>
      <color indexed="58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8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1387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0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textRotation="90"/>
    </xf>
    <xf numFmtId="49" fontId="0" fillId="0" borderId="0" xfId="0" applyNumberFormat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 wrapText="1"/>
    </xf>
    <xf numFmtId="0" fontId="0" fillId="4" borderId="0" xfId="0" applyFill="1" applyProtection="1">
      <protection locked="0" hidden="1"/>
    </xf>
    <xf numFmtId="0" fontId="0" fillId="0" borderId="0" xfId="0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5" borderId="1" xfId="0" applyFill="1" applyBorder="1" applyProtection="1">
      <protection hidden="1"/>
    </xf>
    <xf numFmtId="0" fontId="0" fillId="0" borderId="4" xfId="0" applyBorder="1" applyProtection="1">
      <protection hidden="1"/>
    </xf>
    <xf numFmtId="0" fontId="0" fillId="6" borderId="0" xfId="0" applyFill="1" applyBorder="1" applyProtection="1">
      <protection hidden="1"/>
    </xf>
    <xf numFmtId="0" fontId="9" fillId="6" borderId="0" xfId="0" applyFont="1" applyFill="1" applyBorder="1" applyAlignment="1" applyProtection="1">
      <alignment horizontal="center"/>
      <protection hidden="1"/>
    </xf>
    <xf numFmtId="0" fontId="8" fillId="6" borderId="6" xfId="0" applyFont="1" applyFill="1" applyBorder="1" applyAlignment="1" applyProtection="1">
      <alignment horizontal="left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4" fillId="7" borderId="0" xfId="0" applyFont="1" applyFill="1" applyBorder="1" applyAlignment="1" applyProtection="1">
      <alignment horizontal="center" vertical="center"/>
      <protection hidden="1"/>
    </xf>
    <xf numFmtId="0" fontId="10" fillId="7" borderId="0" xfId="0" applyFont="1" applyFill="1" applyBorder="1" applyAlignment="1" applyProtection="1">
      <alignment horizontal="center" vertical="center"/>
      <protection hidden="1"/>
    </xf>
    <xf numFmtId="0" fontId="4" fillId="7" borderId="6" xfId="0" applyFont="1" applyFill="1" applyBorder="1" applyAlignment="1" applyProtection="1">
      <alignment horizontal="left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right" vertical="center"/>
      <protection hidden="1"/>
    </xf>
    <xf numFmtId="0" fontId="0" fillId="0" borderId="1" xfId="0" applyBorder="1" applyAlignment="1" applyProtection="1">
      <alignment horizontal="center" vertical="center"/>
      <protection locked="0" hidden="1"/>
    </xf>
    <xf numFmtId="0" fontId="0" fillId="0" borderId="15" xfId="0" applyBorder="1" applyProtection="1">
      <protection hidden="1"/>
    </xf>
    <xf numFmtId="0" fontId="4" fillId="6" borderId="15" xfId="0" applyFont="1" applyFill="1" applyBorder="1" applyAlignment="1" applyProtection="1">
      <alignment vertical="center"/>
      <protection hidden="1"/>
    </xf>
    <xf numFmtId="0" fontId="4" fillId="6" borderId="16" xfId="0" applyFont="1" applyFill="1" applyBorder="1" applyAlignment="1" applyProtection="1">
      <alignment vertical="center"/>
      <protection hidden="1"/>
    </xf>
    <xf numFmtId="0" fontId="4" fillId="6" borderId="16" xfId="0" applyFont="1" applyFill="1" applyBorder="1" applyAlignment="1" applyProtection="1">
      <alignment horizontal="center" vertical="center"/>
      <protection hidden="1"/>
    </xf>
    <xf numFmtId="0" fontId="4" fillId="6" borderId="17" xfId="0" applyFont="1" applyFill="1" applyBorder="1" applyAlignment="1" applyProtection="1">
      <alignment vertical="center"/>
      <protection hidden="1"/>
    </xf>
    <xf numFmtId="0" fontId="4" fillId="0" borderId="0" xfId="0" applyFont="1" applyAlignment="1">
      <alignment horizontal="left" vertical="top" wrapText="1"/>
    </xf>
    <xf numFmtId="0" fontId="0" fillId="0" borderId="0" xfId="0" applyAlignment="1" applyProtection="1">
      <alignment horizontal="right"/>
      <protection hidden="1"/>
    </xf>
    <xf numFmtId="0" fontId="4" fillId="0" borderId="0" xfId="0" applyFont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 applyProtection="1">
      <protection hidden="1"/>
    </xf>
    <xf numFmtId="0" fontId="4" fillId="9" borderId="0" xfId="0" applyFont="1" applyFill="1" applyAlignment="1" applyProtection="1">
      <alignment horizontal="center"/>
      <protection hidden="1"/>
    </xf>
    <xf numFmtId="0" fontId="0" fillId="9" borderId="0" xfId="0" applyFill="1"/>
    <xf numFmtId="0" fontId="1" fillId="9" borderId="0" xfId="0" applyFont="1" applyFill="1" applyAlignment="1" applyProtection="1">
      <alignment horizontal="left" vertical="center"/>
      <protection hidden="1"/>
    </xf>
    <xf numFmtId="0" fontId="1" fillId="9" borderId="0" xfId="0" applyFont="1" applyFill="1" applyAlignment="1" applyProtection="1">
      <alignment horizontal="center" vertical="center"/>
      <protection hidden="1"/>
    </xf>
    <xf numFmtId="0" fontId="0" fillId="9" borderId="0" xfId="0" applyFill="1" applyBorder="1" applyProtection="1">
      <protection hidden="1"/>
    </xf>
    <xf numFmtId="0" fontId="0" fillId="9" borderId="0" xfId="0" applyFill="1" applyAlignment="1" applyProtection="1">
      <alignment vertical="center"/>
      <protection hidden="1"/>
    </xf>
    <xf numFmtId="0" fontId="10" fillId="9" borderId="0" xfId="0" applyFont="1" applyFill="1" applyBorder="1" applyAlignment="1" applyProtection="1">
      <alignment horizontal="left"/>
      <protection hidden="1"/>
    </xf>
    <xf numFmtId="0" fontId="0" fillId="9" borderId="0" xfId="0" applyFill="1" applyAlignment="1" applyProtection="1">
      <alignment horizontal="center"/>
      <protection hidden="1"/>
    </xf>
    <xf numFmtId="0" fontId="3" fillId="9" borderId="0" xfId="0" applyFont="1" applyFill="1" applyBorder="1" applyAlignment="1" applyProtection="1">
      <alignment horizontal="center"/>
      <protection hidden="1"/>
    </xf>
    <xf numFmtId="0" fontId="4" fillId="9" borderId="0" xfId="0" applyFont="1" applyFill="1" applyBorder="1" applyAlignment="1" applyProtection="1">
      <alignment horizontal="center"/>
      <protection hidden="1"/>
    </xf>
    <xf numFmtId="0" fontId="4" fillId="9" borderId="7" xfId="0" applyFont="1" applyFill="1" applyBorder="1" applyAlignment="1" applyProtection="1">
      <alignment vertical="center"/>
      <protection locked="0" hidden="1"/>
    </xf>
    <xf numFmtId="0" fontId="4" fillId="9" borderId="8" xfId="0" applyFont="1" applyFill="1" applyBorder="1" applyAlignment="1" applyProtection="1">
      <alignment vertical="center"/>
      <protection hidden="1"/>
    </xf>
    <xf numFmtId="0" fontId="4" fillId="9" borderId="8" xfId="0" applyFont="1" applyFill="1" applyBorder="1" applyAlignment="1" applyProtection="1">
      <alignment vertical="center"/>
      <protection locked="0" hidden="1"/>
    </xf>
    <xf numFmtId="0" fontId="4" fillId="9" borderId="5" xfId="0" applyFont="1" applyFill="1" applyBorder="1" applyAlignment="1" applyProtection="1">
      <alignment horizontal="center" vertical="center"/>
      <protection hidden="1"/>
    </xf>
    <xf numFmtId="0" fontId="11" fillId="9" borderId="5" xfId="0" applyFont="1" applyFill="1" applyBorder="1" applyAlignment="1" applyProtection="1">
      <alignment horizontal="center" vertical="center"/>
      <protection hidden="1"/>
    </xf>
    <xf numFmtId="0" fontId="11" fillId="9" borderId="9" xfId="0" applyFont="1" applyFill="1" applyBorder="1" applyAlignment="1" applyProtection="1">
      <alignment horizontal="center" vertical="center"/>
      <protection hidden="1"/>
    </xf>
    <xf numFmtId="0" fontId="4" fillId="9" borderId="8" xfId="0" applyFont="1" applyFill="1" applyBorder="1" applyAlignment="1" applyProtection="1">
      <alignment horizontal="center" vertical="center"/>
      <protection hidden="1"/>
    </xf>
    <xf numFmtId="0" fontId="11" fillId="9" borderId="8" xfId="0" applyFont="1" applyFill="1" applyBorder="1" applyAlignment="1" applyProtection="1">
      <alignment horizontal="center" vertical="center"/>
      <protection hidden="1"/>
    </xf>
    <xf numFmtId="0" fontId="11" fillId="9" borderId="10" xfId="0" applyFont="1" applyFill="1" applyBorder="1" applyAlignment="1" applyProtection="1">
      <alignment horizontal="center" vertical="center"/>
      <protection hidden="1"/>
    </xf>
    <xf numFmtId="0" fontId="4" fillId="9" borderId="12" xfId="0" applyFont="1" applyFill="1" applyBorder="1" applyAlignment="1" applyProtection="1">
      <alignment vertical="center"/>
      <protection hidden="1"/>
    </xf>
    <xf numFmtId="0" fontId="4" fillId="9" borderId="12" xfId="0" applyFont="1" applyFill="1" applyBorder="1" applyAlignment="1" applyProtection="1">
      <alignment horizontal="center" vertical="center"/>
      <protection hidden="1"/>
    </xf>
    <xf numFmtId="0" fontId="11" fillId="9" borderId="12" xfId="0" applyFont="1" applyFill="1" applyBorder="1" applyAlignment="1" applyProtection="1">
      <alignment horizontal="center" vertical="center"/>
      <protection hidden="1"/>
    </xf>
    <xf numFmtId="0" fontId="11" fillId="9" borderId="13" xfId="0" applyFont="1" applyFill="1" applyBorder="1" applyAlignment="1" applyProtection="1">
      <alignment horizontal="center" vertical="center"/>
      <protection hidden="1"/>
    </xf>
    <xf numFmtId="0" fontId="5" fillId="9" borderId="2" xfId="0" applyNumberFormat="1" applyFont="1" applyFill="1" applyBorder="1" applyAlignment="1" applyProtection="1">
      <alignment horizontal="left" vertical="top"/>
      <protection hidden="1"/>
    </xf>
    <xf numFmtId="0" fontId="5" fillId="9" borderId="3" xfId="0" applyNumberFormat="1" applyFont="1" applyFill="1" applyBorder="1" applyAlignment="1" applyProtection="1">
      <alignment horizontal="left" vertical="top"/>
      <protection hidden="1"/>
    </xf>
    <xf numFmtId="0" fontId="5" fillId="9" borderId="14" xfId="0" applyNumberFormat="1" applyFont="1" applyFill="1" applyBorder="1" applyAlignment="1" applyProtection="1">
      <alignment horizontal="left" vertical="top"/>
      <protection hidden="1"/>
    </xf>
    <xf numFmtId="0" fontId="0" fillId="9" borderId="15" xfId="0" applyFill="1" applyBorder="1" applyAlignment="1" applyProtection="1">
      <protection hidden="1"/>
    </xf>
    <xf numFmtId="0" fontId="0" fillId="9" borderId="16" xfId="0" applyFill="1" applyBorder="1" applyAlignment="1" applyProtection="1">
      <protection hidden="1"/>
    </xf>
    <xf numFmtId="0" fontId="4" fillId="9" borderId="16" xfId="0" applyFont="1" applyFill="1" applyBorder="1" applyAlignment="1" applyProtection="1">
      <alignment horizontal="center"/>
      <protection hidden="1"/>
    </xf>
    <xf numFmtId="0" fontId="0" fillId="9" borderId="17" xfId="0" applyFill="1" applyBorder="1" applyAlignment="1" applyProtection="1">
      <protection hidden="1"/>
    </xf>
    <xf numFmtId="0" fontId="0" fillId="9" borderId="0" xfId="0" applyFill="1" applyBorder="1" applyAlignment="1" applyProtection="1">
      <alignment vertical="center"/>
      <protection hidden="1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/>
    </xf>
    <xf numFmtId="0" fontId="4" fillId="9" borderId="18" xfId="0" applyFont="1" applyFill="1" applyBorder="1" applyAlignment="1" applyProtection="1">
      <alignment vertical="center"/>
      <protection locked="0" hidden="1"/>
    </xf>
    <xf numFmtId="0" fontId="4" fillId="9" borderId="12" xfId="0" applyFont="1" applyFill="1" applyBorder="1" applyAlignment="1" applyProtection="1">
      <alignment vertical="center"/>
      <protection locked="0" hidden="1"/>
    </xf>
    <xf numFmtId="0" fontId="3" fillId="10" borderId="2" xfId="0" applyFont="1" applyFill="1" applyBorder="1" applyAlignment="1" applyProtection="1">
      <alignment horizontal="center"/>
      <protection hidden="1"/>
    </xf>
    <xf numFmtId="0" fontId="0" fillId="10" borderId="3" xfId="0" applyFill="1" applyBorder="1" applyProtection="1">
      <protection hidden="1"/>
    </xf>
    <xf numFmtId="0" fontId="3" fillId="10" borderId="3" xfId="0" applyFont="1" applyFill="1" applyBorder="1" applyAlignment="1" applyProtection="1">
      <alignment horizontal="center"/>
      <protection hidden="1"/>
    </xf>
    <xf numFmtId="0" fontId="4" fillId="10" borderId="3" xfId="0" applyFont="1" applyFill="1" applyBorder="1" applyAlignment="1" applyProtection="1">
      <alignment horizontal="center"/>
      <protection hidden="1"/>
    </xf>
    <xf numFmtId="0" fontId="7" fillId="10" borderId="4" xfId="0" applyFont="1" applyFill="1" applyBorder="1" applyAlignment="1" applyProtection="1">
      <alignment horizontal="left"/>
      <protection hidden="1"/>
    </xf>
    <xf numFmtId="0" fontId="0" fillId="10" borderId="5" xfId="0" applyFill="1" applyBorder="1" applyProtection="1">
      <protection hidden="1"/>
    </xf>
    <xf numFmtId="0" fontId="7" fillId="10" borderId="0" xfId="0" applyFont="1" applyFill="1" applyBorder="1" applyAlignment="1" applyProtection="1">
      <alignment horizontal="left"/>
      <protection hidden="1"/>
    </xf>
    <xf numFmtId="0" fontId="4" fillId="10" borderId="5" xfId="0" applyFont="1" applyFill="1" applyBorder="1" applyAlignment="1" applyProtection="1">
      <alignment horizontal="center"/>
      <protection hidden="1"/>
    </xf>
    <xf numFmtId="0" fontId="13" fillId="0" borderId="0" xfId="0" applyFont="1" applyFill="1" applyAlignment="1">
      <alignment horizontal="center"/>
    </xf>
    <xf numFmtId="0" fontId="0" fillId="6" borderId="20" xfId="0" applyFill="1" applyBorder="1" applyProtection="1">
      <protection hidden="1"/>
    </xf>
    <xf numFmtId="0" fontId="4" fillId="7" borderId="20" xfId="0" applyFont="1" applyFill="1" applyBorder="1" applyAlignment="1" applyProtection="1">
      <alignment horizontal="center" vertical="center"/>
      <protection hidden="1"/>
    </xf>
    <xf numFmtId="0" fontId="14" fillId="9" borderId="0" xfId="1" applyFont="1" applyFill="1" applyAlignment="1" applyProtection="1">
      <alignment horizontal="right"/>
    </xf>
    <xf numFmtId="0" fontId="15" fillId="9" borderId="0" xfId="0" applyFont="1" applyFill="1" applyProtection="1">
      <protection hidden="1"/>
    </xf>
    <xf numFmtId="0" fontId="15" fillId="9" borderId="0" xfId="0" applyFont="1" applyFill="1"/>
    <xf numFmtId="0" fontId="15" fillId="0" borderId="0" xfId="0" applyFont="1" applyFill="1"/>
    <xf numFmtId="0" fontId="15" fillId="0" borderId="0" xfId="0" applyFont="1" applyFill="1" applyAlignment="1">
      <alignment horizontal="center"/>
    </xf>
    <xf numFmtId="0" fontId="15" fillId="0" borderId="0" xfId="0" applyFont="1"/>
    <xf numFmtId="0" fontId="16" fillId="9" borderId="0" xfId="1" applyFont="1" applyFill="1" applyAlignment="1" applyProtection="1">
      <alignment horizontal="right" vertical="center"/>
      <protection hidden="1"/>
    </xf>
    <xf numFmtId="0" fontId="3" fillId="6" borderId="19" xfId="0" applyFont="1" applyFill="1" applyBorder="1" applyAlignment="1" applyProtection="1">
      <alignment horizontal="center"/>
      <protection hidden="1"/>
    </xf>
    <xf numFmtId="0" fontId="3" fillId="6" borderId="3" xfId="0" applyFont="1" applyFill="1" applyBorder="1" applyAlignment="1" applyProtection="1">
      <alignment horizontal="center"/>
      <protection hidden="1"/>
    </xf>
    <xf numFmtId="0" fontId="3" fillId="6" borderId="14" xfId="0" applyFont="1" applyFill="1" applyBorder="1" applyAlignment="1" applyProtection="1">
      <alignment horizontal="center"/>
      <protection hidden="1"/>
    </xf>
    <xf numFmtId="0" fontId="3" fillId="10" borderId="3" xfId="0" applyFont="1" applyFill="1" applyBorder="1" applyAlignment="1" applyProtection="1">
      <alignment horizontal="center"/>
      <protection hidden="1"/>
    </xf>
    <xf numFmtId="0" fontId="3" fillId="10" borderId="14" xfId="0" applyFont="1" applyFill="1" applyBorder="1" applyAlignment="1" applyProtection="1">
      <alignment horizontal="center"/>
      <protection hidden="1"/>
    </xf>
    <xf numFmtId="0" fontId="3" fillId="9" borderId="0" xfId="0" applyFont="1" applyFill="1" applyBorder="1" applyAlignment="1" applyProtection="1">
      <alignment horizontal="center"/>
      <protection hidden="1"/>
    </xf>
    <xf numFmtId="0" fontId="3" fillId="10" borderId="5" xfId="0" applyFont="1" applyFill="1" applyBorder="1" applyAlignment="1" applyProtection="1">
      <alignment horizontal="center"/>
      <protection hidden="1"/>
    </xf>
    <xf numFmtId="0" fontId="3" fillId="10" borderId="9" xfId="0" applyFont="1" applyFill="1" applyBorder="1" applyAlignment="1" applyProtection="1">
      <alignment horizontal="center"/>
      <protection hidden="1"/>
    </xf>
    <xf numFmtId="0" fontId="6" fillId="9" borderId="4" xfId="0" applyFont="1" applyFill="1" applyBorder="1" applyAlignment="1" applyProtection="1">
      <alignment horizontal="left" vertical="center" wrapText="1" indent="2"/>
      <protection hidden="1"/>
    </xf>
    <xf numFmtId="0" fontId="6" fillId="9" borderId="0" xfId="0" applyFont="1" applyFill="1" applyBorder="1" applyAlignment="1" applyProtection="1">
      <alignment horizontal="left" vertical="center" wrapText="1" indent="2"/>
      <protection hidden="1"/>
    </xf>
    <xf numFmtId="0" fontId="6" fillId="9" borderId="6" xfId="0" applyFont="1" applyFill="1" applyBorder="1" applyAlignment="1" applyProtection="1">
      <alignment horizontal="left" vertical="center" wrapText="1" indent="2"/>
      <protection hidden="1"/>
    </xf>
  </cellXfs>
  <cellStyles count="2">
    <cellStyle name="Hyperlink" xfId="1" builtinId="8"/>
    <cellStyle name="Normal" xfId="0" builtinId="0"/>
  </cellStyles>
  <dxfs count="18">
    <dxf>
      <fill>
        <patternFill>
          <bgColor indexed="22"/>
        </patternFill>
      </fill>
      <border>
        <top style="dotted">
          <color indexed="64"/>
        </top>
        <bottom style="dotted">
          <color indexed="64"/>
        </bottom>
      </border>
    </dxf>
    <dxf>
      <font>
        <condense val="0"/>
        <extend val="0"/>
        <color auto="1"/>
      </font>
      <fill>
        <patternFill patternType="solid">
          <bgColor indexed="41"/>
        </patternFill>
      </fill>
      <border>
        <top style="dotted">
          <color indexed="64"/>
        </top>
        <bottom style="dotted">
          <color indexed="64"/>
        </bottom>
      </border>
    </dxf>
    <dxf>
      <font>
        <condense val="0"/>
        <extend val="0"/>
        <color auto="1"/>
      </font>
      <fill>
        <patternFill>
          <bgColor indexed="15"/>
        </patternFill>
      </fill>
      <border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  <border>
        <right style="dotted">
          <color indexed="64"/>
        </right>
      </border>
    </dxf>
    <dxf>
      <fill>
        <patternFill>
          <bgColor indexed="47"/>
        </patternFill>
      </fill>
    </dxf>
    <dxf>
      <fill>
        <patternFill>
          <bgColor indexed="22"/>
        </patternFill>
      </fill>
      <border>
        <right style="dotted">
          <color indexed="64"/>
        </right>
      </border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15"/>
        </patternFill>
      </fill>
    </dxf>
    <dxf>
      <font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1387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croll" dx="15" fmlaLink="$M$10" max="24" min="1" page="0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Radio" firstButton="1" fmlaLink="$P$6" lockText="1" noThreeD="1"/>
</file>

<file path=xl/ctrlProps/ctrlProp12.xml><?xml version="1.0" encoding="utf-8"?>
<formControlPr xmlns="http://schemas.microsoft.com/office/spreadsheetml/2009/9/main" objectType="Radio" checked="Checked" lockText="1" noThreeD="1"/>
</file>

<file path=xl/ctrlProps/ctrlProp13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CheckBox" checked="Checked" fmlaLink="AA17" lockText="1" noThreeD="1"/>
</file>

<file path=xl/ctrlProps/ctrlProp3.xml><?xml version="1.0" encoding="utf-8"?>
<formControlPr xmlns="http://schemas.microsoft.com/office/spreadsheetml/2009/9/main" objectType="CheckBox" checked="Checked" fmlaLink="AB17" lockText="1" noThreeD="1"/>
</file>

<file path=xl/ctrlProps/ctrlProp4.xml><?xml version="1.0" encoding="utf-8"?>
<formControlPr xmlns="http://schemas.microsoft.com/office/spreadsheetml/2009/9/main" objectType="CheckBox" checked="Checked" fmlaLink="AC17" lockText="1" noThreeD="1"/>
</file>

<file path=xl/ctrlProps/ctrlProp5.xml><?xml version="1.0" encoding="utf-8"?>
<formControlPr xmlns="http://schemas.microsoft.com/office/spreadsheetml/2009/9/main" objectType="CheckBox" checked="Checked" fmlaLink="AD17" lockText="1" noThreeD="1"/>
</file>

<file path=xl/ctrlProps/ctrlProp6.xml><?xml version="1.0" encoding="utf-8"?>
<formControlPr xmlns="http://schemas.microsoft.com/office/spreadsheetml/2009/9/main" objectType="CheckBox" checked="Checked" fmlaLink="AE17" lockText="1" noThreeD="1"/>
</file>

<file path=xl/ctrlProps/ctrlProp7.xml><?xml version="1.0" encoding="utf-8"?>
<formControlPr xmlns="http://schemas.microsoft.com/office/spreadsheetml/2009/9/main" objectType="CheckBox" checked="Checked" fmlaLink="AF17" lockText="1" noThreeD="1"/>
</file>

<file path=xl/ctrlProps/ctrlProp8.xml><?xml version="1.0" encoding="utf-8"?>
<formControlPr xmlns="http://schemas.microsoft.com/office/spreadsheetml/2009/9/main" objectType="Radio" firstButton="1" fmlaLink="$N$6" lockText="1" noThreeD="1"/>
</file>

<file path=xl/ctrlProps/ctrlProp9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22</xdr:col>
      <xdr:colOff>2270759</xdr:colOff>
      <xdr:row>0</xdr:row>
      <xdr:rowOff>22860</xdr:rowOff>
    </xdr:from>
    <xdr:to>
      <xdr:col>22</xdr:col>
      <xdr:colOff>3177540</xdr:colOff>
      <xdr:row>0</xdr:row>
      <xdr:rowOff>301695</xdr:rowOff>
    </xdr:to>
    <xdr:pic>
      <xdr:nvPicPr>
        <xdr:cNvPr id="4" name="Picture 3" descr="OC 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1579" y="22860"/>
          <a:ext cx="906781" cy="27883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</xdr:row>
          <xdr:rowOff>7620</xdr:rowOff>
        </xdr:from>
        <xdr:to>
          <xdr:col>17</xdr:col>
          <xdr:colOff>312420</xdr:colOff>
          <xdr:row>31</xdr:row>
          <xdr:rowOff>297180</xdr:rowOff>
        </xdr:to>
        <xdr:sp macro="" textlink="">
          <xdr:nvSpPr>
            <xdr:cNvPr id="3106" name="Scroll Bar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</xdr:colOff>
          <xdr:row>3</xdr:row>
          <xdr:rowOff>7620</xdr:rowOff>
        </xdr:from>
        <xdr:to>
          <xdr:col>22</xdr:col>
          <xdr:colOff>129540</xdr:colOff>
          <xdr:row>4</xdr:row>
          <xdr:rowOff>7620</xdr:rowOff>
        </xdr:to>
        <xdr:grpSp>
          <xdr:nvGrpSpPr>
            <xdr:cNvPr id="3147" name="Group 75"/>
            <xdr:cNvGrpSpPr>
              <a:grpSpLocks/>
            </xdr:cNvGrpSpPr>
          </xdr:nvGrpSpPr>
          <xdr:grpSpPr bwMode="auto">
            <a:xfrm>
              <a:off x="5463540" y="609600"/>
              <a:ext cx="1226820" cy="274320"/>
              <a:chOff x="498" y="16"/>
              <a:chExt cx="135" cy="31"/>
            </a:xfrm>
          </xdr:grpSpPr>
          <xdr:sp macro="" textlink="">
            <xdr:nvSpPr>
              <xdr:cNvPr id="3142" name="Option Button 70" hidden="1">
                <a:extLst>
                  <a:ext uri="{63B3BB69-23CF-44E3-9099-C40C66FF867C}">
                    <a14:compatExt spid="_x0000_s3142"/>
                  </a:ext>
                </a:extLst>
              </xdr:cNvPr>
              <xdr:cNvSpPr/>
            </xdr:nvSpPr>
            <xdr:spPr bwMode="auto">
              <a:xfrm>
                <a:off x="508" y="21"/>
                <a:ext cx="51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en-GB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 Top</a:t>
                </a:r>
              </a:p>
            </xdr:txBody>
          </xdr:sp>
          <xdr:sp macro="" textlink="">
            <xdr:nvSpPr>
              <xdr:cNvPr id="3143" name="Option Button 71" hidden="1">
                <a:extLst>
                  <a:ext uri="{63B3BB69-23CF-44E3-9099-C40C66FF867C}">
                    <a14:compatExt spid="_x0000_s3143"/>
                  </a:ext>
                </a:extLst>
              </xdr:cNvPr>
              <xdr:cNvSpPr/>
            </xdr:nvSpPr>
            <xdr:spPr bwMode="auto">
              <a:xfrm>
                <a:off x="563" y="22"/>
                <a:ext cx="64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en-GB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 Bottom</a:t>
                </a:r>
              </a:p>
            </xdr:txBody>
          </xdr:sp>
          <xdr:sp macro="" textlink="">
            <xdr:nvSpPr>
              <xdr:cNvPr id="3145" name="Group Box 73" hidden="1">
                <a:extLst>
                  <a:ext uri="{63B3BB69-23CF-44E3-9099-C40C66FF867C}">
                    <a14:compatExt spid="_x0000_s3145"/>
                  </a:ext>
                </a:extLst>
              </xdr:cNvPr>
              <xdr:cNvSpPr/>
            </xdr:nvSpPr>
            <xdr:spPr bwMode="auto">
              <a:xfrm>
                <a:off x="498" y="16"/>
                <a:ext cx="135" cy="31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en-GB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List Half Selector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434340</xdr:colOff>
          <xdr:row>3</xdr:row>
          <xdr:rowOff>0</xdr:rowOff>
        </xdr:from>
        <xdr:to>
          <xdr:col>22</xdr:col>
          <xdr:colOff>1668780</xdr:colOff>
          <xdr:row>4</xdr:row>
          <xdr:rowOff>0</xdr:rowOff>
        </xdr:to>
        <xdr:grpSp>
          <xdr:nvGrpSpPr>
            <xdr:cNvPr id="3153" name="Group 81"/>
            <xdr:cNvGrpSpPr>
              <a:grpSpLocks/>
            </xdr:cNvGrpSpPr>
          </xdr:nvGrpSpPr>
          <xdr:grpSpPr bwMode="auto">
            <a:xfrm>
              <a:off x="6995160" y="601980"/>
              <a:ext cx="1234440" cy="274320"/>
              <a:chOff x="702" y="32"/>
              <a:chExt cx="126" cy="29"/>
            </a:xfrm>
          </xdr:grpSpPr>
          <xdr:sp macro="" textlink="">
            <xdr:nvSpPr>
              <xdr:cNvPr id="3148" name="Option Button 76" hidden="1">
                <a:extLst>
                  <a:ext uri="{63B3BB69-23CF-44E3-9099-C40C66FF867C}">
                    <a14:compatExt spid="_x0000_s3148"/>
                  </a:ext>
                </a:extLst>
              </xdr:cNvPr>
              <xdr:cNvSpPr/>
            </xdr:nvSpPr>
            <xdr:spPr bwMode="auto">
              <a:xfrm>
                <a:off x="708" y="38"/>
                <a:ext cx="57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en-GB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Matrix</a:t>
                </a:r>
              </a:p>
            </xdr:txBody>
          </xdr:sp>
          <xdr:sp macro="" textlink="">
            <xdr:nvSpPr>
              <xdr:cNvPr id="3149" name="Option Button 77" hidden="1">
                <a:extLst>
                  <a:ext uri="{63B3BB69-23CF-44E3-9099-C40C66FF867C}">
                    <a14:compatExt spid="_x0000_s3149"/>
                  </a:ext>
                </a:extLst>
              </xdr:cNvPr>
              <xdr:cNvSpPr/>
            </xdr:nvSpPr>
            <xdr:spPr bwMode="auto">
              <a:xfrm>
                <a:off x="770" y="38"/>
                <a:ext cx="53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en-GB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All</a:t>
                </a:r>
              </a:p>
            </xdr:txBody>
          </xdr:sp>
          <xdr:sp macro="" textlink="">
            <xdr:nvSpPr>
              <xdr:cNvPr id="3150" name="Group Box 78" hidden="1">
                <a:extLst>
                  <a:ext uri="{63B3BB69-23CF-44E3-9099-C40C66FF867C}">
                    <a14:compatExt spid="_x0000_s3150"/>
                  </a:ext>
                </a:extLst>
              </xdr:cNvPr>
              <xdr:cNvSpPr/>
            </xdr:nvSpPr>
            <xdr:spPr bwMode="auto">
              <a:xfrm>
                <a:off x="702" y="32"/>
                <a:ext cx="126" cy="29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en-GB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Source Selector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7620</xdr:rowOff>
        </xdr:from>
        <xdr:to>
          <xdr:col>1</xdr:col>
          <xdr:colOff>868680</xdr:colOff>
          <xdr:row>3</xdr:row>
          <xdr:rowOff>121920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Space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883920</xdr:colOff>
          <xdr:row>2</xdr:row>
          <xdr:rowOff>7620</xdr:rowOff>
        </xdr:from>
        <xdr:to>
          <xdr:col>1</xdr:col>
          <xdr:colOff>1737360</xdr:colOff>
          <xdr:row>3</xdr:row>
          <xdr:rowOff>121920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1760220</xdr:colOff>
          <xdr:row>2</xdr:row>
          <xdr:rowOff>7620</xdr:rowOff>
        </xdr:from>
        <xdr:to>
          <xdr:col>3</xdr:col>
          <xdr:colOff>457200</xdr:colOff>
          <xdr:row>3</xdr:row>
          <xdr:rowOff>121920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Condition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480060</xdr:colOff>
          <xdr:row>2</xdr:row>
          <xdr:rowOff>7620</xdr:rowOff>
        </xdr:from>
        <xdr:to>
          <xdr:col>3</xdr:col>
          <xdr:colOff>1402080</xdr:colOff>
          <xdr:row>3</xdr:row>
          <xdr:rowOff>121920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Alternate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1356360</xdr:colOff>
          <xdr:row>2</xdr:row>
          <xdr:rowOff>15240</xdr:rowOff>
        </xdr:from>
        <xdr:to>
          <xdr:col>6</xdr:col>
          <xdr:colOff>129540</xdr:colOff>
          <xdr:row>3</xdr:row>
          <xdr:rowOff>137160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Scale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2</xdr:row>
          <xdr:rowOff>15240</xdr:rowOff>
        </xdr:from>
        <xdr:to>
          <xdr:col>16</xdr:col>
          <xdr:colOff>137160</xdr:colOff>
          <xdr:row>3</xdr:row>
          <xdr:rowOff>137160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Inverse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</xdr:row>
      <xdr:rowOff>1285875</xdr:rowOff>
    </xdr:from>
    <xdr:to>
      <xdr:col>1</xdr:col>
      <xdr:colOff>1733458</xdr:colOff>
      <xdr:row>2</xdr:row>
      <xdr:rowOff>1552575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723900" y="1800225"/>
          <a:ext cx="1581150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Feature to Change</a:t>
          </a:r>
        </a:p>
      </xdr:txBody>
    </xdr:sp>
    <xdr:clientData/>
  </xdr:twoCellAnchor>
  <xdr:twoCellAnchor>
    <xdr:from>
      <xdr:col>1</xdr:col>
      <xdr:colOff>1125855</xdr:colOff>
      <xdr:row>2</xdr:row>
      <xdr:rowOff>135255</xdr:rowOff>
    </xdr:from>
    <xdr:to>
      <xdr:col>1</xdr:col>
      <xdr:colOff>2118420</xdr:colOff>
      <xdr:row>2</xdr:row>
      <xdr:rowOff>763905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1704975" y="657225"/>
          <a:ext cx="962025" cy="628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Undesired Result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(Conflict)</a:t>
          </a:r>
        </a:p>
      </xdr:txBody>
    </xdr:sp>
    <xdr:clientData/>
  </xdr:twoCellAnchor>
  <xdr:twoCellAnchor>
    <xdr:from>
      <xdr:col>1</xdr:col>
      <xdr:colOff>7620</xdr:colOff>
      <xdr:row>2</xdr:row>
      <xdr:rowOff>22860</xdr:rowOff>
    </xdr:from>
    <xdr:to>
      <xdr:col>2</xdr:col>
      <xdr:colOff>7620</xdr:colOff>
      <xdr:row>2</xdr:row>
      <xdr:rowOff>1630680</xdr:rowOff>
    </xdr:to>
    <xdr:sp macro="" textlink="">
      <xdr:nvSpPr>
        <xdr:cNvPr id="1035" name="Line 5"/>
        <xdr:cNvSpPr>
          <a:spLocks noChangeShapeType="1"/>
        </xdr:cNvSpPr>
      </xdr:nvSpPr>
      <xdr:spPr bwMode="auto">
        <a:xfrm>
          <a:off x="632460" y="533400"/>
          <a:ext cx="2194560" cy="16078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</xdr:row>
      <xdr:rowOff>1285875</xdr:rowOff>
    </xdr:from>
    <xdr:to>
      <xdr:col>1</xdr:col>
      <xdr:colOff>1733458</xdr:colOff>
      <xdr:row>2</xdr:row>
      <xdr:rowOff>1552575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723900" y="1800225"/>
          <a:ext cx="1581150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Feature to Change</a:t>
          </a:r>
        </a:p>
      </xdr:txBody>
    </xdr:sp>
    <xdr:clientData/>
  </xdr:twoCellAnchor>
  <xdr:twoCellAnchor>
    <xdr:from>
      <xdr:col>1</xdr:col>
      <xdr:colOff>1125855</xdr:colOff>
      <xdr:row>2</xdr:row>
      <xdr:rowOff>135255</xdr:rowOff>
    </xdr:from>
    <xdr:to>
      <xdr:col>1</xdr:col>
      <xdr:colOff>2118420</xdr:colOff>
      <xdr:row>2</xdr:row>
      <xdr:rowOff>763905</xdr:rowOff>
    </xdr:to>
    <xdr:sp macro="" textlink="">
      <xdr:nvSpPr>
        <xdr:cNvPr id="4098" name="Text Box 2"/>
        <xdr:cNvSpPr txBox="1">
          <a:spLocks noChangeArrowheads="1"/>
        </xdr:cNvSpPr>
      </xdr:nvSpPr>
      <xdr:spPr bwMode="auto">
        <a:xfrm>
          <a:off x="1704975" y="657225"/>
          <a:ext cx="962025" cy="628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Undesired Result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(Conflict)</a:t>
          </a:r>
        </a:p>
      </xdr:txBody>
    </xdr:sp>
    <xdr:clientData/>
  </xdr:twoCellAnchor>
  <xdr:twoCellAnchor>
    <xdr:from>
      <xdr:col>1</xdr:col>
      <xdr:colOff>7620</xdr:colOff>
      <xdr:row>2</xdr:row>
      <xdr:rowOff>22860</xdr:rowOff>
    </xdr:from>
    <xdr:to>
      <xdr:col>2</xdr:col>
      <xdr:colOff>7620</xdr:colOff>
      <xdr:row>2</xdr:row>
      <xdr:rowOff>1630680</xdr:rowOff>
    </xdr:to>
    <xdr:sp macro="" textlink="">
      <xdr:nvSpPr>
        <xdr:cNvPr id="4105" name="Line 3"/>
        <xdr:cNvSpPr>
          <a:spLocks noChangeShapeType="1"/>
        </xdr:cNvSpPr>
      </xdr:nvSpPr>
      <xdr:spPr bwMode="auto">
        <a:xfrm>
          <a:off x="632460" y="533400"/>
          <a:ext cx="2194560" cy="16078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1" Type="http://schemas.openxmlformats.org/officeDocument/2006/relationships/hyperlink" Target="http://www.triz.co.uk/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EF61"/>
  <sheetViews>
    <sheetView windowProtection="1" showGridLines="0" showRowColHeaders="0" tabSelected="1" showOutlineSymbols="0" defaultGridColor="0" colorId="23" zoomScaleNormal="100" workbookViewId="0">
      <selection activeCell="B8" sqref="B8"/>
    </sheetView>
  </sheetViews>
  <sheetFormatPr defaultRowHeight="13.2" x14ac:dyDescent="0.25"/>
  <cols>
    <col min="1" max="1" width="1.6640625" customWidth="1"/>
    <col min="2" max="2" width="29.109375" customWidth="1"/>
    <col min="3" max="3" width="2.44140625" customWidth="1"/>
    <col min="4" max="4" width="28.88671875" customWidth="1"/>
    <col min="5" max="5" width="2.44140625" customWidth="1"/>
    <col min="6" max="6" width="11.5546875" style="8" hidden="1" customWidth="1"/>
    <col min="7" max="10" width="2.88671875" customWidth="1"/>
    <col min="11" max="11" width="4.33203125" hidden="1" customWidth="1"/>
    <col min="12" max="13" width="6.33203125" hidden="1" customWidth="1"/>
    <col min="14" max="16" width="4.88671875" hidden="1" customWidth="1"/>
    <col min="17" max="17" width="3.44140625" customWidth="1"/>
    <col min="18" max="18" width="4.6640625" customWidth="1"/>
    <col min="19" max="19" width="2.88671875" customWidth="1"/>
    <col min="20" max="20" width="5.5546875" hidden="1" customWidth="1"/>
    <col min="21" max="21" width="4.109375" style="7" customWidth="1"/>
    <col min="22" max="22" width="4.44140625" style="7" customWidth="1"/>
    <col min="23" max="23" width="47.44140625" customWidth="1"/>
    <col min="24" max="24" width="5" customWidth="1"/>
    <col min="25" max="25" width="9.109375" hidden="1" customWidth="1"/>
    <col min="26" max="34" width="9.109375" style="7" hidden="1" customWidth="1"/>
    <col min="35" max="41" width="8.88671875" style="57"/>
  </cols>
  <sheetData>
    <row r="1" spans="1:41" ht="24" customHeigh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4"/>
      <c r="V1" s="54"/>
      <c r="W1" s="53"/>
      <c r="X1" s="57"/>
    </row>
    <row r="2" spans="1:41" ht="16.5" customHeight="1" x14ac:dyDescent="0.25">
      <c r="A2" s="58"/>
      <c r="B2" s="58" t="s">
        <v>1236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108" t="s">
        <v>1239</v>
      </c>
      <c r="X2" s="55"/>
    </row>
    <row r="3" spans="1:41" ht="7.5" customHeight="1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5"/>
    </row>
    <row r="4" spans="1:41" ht="21.75" customHeight="1" x14ac:dyDescent="0.25">
      <c r="A4" s="55"/>
      <c r="B4" s="62"/>
      <c r="C4" s="55"/>
      <c r="D4" s="55"/>
      <c r="E4" s="55"/>
      <c r="F4" s="56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63"/>
      <c r="V4" s="63"/>
      <c r="W4" s="55"/>
      <c r="X4" s="55"/>
    </row>
    <row r="5" spans="1:41" ht="6.75" customHeight="1" thickBot="1" x14ac:dyDescent="0.3">
      <c r="A5" s="55"/>
      <c r="B5" s="62"/>
      <c r="C5" s="60"/>
      <c r="D5" s="64"/>
      <c r="E5" s="60"/>
      <c r="F5" s="65"/>
      <c r="G5" s="114"/>
      <c r="H5" s="114"/>
      <c r="I5" s="114"/>
      <c r="J5" s="114"/>
      <c r="K5" s="60"/>
      <c r="L5" s="60"/>
      <c r="M5" s="60"/>
      <c r="N5" s="60"/>
      <c r="O5" s="60"/>
      <c r="P5" s="60"/>
      <c r="Q5" s="60"/>
      <c r="R5" s="55"/>
      <c r="S5" s="55"/>
      <c r="T5" s="55"/>
      <c r="U5" s="63"/>
      <c r="V5" s="63"/>
      <c r="W5" s="55"/>
      <c r="X5" s="60"/>
    </row>
    <row r="6" spans="1:41" x14ac:dyDescent="0.25">
      <c r="A6" s="55"/>
      <c r="B6" s="91" t="s">
        <v>1220</v>
      </c>
      <c r="C6" s="92"/>
      <c r="D6" s="93" t="s">
        <v>81</v>
      </c>
      <c r="E6" s="92"/>
      <c r="F6" s="94" t="s">
        <v>82</v>
      </c>
      <c r="G6" s="112" t="s">
        <v>145</v>
      </c>
      <c r="H6" s="112"/>
      <c r="I6" s="112"/>
      <c r="J6" s="113"/>
      <c r="K6" s="20"/>
      <c r="L6" s="20"/>
      <c r="M6" s="20"/>
      <c r="N6" s="19">
        <v>2</v>
      </c>
      <c r="O6" s="20" t="s">
        <v>731</v>
      </c>
      <c r="P6" s="19">
        <v>2</v>
      </c>
      <c r="Q6" s="55"/>
      <c r="R6" s="24"/>
      <c r="S6" s="109" t="s">
        <v>734</v>
      </c>
      <c r="T6" s="110"/>
      <c r="U6" s="110"/>
      <c r="V6" s="110"/>
      <c r="W6" s="111"/>
      <c r="X6" s="60"/>
    </row>
    <row r="7" spans="1:41" x14ac:dyDescent="0.25">
      <c r="A7" s="55"/>
      <c r="B7" s="95" t="s">
        <v>430</v>
      </c>
      <c r="C7" s="96"/>
      <c r="D7" s="97" t="s">
        <v>429</v>
      </c>
      <c r="E7" s="96"/>
      <c r="F7" s="98"/>
      <c r="G7" s="115" t="s">
        <v>146</v>
      </c>
      <c r="H7" s="115"/>
      <c r="I7" s="115"/>
      <c r="J7" s="116"/>
      <c r="K7" s="20"/>
      <c r="L7" s="20"/>
      <c r="M7" s="20"/>
      <c r="N7" s="20" t="s">
        <v>730</v>
      </c>
      <c r="O7" s="25">
        <f>IF(N6=1,0,16)</f>
        <v>16</v>
      </c>
      <c r="P7" s="23"/>
      <c r="Q7" s="55"/>
      <c r="R7" s="26"/>
      <c r="S7" s="100"/>
      <c r="T7" s="27"/>
      <c r="U7" s="28" t="s">
        <v>129</v>
      </c>
      <c r="V7" s="28" t="s">
        <v>427</v>
      </c>
      <c r="W7" s="29" t="s">
        <v>425</v>
      </c>
      <c r="X7" s="60"/>
    </row>
    <row r="8" spans="1:41" s="2" customFormat="1" ht="15.9" customHeight="1" x14ac:dyDescent="0.25">
      <c r="A8" s="61"/>
      <c r="B8" s="66"/>
      <c r="C8" s="67"/>
      <c r="D8" s="68"/>
      <c r="E8" s="67"/>
      <c r="F8" s="69" t="str">
        <f ca="1">IF(OR(ISBLANK($B8),ISBLANK($D8)),"",OFFSET('Contradiction Table'!$B$3,VALUE(LEFT($B8,2)),VALUE(LEFT($D8,2))))</f>
        <v/>
      </c>
      <c r="G8" s="70" t="str">
        <f ca="1">IF(LEN($F8)&gt;1,VALUE(MID($F8,1,2)),"")</f>
        <v/>
      </c>
      <c r="H8" s="70" t="str">
        <f ca="1">IF(LEN($F8)&gt;3,VALUE(MID($F8,4,2)),"")</f>
        <v/>
      </c>
      <c r="I8" s="70" t="str">
        <f ca="1">IF(LEN($F8)&gt;6,VALUE(MID($F8,7,2)),"")</f>
        <v/>
      </c>
      <c r="J8" s="71" t="str">
        <f ca="1">IF(LEN($F8)&gt;9,VALUE(MID($F8,10,2)),"")</f>
        <v/>
      </c>
      <c r="K8" s="30"/>
      <c r="L8" s="30"/>
      <c r="M8" s="30"/>
      <c r="N8" s="30">
        <v>1</v>
      </c>
      <c r="O8" s="30">
        <f>N8+O$7</f>
        <v>17</v>
      </c>
      <c r="P8" s="30"/>
      <c r="Q8" s="61"/>
      <c r="R8" s="31" t="str">
        <f t="shared" ref="R8:R31" ca="1" si="0">IF(ISNUMBER(T8),CONCATENATE(TEXT(N8,0),"."),"")</f>
        <v>1.</v>
      </c>
      <c r="S8" s="101" t="str">
        <f ca="1">IF(ISNUMBER(U8),CONCATENATE(TEXT(O8,0),"."),"")</f>
        <v>17.</v>
      </c>
      <c r="T8" s="32">
        <f ca="1">LARGE($L$21:$L$60,O8)</f>
        <v>130</v>
      </c>
      <c r="U8" s="32">
        <f ca="1">IF($P$6=1,IF(INT(T8/100)&lt;=0,"",INT(T8/100)),OFFSET($M$20,V8,0))</f>
        <v>1</v>
      </c>
      <c r="V8" s="33">
        <f>IF($P$6=1,IF(ISNUMBER(U8),40-(T8-100*U8),""),O8)</f>
        <v>17</v>
      </c>
      <c r="W8" s="34" t="str">
        <f ca="1">IF(ISNUMBER(V8),OFFSET('40 Principles'!$B$1,V8,0),"")</f>
        <v>Another Dimension</v>
      </c>
      <c r="X8" s="86"/>
      <c r="Z8" s="49"/>
      <c r="AA8" s="49"/>
      <c r="AB8" s="49"/>
      <c r="AC8" s="49"/>
      <c r="AD8" s="49"/>
      <c r="AE8" s="49"/>
      <c r="AF8" s="49"/>
      <c r="AG8" s="49"/>
      <c r="AH8" s="49"/>
      <c r="AI8" s="87"/>
      <c r="AJ8" s="87"/>
      <c r="AK8" s="87"/>
      <c r="AL8" s="87"/>
      <c r="AM8" s="87"/>
      <c r="AN8" s="87"/>
      <c r="AO8" s="87"/>
    </row>
    <row r="9" spans="1:41" s="2" customFormat="1" ht="15.9" customHeight="1" x14ac:dyDescent="0.25">
      <c r="A9" s="61"/>
      <c r="B9" s="66"/>
      <c r="C9" s="67"/>
      <c r="D9" s="68"/>
      <c r="E9" s="67"/>
      <c r="F9" s="72" t="str">
        <f ca="1">IF(OR(ISBLANK($B9),ISBLANK($D9)),"",OFFSET('Contradiction Table'!$B$3,VALUE(LEFT($B9,2)),VALUE(LEFT($D9,2))))</f>
        <v/>
      </c>
      <c r="G9" s="73" t="str">
        <f t="shared" ref="G9:G19" ca="1" si="1">IF(LEN($F9)&gt;1,VALUE(MID($F9,1,2)),"")</f>
        <v/>
      </c>
      <c r="H9" s="73" t="str">
        <f t="shared" ref="H9:H19" ca="1" si="2">IF(LEN($F9)&gt;3,VALUE(MID($F9,4,2)),"")</f>
        <v/>
      </c>
      <c r="I9" s="73" t="str">
        <f t="shared" ref="I9:I19" ca="1" si="3">IF(LEN($F9)&gt;6,VALUE(MID($F9,7,2)),"")</f>
        <v/>
      </c>
      <c r="J9" s="74" t="str">
        <f t="shared" ref="J9:J19" ca="1" si="4">IF(LEN($F9)&gt;9,VALUE(MID($F9,10,2)),"")</f>
        <v/>
      </c>
      <c r="K9" s="30"/>
      <c r="L9" s="35"/>
      <c r="M9" s="36" t="s">
        <v>144</v>
      </c>
      <c r="N9" s="30">
        <v>2</v>
      </c>
      <c r="O9" s="30">
        <f t="shared" ref="O9:O31" si="5">N9+O$7</f>
        <v>18</v>
      </c>
      <c r="P9" s="30"/>
      <c r="Q9" s="61"/>
      <c r="R9" s="31" t="str">
        <f t="shared" ca="1" si="0"/>
        <v>2.</v>
      </c>
      <c r="S9" s="101" t="str">
        <f t="shared" ref="S9:S31" ca="1" si="6">IF(ISNUMBER(U9),CONCATENATE(TEXT(O9,0),"."),"")</f>
        <v>18.</v>
      </c>
      <c r="T9" s="32">
        <f t="shared" ref="T9:T31" ca="1" si="7">LARGE($L$21:$L$60,O9)</f>
        <v>129</v>
      </c>
      <c r="U9" s="32">
        <f t="shared" ref="U9:U31" ca="1" si="8">IF($P$6=1,IF(INT(T9/100)&lt;=0,"",INT(T9/100)),OFFSET($M$20,V9,0))</f>
        <v>1</v>
      </c>
      <c r="V9" s="33">
        <f t="shared" ref="V9:V31" si="9">IF($P$6=1,IF(ISNUMBER(U9),40-(T9-100*U9),""),O9)</f>
        <v>18</v>
      </c>
      <c r="W9" s="34" t="str">
        <f ca="1">IF(ISNUMBER(V9),OFFSET('40 Principles'!$B$1,V9,0),"")</f>
        <v>Mechanical Vibration</v>
      </c>
      <c r="X9" s="86"/>
      <c r="Z9" s="49"/>
      <c r="AA9" s="49"/>
      <c r="AB9" s="49"/>
      <c r="AC9" s="49"/>
      <c r="AD9" s="49"/>
      <c r="AE9" s="49"/>
      <c r="AF9" s="49"/>
      <c r="AG9" s="49"/>
      <c r="AH9" s="49"/>
      <c r="AI9" s="87"/>
      <c r="AJ9" s="87"/>
      <c r="AK9" s="87"/>
      <c r="AL9" s="87"/>
      <c r="AM9" s="87"/>
      <c r="AN9" s="87"/>
      <c r="AO9" s="87"/>
    </row>
    <row r="10" spans="1:41" s="2" customFormat="1" ht="15.9" customHeight="1" x14ac:dyDescent="0.25">
      <c r="A10" s="61"/>
      <c r="B10" s="66"/>
      <c r="C10" s="67"/>
      <c r="D10" s="68"/>
      <c r="E10" s="67"/>
      <c r="F10" s="72" t="str">
        <f ca="1">IF(OR(ISBLANK($B10),ISBLANK($D10)),"",OFFSET('Contradiction Table'!$B$3,VALUE(LEFT($B10,2)),VALUE(LEFT($D10,2))))</f>
        <v/>
      </c>
      <c r="G10" s="73" t="str">
        <f t="shared" ca="1" si="1"/>
        <v/>
      </c>
      <c r="H10" s="73" t="str">
        <f t="shared" ca="1" si="2"/>
        <v/>
      </c>
      <c r="I10" s="73" t="str">
        <f t="shared" ca="1" si="3"/>
        <v/>
      </c>
      <c r="J10" s="74" t="str">
        <f t="shared" ca="1" si="4"/>
        <v/>
      </c>
      <c r="K10" s="30"/>
      <c r="L10" s="37" t="s">
        <v>428</v>
      </c>
      <c r="M10" s="38">
        <v>1</v>
      </c>
      <c r="N10" s="30">
        <v>3</v>
      </c>
      <c r="O10" s="30">
        <f t="shared" si="5"/>
        <v>19</v>
      </c>
      <c r="P10" s="30"/>
      <c r="Q10" s="61"/>
      <c r="R10" s="31" t="str">
        <f t="shared" ca="1" si="0"/>
        <v>3.</v>
      </c>
      <c r="S10" s="101" t="str">
        <f t="shared" ca="1" si="6"/>
        <v>19.</v>
      </c>
      <c r="T10" s="32">
        <f t="shared" ca="1" si="7"/>
        <v>128</v>
      </c>
      <c r="U10" s="32">
        <f t="shared" ca="1" si="8"/>
        <v>1</v>
      </c>
      <c r="V10" s="33">
        <f t="shared" si="9"/>
        <v>19</v>
      </c>
      <c r="W10" s="34" t="str">
        <f ca="1">IF(ISNUMBER(V10),OFFSET('40 Principles'!$B$1,V10,0),"")</f>
        <v>Periodic Action</v>
      </c>
      <c r="X10" s="86"/>
      <c r="Z10" s="49"/>
      <c r="AA10" s="49"/>
      <c r="AB10" s="49"/>
      <c r="AC10" s="49"/>
      <c r="AD10" s="49"/>
      <c r="AE10" s="49"/>
      <c r="AF10" s="49"/>
      <c r="AG10" s="49"/>
      <c r="AH10" s="49"/>
      <c r="AI10" s="87"/>
      <c r="AJ10" s="87"/>
      <c r="AK10" s="87"/>
      <c r="AL10" s="87"/>
      <c r="AM10" s="87"/>
      <c r="AN10" s="87"/>
      <c r="AO10" s="87"/>
    </row>
    <row r="11" spans="1:41" s="2" customFormat="1" ht="15.9" customHeight="1" x14ac:dyDescent="0.25">
      <c r="A11" s="61"/>
      <c r="B11" s="66"/>
      <c r="C11" s="67"/>
      <c r="D11" s="68"/>
      <c r="E11" s="67"/>
      <c r="F11" s="72" t="str">
        <f ca="1">IF(OR(ISBLANK($B11),ISBLANK($D11)),"",OFFSET('Contradiction Table'!$B$3,VALUE(LEFT($B11,2)),VALUE(LEFT($D11,2))))</f>
        <v/>
      </c>
      <c r="G11" s="73" t="str">
        <f t="shared" ca="1" si="1"/>
        <v/>
      </c>
      <c r="H11" s="73" t="str">
        <f t="shared" ca="1" si="2"/>
        <v/>
      </c>
      <c r="I11" s="73" t="str">
        <f t="shared" ca="1" si="3"/>
        <v/>
      </c>
      <c r="J11" s="74" t="str">
        <f t="shared" ca="1" si="4"/>
        <v/>
      </c>
      <c r="K11" s="30"/>
      <c r="L11" s="37" t="s">
        <v>427</v>
      </c>
      <c r="M11" s="36">
        <f ca="1">OFFSET(V7,M10,0)</f>
        <v>17</v>
      </c>
      <c r="N11" s="30">
        <v>4</v>
      </c>
      <c r="O11" s="30">
        <f t="shared" si="5"/>
        <v>20</v>
      </c>
      <c r="P11" s="30"/>
      <c r="Q11" s="61"/>
      <c r="R11" s="31" t="str">
        <f t="shared" ca="1" si="0"/>
        <v>4.</v>
      </c>
      <c r="S11" s="101" t="str">
        <f t="shared" ca="1" si="6"/>
        <v>20.</v>
      </c>
      <c r="T11" s="32">
        <f t="shared" ca="1" si="7"/>
        <v>126</v>
      </c>
      <c r="U11" s="32">
        <f t="shared" ca="1" si="8"/>
        <v>1</v>
      </c>
      <c r="V11" s="33">
        <f t="shared" si="9"/>
        <v>20</v>
      </c>
      <c r="W11" s="34" t="str">
        <f ca="1">IF(ISNUMBER(V11),OFFSET('40 Principles'!$B$1,V11,0),"")</f>
        <v>Continuity of Useful Action</v>
      </c>
      <c r="X11" s="86"/>
      <c r="Y11" s="12"/>
      <c r="Z11" s="48"/>
      <c r="AA11" s="48"/>
      <c r="AB11" s="48"/>
      <c r="AC11" s="48"/>
      <c r="AD11" s="48"/>
      <c r="AE11" s="49"/>
      <c r="AF11" s="49"/>
      <c r="AG11" s="49"/>
      <c r="AH11" s="49"/>
      <c r="AI11" s="87"/>
      <c r="AJ11" s="87"/>
      <c r="AK11" s="87"/>
      <c r="AL11" s="87"/>
      <c r="AM11" s="87"/>
      <c r="AN11" s="87"/>
      <c r="AO11" s="87"/>
    </row>
    <row r="12" spans="1:41" s="2" customFormat="1" ht="15.9" customHeight="1" x14ac:dyDescent="0.25">
      <c r="A12" s="61"/>
      <c r="B12" s="66"/>
      <c r="C12" s="67"/>
      <c r="D12" s="68"/>
      <c r="E12" s="67"/>
      <c r="F12" s="72" t="str">
        <f ca="1">IF(OR(ISBLANK($B12),ISBLANK($D12)),"",OFFSET('Contradiction Table'!$B$3,VALUE(LEFT($B12,2)),VALUE(LEFT($D12,2))))</f>
        <v/>
      </c>
      <c r="G12" s="73" t="str">
        <f t="shared" ca="1" si="1"/>
        <v/>
      </c>
      <c r="H12" s="73" t="str">
        <f t="shared" ca="1" si="2"/>
        <v/>
      </c>
      <c r="I12" s="73" t="str">
        <f t="shared" ca="1" si="3"/>
        <v/>
      </c>
      <c r="J12" s="74" t="str">
        <f t="shared" ca="1" si="4"/>
        <v/>
      </c>
      <c r="K12" s="30"/>
      <c r="L12" s="30"/>
      <c r="M12" s="30"/>
      <c r="N12" s="30">
        <v>5</v>
      </c>
      <c r="O12" s="30">
        <f t="shared" si="5"/>
        <v>21</v>
      </c>
      <c r="P12" s="30"/>
      <c r="Q12" s="61"/>
      <c r="R12" s="31" t="str">
        <f t="shared" ca="1" si="0"/>
        <v>5.</v>
      </c>
      <c r="S12" s="101" t="str">
        <f t="shared" ca="1" si="6"/>
        <v>21.</v>
      </c>
      <c r="T12" s="32">
        <f t="shared" ca="1" si="7"/>
        <v>125</v>
      </c>
      <c r="U12" s="32">
        <f t="shared" ca="1" si="8"/>
        <v>1</v>
      </c>
      <c r="V12" s="33">
        <f t="shared" si="9"/>
        <v>21</v>
      </c>
      <c r="W12" s="34" t="str">
        <f ca="1">IF(ISNUMBER(V12),OFFSET('40 Principles'!$B$1,V12,0),"")</f>
        <v>Rushing through</v>
      </c>
      <c r="X12" s="86"/>
      <c r="Y12" s="12"/>
      <c r="Z12" s="48"/>
      <c r="AA12" s="48"/>
      <c r="AB12" s="48"/>
      <c r="AC12" s="48"/>
      <c r="AD12" s="48"/>
      <c r="AE12" s="49"/>
      <c r="AF12" s="49"/>
      <c r="AG12" s="49"/>
      <c r="AH12" s="49"/>
      <c r="AI12" s="87"/>
      <c r="AJ12" s="87"/>
      <c r="AK12" s="87"/>
      <c r="AL12" s="87"/>
      <c r="AM12" s="87"/>
      <c r="AN12" s="87"/>
      <c r="AO12" s="87"/>
    </row>
    <row r="13" spans="1:41" s="2" customFormat="1" ht="15.9" customHeight="1" x14ac:dyDescent="0.25">
      <c r="A13" s="61"/>
      <c r="B13" s="66"/>
      <c r="C13" s="67"/>
      <c r="D13" s="68"/>
      <c r="E13" s="67"/>
      <c r="F13" s="72" t="str">
        <f ca="1">IF(OR(ISBLANK($B13),ISBLANK($D13)),"",OFFSET('Contradiction Table'!$B$3,VALUE(LEFT($B13,2)),VALUE(LEFT($D13,2))))</f>
        <v/>
      </c>
      <c r="G13" s="73" t="str">
        <f t="shared" ca="1" si="1"/>
        <v/>
      </c>
      <c r="H13" s="73" t="str">
        <f t="shared" ca="1" si="2"/>
        <v/>
      </c>
      <c r="I13" s="73" t="str">
        <f t="shared" ca="1" si="3"/>
        <v/>
      </c>
      <c r="J13" s="74" t="str">
        <f t="shared" ca="1" si="4"/>
        <v/>
      </c>
      <c r="K13" s="30"/>
      <c r="L13" s="30"/>
      <c r="M13" s="30"/>
      <c r="N13" s="30">
        <v>6</v>
      </c>
      <c r="O13" s="30">
        <f t="shared" si="5"/>
        <v>22</v>
      </c>
      <c r="P13" s="30"/>
      <c r="Q13" s="61"/>
      <c r="R13" s="31" t="str">
        <f t="shared" ca="1" si="0"/>
        <v>6.</v>
      </c>
      <c r="S13" s="101" t="str">
        <f t="shared" ca="1" si="6"/>
        <v>22.</v>
      </c>
      <c r="T13" s="32">
        <f t="shared" ca="1" si="7"/>
        <v>124</v>
      </c>
      <c r="U13" s="32">
        <f t="shared" ca="1" si="8"/>
        <v>2</v>
      </c>
      <c r="V13" s="33">
        <f t="shared" si="9"/>
        <v>22</v>
      </c>
      <c r="W13" s="34" t="str">
        <f ca="1">IF(ISNUMBER(V13),OFFSET('40 Principles'!$B$1,V13,0),"")</f>
        <v>Blessing in Disguise</v>
      </c>
      <c r="X13" s="86"/>
      <c r="Y13" s="12"/>
      <c r="Z13" s="48"/>
      <c r="AA13" s="48"/>
      <c r="AB13" s="48"/>
      <c r="AC13" s="48"/>
      <c r="AD13" s="48"/>
      <c r="AE13" s="49"/>
      <c r="AF13" s="49"/>
      <c r="AG13" s="49"/>
      <c r="AH13" s="49"/>
      <c r="AI13" s="87"/>
      <c r="AJ13" s="87"/>
      <c r="AK13" s="87"/>
      <c r="AL13" s="87"/>
      <c r="AM13" s="87"/>
      <c r="AN13" s="87"/>
      <c r="AO13" s="87"/>
    </row>
    <row r="14" spans="1:41" s="2" customFormat="1" ht="15.9" customHeight="1" x14ac:dyDescent="0.25">
      <c r="A14" s="61"/>
      <c r="B14" s="66"/>
      <c r="C14" s="67"/>
      <c r="D14" s="68"/>
      <c r="E14" s="67"/>
      <c r="F14" s="72" t="str">
        <f ca="1">IF(OR(ISBLANK($B14),ISBLANK($D14)),"",OFFSET('Contradiction Table'!$B$3,VALUE(LEFT($B14,2)),VALUE(LEFT($D14,2))))</f>
        <v/>
      </c>
      <c r="G14" s="73" t="str">
        <f t="shared" ca="1" si="1"/>
        <v/>
      </c>
      <c r="H14" s="73" t="str">
        <f t="shared" ca="1" si="2"/>
        <v/>
      </c>
      <c r="I14" s="73" t="str">
        <f t="shared" ca="1" si="3"/>
        <v/>
      </c>
      <c r="J14" s="74" t="str">
        <f t="shared" ca="1" si="4"/>
        <v/>
      </c>
      <c r="K14" s="30"/>
      <c r="L14" s="30"/>
      <c r="M14" s="30"/>
      <c r="N14" s="30">
        <v>7</v>
      </c>
      <c r="O14" s="30">
        <f t="shared" si="5"/>
        <v>23</v>
      </c>
      <c r="P14" s="30"/>
      <c r="Q14" s="61"/>
      <c r="R14" s="31" t="str">
        <f t="shared" ca="1" si="0"/>
        <v>7.</v>
      </c>
      <c r="S14" s="101" t="str">
        <f t="shared" ca="1" si="6"/>
        <v>23.</v>
      </c>
      <c r="T14" s="32">
        <f t="shared" ca="1" si="7"/>
        <v>123</v>
      </c>
      <c r="U14" s="32">
        <f t="shared" ca="1" si="8"/>
        <v>0</v>
      </c>
      <c r="V14" s="33">
        <f t="shared" si="9"/>
        <v>23</v>
      </c>
      <c r="W14" s="34" t="str">
        <f ca="1">IF(ISNUMBER(V14),OFFSET('40 Principles'!$B$1,V14,0),"")</f>
        <v>Feedback</v>
      </c>
      <c r="X14" s="86"/>
      <c r="Y14" s="12" t="s">
        <v>1225</v>
      </c>
      <c r="Z14" s="48"/>
      <c r="AA14" s="48"/>
      <c r="AB14" s="48"/>
      <c r="AC14" s="48"/>
      <c r="AD14" s="48"/>
      <c r="AE14" s="49"/>
      <c r="AF14" s="49"/>
      <c r="AG14" s="49"/>
      <c r="AH14" s="49"/>
      <c r="AI14" s="87"/>
      <c r="AJ14" s="87"/>
      <c r="AK14" s="87"/>
      <c r="AL14" s="87"/>
      <c r="AM14" s="87"/>
      <c r="AN14" s="87"/>
      <c r="AO14" s="87"/>
    </row>
    <row r="15" spans="1:41" s="2" customFormat="1" ht="15.9" customHeight="1" x14ac:dyDescent="0.25">
      <c r="A15" s="61"/>
      <c r="B15" s="66"/>
      <c r="C15" s="67"/>
      <c r="D15" s="68"/>
      <c r="E15" s="67"/>
      <c r="F15" s="72" t="str">
        <f ca="1">IF(OR(ISBLANK($B15),ISBLANK($D15)),"",OFFSET('Contradiction Table'!$B$3,VALUE(LEFT($B15,2)),VALUE(LEFT($D15,2))))</f>
        <v/>
      </c>
      <c r="G15" s="73" t="str">
        <f t="shared" ca="1" si="1"/>
        <v/>
      </c>
      <c r="H15" s="73" t="str">
        <f t="shared" ca="1" si="2"/>
        <v/>
      </c>
      <c r="I15" s="73" t="str">
        <f t="shared" ca="1" si="3"/>
        <v/>
      </c>
      <c r="J15" s="74" t="str">
        <f t="shared" ca="1" si="4"/>
        <v/>
      </c>
      <c r="K15" s="30"/>
      <c r="L15" s="30"/>
      <c r="M15" s="30"/>
      <c r="N15" s="30">
        <v>8</v>
      </c>
      <c r="O15" s="30">
        <f t="shared" si="5"/>
        <v>24</v>
      </c>
      <c r="P15" s="30"/>
      <c r="Q15" s="61"/>
      <c r="R15" s="31" t="str">
        <f t="shared" ca="1" si="0"/>
        <v>8.</v>
      </c>
      <c r="S15" s="101" t="str">
        <f t="shared" ca="1" si="6"/>
        <v>24.</v>
      </c>
      <c r="T15" s="32">
        <f t="shared" ca="1" si="7"/>
        <v>122</v>
      </c>
      <c r="U15" s="32">
        <f t="shared" ca="1" si="8"/>
        <v>3</v>
      </c>
      <c r="V15" s="33">
        <f t="shared" si="9"/>
        <v>24</v>
      </c>
      <c r="W15" s="34" t="str">
        <f ca="1">IF(ISNUMBER(V15),OFFSET('40 Principles'!$B$1,V15,0),"")</f>
        <v>Intermediary</v>
      </c>
      <c r="X15" s="86"/>
      <c r="Y15" s="12"/>
      <c r="Z15" s="48"/>
      <c r="AA15" s="48"/>
      <c r="AB15" s="48"/>
      <c r="AC15" s="48"/>
      <c r="AD15" s="48"/>
      <c r="AE15" s="49"/>
      <c r="AF15" s="49"/>
      <c r="AG15" s="49"/>
      <c r="AH15" s="49"/>
      <c r="AI15" s="87"/>
      <c r="AJ15" s="87"/>
      <c r="AK15" s="87"/>
      <c r="AL15" s="87"/>
      <c r="AM15" s="87"/>
      <c r="AN15" s="87"/>
      <c r="AO15" s="87"/>
    </row>
    <row r="16" spans="1:41" s="2" customFormat="1" ht="15.9" customHeight="1" x14ac:dyDescent="0.25">
      <c r="A16" s="61"/>
      <c r="B16" s="66"/>
      <c r="C16" s="67"/>
      <c r="D16" s="68"/>
      <c r="E16" s="67"/>
      <c r="F16" s="72" t="str">
        <f ca="1">IF(OR(ISBLANK($B16),ISBLANK($D16)),"",OFFSET('Contradiction Table'!$B$3,VALUE(LEFT($B16,2)),VALUE(LEFT($D16,2))))</f>
        <v/>
      </c>
      <c r="G16" s="73" t="str">
        <f t="shared" ca="1" si="1"/>
        <v/>
      </c>
      <c r="H16" s="73" t="str">
        <f t="shared" ca="1" si="2"/>
        <v/>
      </c>
      <c r="I16" s="73" t="str">
        <f t="shared" ca="1" si="3"/>
        <v/>
      </c>
      <c r="J16" s="74" t="str">
        <f t="shared" ca="1" si="4"/>
        <v/>
      </c>
      <c r="K16" s="30"/>
      <c r="L16" s="30"/>
      <c r="M16" s="30"/>
      <c r="N16" s="30">
        <v>9</v>
      </c>
      <c r="O16" s="30">
        <f t="shared" si="5"/>
        <v>25</v>
      </c>
      <c r="P16" s="30"/>
      <c r="Q16" s="61"/>
      <c r="R16" s="31" t="str">
        <f t="shared" ca="1" si="0"/>
        <v>9.</v>
      </c>
      <c r="S16" s="101" t="str">
        <f t="shared" ca="1" si="6"/>
        <v>25.</v>
      </c>
      <c r="T16" s="32">
        <f t="shared" ca="1" si="7"/>
        <v>121</v>
      </c>
      <c r="U16" s="32">
        <f t="shared" ca="1" si="8"/>
        <v>1</v>
      </c>
      <c r="V16" s="33">
        <f t="shared" si="9"/>
        <v>25</v>
      </c>
      <c r="W16" s="34" t="str">
        <f ca="1">IF(ISNUMBER(V16),OFFSET('40 Principles'!$B$1,V16,0),"")</f>
        <v>Self-service</v>
      </c>
      <c r="X16" s="86"/>
      <c r="Y16" s="12"/>
      <c r="Z16" s="48"/>
      <c r="AA16" s="47" t="str">
        <f>'40 Principles'!H$1</f>
        <v>space</v>
      </c>
      <c r="AB16" s="47" t="str">
        <f>'40 Principles'!I$1</f>
        <v>time</v>
      </c>
      <c r="AC16" s="47" t="str">
        <f>'40 Principles'!J$1</f>
        <v>condition</v>
      </c>
      <c r="AD16" s="47" t="str">
        <f>'40 Principles'!K$1</f>
        <v>alternate</v>
      </c>
      <c r="AE16" s="99" t="s">
        <v>1237</v>
      </c>
      <c r="AF16" s="99" t="s">
        <v>1238</v>
      </c>
      <c r="AG16" s="47" t="str">
        <f>'40 Principles'!N$1</f>
        <v>tbd</v>
      </c>
      <c r="AH16" s="47" t="str">
        <f>'40 Principles'!O$1</f>
        <v>tbd</v>
      </c>
      <c r="AI16" s="87"/>
      <c r="AJ16" s="87"/>
      <c r="AK16" s="87"/>
      <c r="AL16" s="87"/>
      <c r="AM16" s="87"/>
      <c r="AN16" s="87"/>
      <c r="AO16" s="87"/>
    </row>
    <row r="17" spans="1:136" s="2" customFormat="1" ht="15.9" customHeight="1" x14ac:dyDescent="0.25">
      <c r="A17" s="61"/>
      <c r="B17" s="66"/>
      <c r="C17" s="67"/>
      <c r="D17" s="68"/>
      <c r="E17" s="67"/>
      <c r="F17" s="72" t="str">
        <f ca="1">IF(OR(ISBLANK($B17),ISBLANK($D17)),"",OFFSET('Contradiction Table'!$B$3,VALUE(LEFT($B17,2)),VALUE(LEFT($D17,2))))</f>
        <v/>
      </c>
      <c r="G17" s="73" t="str">
        <f t="shared" ca="1" si="1"/>
        <v/>
      </c>
      <c r="H17" s="73" t="str">
        <f t="shared" ca="1" si="2"/>
        <v/>
      </c>
      <c r="I17" s="73" t="str">
        <f t="shared" ca="1" si="3"/>
        <v/>
      </c>
      <c r="J17" s="74" t="str">
        <f t="shared" ca="1" si="4"/>
        <v/>
      </c>
      <c r="K17" s="30"/>
      <c r="L17" s="30"/>
      <c r="M17" s="30"/>
      <c r="N17" s="30">
        <v>10</v>
      </c>
      <c r="O17" s="30">
        <f t="shared" si="5"/>
        <v>26</v>
      </c>
      <c r="P17" s="30"/>
      <c r="Q17" s="61"/>
      <c r="R17" s="31" t="str">
        <f t="shared" ca="1" si="0"/>
        <v>10.</v>
      </c>
      <c r="S17" s="101" t="str">
        <f t="shared" ca="1" si="6"/>
        <v>26.</v>
      </c>
      <c r="T17" s="32">
        <f t="shared" ca="1" si="7"/>
        <v>120</v>
      </c>
      <c r="U17" s="32">
        <f t="shared" ca="1" si="8"/>
        <v>2</v>
      </c>
      <c r="V17" s="33">
        <f t="shared" si="9"/>
        <v>26</v>
      </c>
      <c r="W17" s="34" t="str">
        <f ca="1">IF(ISNUMBER(V17),OFFSET('40 Principles'!$B$1,V17,0),"")</f>
        <v>Copying</v>
      </c>
      <c r="X17" s="86"/>
      <c r="Y17" s="12" t="s">
        <v>1228</v>
      </c>
      <c r="Z17" s="48"/>
      <c r="AA17" s="51" t="b">
        <v>1</v>
      </c>
      <c r="AB17" s="51" t="b">
        <v>1</v>
      </c>
      <c r="AC17" s="51" t="b">
        <v>1</v>
      </c>
      <c r="AD17" s="51" t="b">
        <v>1</v>
      </c>
      <c r="AE17" s="52" t="b">
        <v>1</v>
      </c>
      <c r="AF17" s="52" t="b">
        <v>1</v>
      </c>
      <c r="AG17" s="52"/>
      <c r="AH17" s="52"/>
      <c r="AI17" s="87"/>
      <c r="AJ17" s="87"/>
      <c r="AK17" s="87"/>
      <c r="AL17" s="87"/>
      <c r="AM17" s="87"/>
      <c r="AN17" s="87"/>
      <c r="AO17" s="87"/>
      <c r="BC17" s="2" t="b">
        <v>0</v>
      </c>
      <c r="CD17" s="2" t="b">
        <v>1</v>
      </c>
      <c r="EF17" s="2" t="b">
        <v>1</v>
      </c>
    </row>
    <row r="18" spans="1:136" s="2" customFormat="1" ht="15.9" customHeight="1" x14ac:dyDescent="0.25">
      <c r="A18" s="61"/>
      <c r="B18" s="66"/>
      <c r="C18" s="67"/>
      <c r="D18" s="68"/>
      <c r="E18" s="67"/>
      <c r="F18" s="72" t="str">
        <f ca="1">IF(OR(ISBLANK($B18),ISBLANK($D18)),"",OFFSET('Contradiction Table'!$B$3,VALUE(LEFT($B18,2)),VALUE(LEFT($D18,2))))</f>
        <v/>
      </c>
      <c r="G18" s="73" t="str">
        <f t="shared" ca="1" si="1"/>
        <v/>
      </c>
      <c r="H18" s="73" t="str">
        <f t="shared" ca="1" si="2"/>
        <v/>
      </c>
      <c r="I18" s="73" t="str">
        <f t="shared" ca="1" si="3"/>
        <v/>
      </c>
      <c r="J18" s="74" t="str">
        <f t="shared" ca="1" si="4"/>
        <v/>
      </c>
      <c r="K18" s="30"/>
      <c r="L18" s="30"/>
      <c r="M18" s="30"/>
      <c r="N18" s="30">
        <v>11</v>
      </c>
      <c r="O18" s="30">
        <f t="shared" si="5"/>
        <v>27</v>
      </c>
      <c r="P18" s="30"/>
      <c r="Q18" s="61"/>
      <c r="R18" s="31" t="str">
        <f t="shared" ca="1" si="0"/>
        <v>11.</v>
      </c>
      <c r="S18" s="101" t="str">
        <f t="shared" ca="1" si="6"/>
        <v>27.</v>
      </c>
      <c r="T18" s="32">
        <f t="shared" ca="1" si="7"/>
        <v>119</v>
      </c>
      <c r="U18" s="32">
        <f t="shared" ca="1" si="8"/>
        <v>3</v>
      </c>
      <c r="V18" s="33">
        <f t="shared" si="9"/>
        <v>27</v>
      </c>
      <c r="W18" s="34" t="str">
        <f ca="1">IF(ISNUMBER(V18),OFFSET('40 Principles'!$B$1,V18,0),"")</f>
        <v>Cheap Short-Living Objects</v>
      </c>
      <c r="X18" s="86"/>
      <c r="Y18" s="12" t="s">
        <v>1229</v>
      </c>
      <c r="Z18" s="48"/>
      <c r="AA18" s="48">
        <f>IF(AA17,1,0)</f>
        <v>1</v>
      </c>
      <c r="AB18" s="48">
        <f t="shared" ref="AB18:AH18" si="10">IF(AB17,1,0)</f>
        <v>1</v>
      </c>
      <c r="AC18" s="48">
        <f t="shared" si="10"/>
        <v>1</v>
      </c>
      <c r="AD18" s="48">
        <f t="shared" si="10"/>
        <v>1</v>
      </c>
      <c r="AE18" s="48">
        <f t="shared" si="10"/>
        <v>1</v>
      </c>
      <c r="AF18" s="48">
        <f t="shared" si="10"/>
        <v>1</v>
      </c>
      <c r="AG18" s="48">
        <f t="shared" si="10"/>
        <v>0</v>
      </c>
      <c r="AH18" s="48">
        <f t="shared" si="10"/>
        <v>0</v>
      </c>
      <c r="AI18" s="87"/>
      <c r="AJ18" s="87"/>
      <c r="AK18" s="87"/>
      <c r="AL18" s="87"/>
      <c r="AM18" s="87"/>
      <c r="AN18" s="87"/>
      <c r="AO18" s="87"/>
    </row>
    <row r="19" spans="1:136" s="2" customFormat="1" ht="15.9" customHeight="1" thickBot="1" x14ac:dyDescent="0.3">
      <c r="A19" s="61"/>
      <c r="B19" s="89"/>
      <c r="C19" s="75"/>
      <c r="D19" s="90"/>
      <c r="E19" s="75"/>
      <c r="F19" s="76" t="str">
        <f ca="1">IF(OR(ISBLANK($B19),ISBLANK($D19)),"",OFFSET('Contradiction Table'!$B$3,VALUE(LEFT($B19,2)),VALUE(LEFT($D19,2))))</f>
        <v/>
      </c>
      <c r="G19" s="77" t="str">
        <f t="shared" ca="1" si="1"/>
        <v/>
      </c>
      <c r="H19" s="77" t="str">
        <f t="shared" ca="1" si="2"/>
        <v/>
      </c>
      <c r="I19" s="77" t="str">
        <f t="shared" ca="1" si="3"/>
        <v/>
      </c>
      <c r="J19" s="78" t="str">
        <f t="shared" ca="1" si="4"/>
        <v/>
      </c>
      <c r="K19" s="30"/>
      <c r="L19" s="30"/>
      <c r="M19" s="30"/>
      <c r="N19" s="30">
        <v>12</v>
      </c>
      <c r="O19" s="30">
        <f t="shared" si="5"/>
        <v>28</v>
      </c>
      <c r="P19" s="30"/>
      <c r="Q19" s="61"/>
      <c r="R19" s="31" t="str">
        <f t="shared" ca="1" si="0"/>
        <v>12.</v>
      </c>
      <c r="S19" s="101" t="str">
        <f t="shared" ca="1" si="6"/>
        <v>28.</v>
      </c>
      <c r="T19" s="32">
        <f t="shared" ca="1" si="7"/>
        <v>115</v>
      </c>
      <c r="U19" s="32">
        <f t="shared" ca="1" si="8"/>
        <v>1</v>
      </c>
      <c r="V19" s="33">
        <f t="shared" si="9"/>
        <v>28</v>
      </c>
      <c r="W19" s="34" t="str">
        <f ca="1">IF(ISNUMBER(V19),OFFSET('40 Principles'!$B$1,V19,0),"")</f>
        <v>Replace Mechanical System</v>
      </c>
      <c r="X19" s="86"/>
      <c r="Y19" s="12"/>
      <c r="Z19" s="48" t="s">
        <v>733</v>
      </c>
      <c r="AA19" s="47"/>
      <c r="AB19" s="47"/>
      <c r="AC19" s="47"/>
      <c r="AD19" s="47"/>
      <c r="AE19" s="47"/>
      <c r="AF19" s="47"/>
      <c r="AG19" s="47"/>
      <c r="AH19" s="47"/>
      <c r="AI19" s="87"/>
      <c r="AJ19" s="87"/>
      <c r="AK19" s="87"/>
      <c r="AL19" s="87"/>
      <c r="AM19" s="87"/>
      <c r="AN19" s="87"/>
      <c r="AO19" s="87"/>
    </row>
    <row r="20" spans="1:136" ht="15.9" customHeight="1" thickBot="1" x14ac:dyDescent="0.3">
      <c r="A20" s="55"/>
      <c r="B20" s="55"/>
      <c r="C20" s="55"/>
      <c r="D20" s="55"/>
      <c r="E20" s="55"/>
      <c r="F20" s="56"/>
      <c r="G20" s="55"/>
      <c r="H20" s="55"/>
      <c r="I20" s="55"/>
      <c r="J20" s="55"/>
      <c r="K20" s="22" t="s">
        <v>1226</v>
      </c>
      <c r="L20" s="22" t="s">
        <v>732</v>
      </c>
      <c r="M20" s="45" t="s">
        <v>733</v>
      </c>
      <c r="N20" s="30">
        <v>13</v>
      </c>
      <c r="O20" s="30">
        <f t="shared" si="5"/>
        <v>29</v>
      </c>
      <c r="P20" s="30"/>
      <c r="Q20" s="55"/>
      <c r="R20" s="26" t="str">
        <f t="shared" ca="1" si="0"/>
        <v>13.</v>
      </c>
      <c r="S20" s="101" t="str">
        <f t="shared" ca="1" si="6"/>
        <v>29.</v>
      </c>
      <c r="T20" s="32">
        <f t="shared" ca="1" si="7"/>
        <v>112</v>
      </c>
      <c r="U20" s="32">
        <f t="shared" ca="1" si="8"/>
        <v>2</v>
      </c>
      <c r="V20" s="33">
        <f t="shared" si="9"/>
        <v>29</v>
      </c>
      <c r="W20" s="34" t="str">
        <f ca="1">IF(ISNUMBER(V20),OFFSET('40 Principles'!$B$1,V20,0),"")</f>
        <v>Pneumatics and Hydraulics</v>
      </c>
      <c r="X20" s="60"/>
      <c r="Y20" s="13" t="s">
        <v>1226</v>
      </c>
      <c r="Z20" s="47"/>
      <c r="AA20" s="47"/>
      <c r="AB20" s="47"/>
      <c r="AC20" s="47"/>
      <c r="AD20" s="47"/>
      <c r="AE20" s="47"/>
      <c r="AF20" s="47"/>
      <c r="AG20" s="47"/>
      <c r="AH20" s="47"/>
    </row>
    <row r="21" spans="1:136" ht="15.9" customHeight="1" x14ac:dyDescent="0.25">
      <c r="A21" s="55"/>
      <c r="B21" s="79" t="str">
        <f ca="1">IF(NOT(ISNUMBER($M$11)),"",CONCATENATE("Principle ",TEXT(M11,"0"),":   ",OFFSET('40 Principles'!$B$1,$M$11,0)))</f>
        <v>Principle 17:   Another Dimension</v>
      </c>
      <c r="C21" s="80"/>
      <c r="D21" s="80"/>
      <c r="E21" s="80"/>
      <c r="F21" s="80"/>
      <c r="G21" s="80"/>
      <c r="H21" s="80"/>
      <c r="I21" s="80"/>
      <c r="J21" s="81"/>
      <c r="K21" s="20">
        <v>1</v>
      </c>
      <c r="L21" s="20">
        <f ca="1">100*M21+(40-K21)</f>
        <v>339</v>
      </c>
      <c r="M21" s="20">
        <f ca="1">COUNTIF($G$8:$J$19,K21)+Z21</f>
        <v>3</v>
      </c>
      <c r="N21" s="30">
        <v>14</v>
      </c>
      <c r="O21" s="30">
        <f t="shared" si="5"/>
        <v>30</v>
      </c>
      <c r="P21" s="30"/>
      <c r="Q21" s="55"/>
      <c r="R21" s="26" t="str">
        <f t="shared" ca="1" si="0"/>
        <v>14.</v>
      </c>
      <c r="S21" s="101" t="str">
        <f t="shared" ca="1" si="6"/>
        <v>30.</v>
      </c>
      <c r="T21" s="32">
        <f t="shared" ca="1" si="7"/>
        <v>110</v>
      </c>
      <c r="U21" s="32">
        <f t="shared" ca="1" si="8"/>
        <v>1</v>
      </c>
      <c r="V21" s="33">
        <f t="shared" si="9"/>
        <v>30</v>
      </c>
      <c r="W21" s="34" t="str">
        <f ca="1">IF(ISNUMBER(V21),OFFSET('40 Principles'!$B$1,V21,0),"")</f>
        <v>Flexible Membranes / Thin Films</v>
      </c>
      <c r="X21" s="60"/>
      <c r="Y21" s="13">
        <f>K21</f>
        <v>1</v>
      </c>
      <c r="Z21" s="47">
        <f>SUM(AA21:AH21)</f>
        <v>3</v>
      </c>
      <c r="AA21" s="47">
        <f>AA$18*'40 Principles'!H2</f>
        <v>1</v>
      </c>
      <c r="AB21" s="47">
        <f>AB$18*'40 Principles'!I2</f>
        <v>1</v>
      </c>
      <c r="AC21" s="47">
        <f>AC$18*'40 Principles'!J2</f>
        <v>0</v>
      </c>
      <c r="AD21" s="47">
        <f>AD$18*'40 Principles'!K2</f>
        <v>0</v>
      </c>
      <c r="AE21" s="47">
        <f>AE$18*'40 Principles'!L2</f>
        <v>1</v>
      </c>
      <c r="AF21" s="47">
        <f>AF$18*'40 Principles'!M2</f>
        <v>0</v>
      </c>
      <c r="AG21" s="47">
        <f>AG$18*'40 Principles'!N2</f>
        <v>0</v>
      </c>
      <c r="AH21" s="47">
        <f>AH$18*'40 Principles'!O2</f>
        <v>0</v>
      </c>
    </row>
    <row r="22" spans="1:136" ht="15.9" customHeight="1" x14ac:dyDescent="0.25">
      <c r="A22" s="55"/>
      <c r="B22" s="117" t="str">
        <f ca="1">IF(ISNUMBER($M$11),IF(ISBLANK(OFFSET('40 Principles'!$B$1,$M$11,1)),"",CONCATENATE("a.  ",OFFSET('40 Principles'!$B$1,$M$11,1))),"")</f>
        <v>a.  Remove problems of moving an object in a line by allowing two-dimensional movement along a plane.</v>
      </c>
      <c r="C22" s="118"/>
      <c r="D22" s="118"/>
      <c r="E22" s="118"/>
      <c r="F22" s="118"/>
      <c r="G22" s="118"/>
      <c r="H22" s="118"/>
      <c r="I22" s="118"/>
      <c r="J22" s="119"/>
      <c r="K22" s="20">
        <v>2</v>
      </c>
      <c r="L22" s="20">
        <f t="shared" ref="L22:L60" ca="1" si="11">100*M22+(40-K22)</f>
        <v>138</v>
      </c>
      <c r="M22" s="20">
        <f t="shared" ref="M22:M60" ca="1" si="12">COUNTIF($G$8:$J$19,K22)+Z22</f>
        <v>1</v>
      </c>
      <c r="N22" s="30">
        <v>15</v>
      </c>
      <c r="O22" s="30">
        <f t="shared" si="5"/>
        <v>31</v>
      </c>
      <c r="P22" s="30"/>
      <c r="Q22" s="55"/>
      <c r="R22" s="26" t="str">
        <f t="shared" ca="1" si="0"/>
        <v>15.</v>
      </c>
      <c r="S22" s="101" t="str">
        <f t="shared" ca="1" si="6"/>
        <v>31.</v>
      </c>
      <c r="T22" s="32">
        <f t="shared" ca="1" si="7"/>
        <v>109</v>
      </c>
      <c r="U22" s="32">
        <f t="shared" ca="1" si="8"/>
        <v>1</v>
      </c>
      <c r="V22" s="33">
        <f t="shared" si="9"/>
        <v>31</v>
      </c>
      <c r="W22" s="34" t="str">
        <f ca="1">IF(ISNUMBER(V22),OFFSET('40 Principles'!$B$1,V22,0),"")</f>
        <v>Porous Materials</v>
      </c>
      <c r="X22" s="60"/>
      <c r="Y22" s="13">
        <f t="shared" ref="Y22:Y60" si="13">K22</f>
        <v>2</v>
      </c>
      <c r="Z22" s="47">
        <f t="shared" ref="Z22:Z60" si="14">SUM(AA22:AH22)</f>
        <v>1</v>
      </c>
      <c r="AA22" s="47">
        <f>AA$18*'40 Principles'!H3</f>
        <v>1</v>
      </c>
      <c r="AB22" s="47">
        <f>AB$18*'40 Principles'!I3</f>
        <v>0</v>
      </c>
      <c r="AC22" s="47">
        <f>AC$18*'40 Principles'!J3</f>
        <v>0</v>
      </c>
      <c r="AD22" s="47">
        <f>AD$18*'40 Principles'!K3</f>
        <v>0</v>
      </c>
      <c r="AE22" s="47">
        <f>AE$18*'40 Principles'!L3</f>
        <v>0</v>
      </c>
      <c r="AF22" s="47">
        <f>AF$18*'40 Principles'!M3</f>
        <v>0</v>
      </c>
      <c r="AG22" s="47">
        <f>AG$18*'40 Principles'!N3</f>
        <v>0</v>
      </c>
      <c r="AH22" s="47">
        <f>AH$18*'40 Principles'!O3</f>
        <v>0</v>
      </c>
    </row>
    <row r="23" spans="1:136" ht="15.9" customHeight="1" x14ac:dyDescent="0.25">
      <c r="A23" s="55"/>
      <c r="B23" s="117"/>
      <c r="C23" s="118"/>
      <c r="D23" s="118"/>
      <c r="E23" s="118"/>
      <c r="F23" s="118"/>
      <c r="G23" s="118"/>
      <c r="H23" s="118"/>
      <c r="I23" s="118"/>
      <c r="J23" s="119"/>
      <c r="K23" s="20">
        <v>3</v>
      </c>
      <c r="L23" s="20">
        <f t="shared" ca="1" si="11"/>
        <v>237</v>
      </c>
      <c r="M23" s="20">
        <f t="shared" ca="1" si="12"/>
        <v>2</v>
      </c>
      <c r="N23" s="30">
        <v>16</v>
      </c>
      <c r="O23" s="30">
        <f t="shared" si="5"/>
        <v>32</v>
      </c>
      <c r="P23" s="30"/>
      <c r="Q23" s="55"/>
      <c r="R23" s="26" t="str">
        <f t="shared" ca="1" si="0"/>
        <v>16.</v>
      </c>
      <c r="S23" s="101" t="str">
        <f t="shared" ca="1" si="6"/>
        <v>32.</v>
      </c>
      <c r="T23" s="32">
        <f t="shared" ca="1" si="7"/>
        <v>108</v>
      </c>
      <c r="U23" s="32">
        <f t="shared" ca="1" si="8"/>
        <v>1</v>
      </c>
      <c r="V23" s="33">
        <f t="shared" si="9"/>
        <v>32</v>
      </c>
      <c r="W23" s="34" t="str">
        <f ca="1">IF(ISNUMBER(V23),OFFSET('40 Principles'!$B$1,V23,0),"")</f>
        <v>Colour Change</v>
      </c>
      <c r="X23" s="60"/>
      <c r="Y23" s="13">
        <f t="shared" si="13"/>
        <v>3</v>
      </c>
      <c r="Z23" s="47">
        <f t="shared" si="14"/>
        <v>2</v>
      </c>
      <c r="AA23" s="47">
        <f>AA$18*'40 Principles'!H4</f>
        <v>1</v>
      </c>
      <c r="AB23" s="47">
        <f>AB$18*'40 Principles'!I4</f>
        <v>0</v>
      </c>
      <c r="AC23" s="47">
        <f>AC$18*'40 Principles'!J4</f>
        <v>0</v>
      </c>
      <c r="AD23" s="47">
        <f>AD$18*'40 Principles'!K4</f>
        <v>0</v>
      </c>
      <c r="AE23" s="47">
        <f>AE$18*'40 Principles'!L4</f>
        <v>1</v>
      </c>
      <c r="AF23" s="47">
        <f>AF$18*'40 Principles'!M4</f>
        <v>0</v>
      </c>
      <c r="AG23" s="47">
        <f>AG$18*'40 Principles'!N4</f>
        <v>0</v>
      </c>
      <c r="AH23" s="47">
        <f>AH$18*'40 Principles'!O4</f>
        <v>0</v>
      </c>
    </row>
    <row r="24" spans="1:136" ht="15.9" customHeight="1" x14ac:dyDescent="0.25">
      <c r="A24" s="55"/>
      <c r="B24" s="117" t="str">
        <f ca="1">IF(ISNUMBER($M$11),IF(ISBLANK(OFFSET('40 Principles'!$B$1,$M$11,2)),"",CONCATENATE("b.  ",OFFSET('40 Principles'!$B$1,$M$11,2))),"")</f>
        <v>b.  Similarly, problems in moving an object in a plane are removed if the object can be changed to allow three-dimensional movement.</v>
      </c>
      <c r="C24" s="118"/>
      <c r="D24" s="118"/>
      <c r="E24" s="118"/>
      <c r="F24" s="118"/>
      <c r="G24" s="118"/>
      <c r="H24" s="118"/>
      <c r="I24" s="118"/>
      <c r="J24" s="119"/>
      <c r="K24" s="20">
        <v>4</v>
      </c>
      <c r="L24" s="20">
        <f t="shared" ca="1" si="11"/>
        <v>136</v>
      </c>
      <c r="M24" s="20">
        <f t="shared" ca="1" si="12"/>
        <v>1</v>
      </c>
      <c r="N24" s="30">
        <v>17</v>
      </c>
      <c r="O24" s="30">
        <f t="shared" si="5"/>
        <v>33</v>
      </c>
      <c r="P24" s="30"/>
      <c r="Q24" s="55"/>
      <c r="R24" s="26" t="str">
        <f t="shared" ca="1" si="0"/>
        <v>17.</v>
      </c>
      <c r="S24" s="101" t="str">
        <f t="shared" ca="1" si="6"/>
        <v>33.</v>
      </c>
      <c r="T24" s="32">
        <f t="shared" ca="1" si="7"/>
        <v>107</v>
      </c>
      <c r="U24" s="32">
        <f t="shared" ca="1" si="8"/>
        <v>1</v>
      </c>
      <c r="V24" s="33">
        <f t="shared" si="9"/>
        <v>33</v>
      </c>
      <c r="W24" s="34" t="str">
        <f ca="1">IF(ISNUMBER(V24),OFFSET('40 Principles'!$B$1,V24,0),"")</f>
        <v>Homogeneity</v>
      </c>
      <c r="X24" s="60"/>
      <c r="Y24" s="13">
        <f t="shared" si="13"/>
        <v>4</v>
      </c>
      <c r="Z24" s="47">
        <f t="shared" si="14"/>
        <v>1</v>
      </c>
      <c r="AA24" s="47">
        <f>AA$18*'40 Principles'!H5</f>
        <v>1</v>
      </c>
      <c r="AB24" s="47">
        <f>AB$18*'40 Principles'!I5</f>
        <v>0</v>
      </c>
      <c r="AC24" s="47">
        <f>AC$18*'40 Principles'!J5</f>
        <v>0</v>
      </c>
      <c r="AD24" s="47">
        <f>AD$18*'40 Principles'!K5</f>
        <v>0</v>
      </c>
      <c r="AE24" s="47">
        <f>AE$18*'40 Principles'!L5</f>
        <v>0</v>
      </c>
      <c r="AF24" s="47">
        <f>AF$18*'40 Principles'!M5</f>
        <v>0</v>
      </c>
      <c r="AG24" s="47">
        <f>AG$18*'40 Principles'!N5</f>
        <v>0</v>
      </c>
      <c r="AH24" s="47">
        <f>AH$18*'40 Principles'!O5</f>
        <v>0</v>
      </c>
    </row>
    <row r="25" spans="1:136" ht="15.9" customHeight="1" x14ac:dyDescent="0.25">
      <c r="A25" s="55"/>
      <c r="B25" s="117"/>
      <c r="C25" s="118"/>
      <c r="D25" s="118"/>
      <c r="E25" s="118"/>
      <c r="F25" s="118"/>
      <c r="G25" s="118"/>
      <c r="H25" s="118"/>
      <c r="I25" s="118"/>
      <c r="J25" s="119"/>
      <c r="K25" s="20">
        <v>5</v>
      </c>
      <c r="L25" s="20">
        <f t="shared" ca="1" si="11"/>
        <v>135</v>
      </c>
      <c r="M25" s="20">
        <f t="shared" ca="1" si="12"/>
        <v>1</v>
      </c>
      <c r="N25" s="30">
        <v>18</v>
      </c>
      <c r="O25" s="30">
        <f t="shared" si="5"/>
        <v>34</v>
      </c>
      <c r="P25" s="30"/>
      <c r="Q25" s="55"/>
      <c r="R25" s="26" t="str">
        <f t="shared" ca="1" si="0"/>
        <v>18.</v>
      </c>
      <c r="S25" s="101" t="str">
        <f t="shared" ca="1" si="6"/>
        <v>34.</v>
      </c>
      <c r="T25" s="32">
        <f t="shared" ca="1" si="7"/>
        <v>106</v>
      </c>
      <c r="U25" s="32">
        <f t="shared" ca="1" si="8"/>
        <v>1</v>
      </c>
      <c r="V25" s="33">
        <f t="shared" si="9"/>
        <v>34</v>
      </c>
      <c r="W25" s="34" t="str">
        <f ca="1">IF(ISNUMBER(V25),OFFSET('40 Principles'!$B$1,V25,0),"")</f>
        <v>Discarding and Recovering</v>
      </c>
      <c r="X25" s="60"/>
      <c r="Y25" s="13">
        <f t="shared" si="13"/>
        <v>5</v>
      </c>
      <c r="Z25" s="47">
        <f t="shared" si="14"/>
        <v>1</v>
      </c>
      <c r="AA25" s="47">
        <f>AA$18*'40 Principles'!H6</f>
        <v>0</v>
      </c>
      <c r="AB25" s="47">
        <f>AB$18*'40 Principles'!I6</f>
        <v>0</v>
      </c>
      <c r="AC25" s="47">
        <f>AC$18*'40 Principles'!J6</f>
        <v>0</v>
      </c>
      <c r="AD25" s="47">
        <f>AD$18*'40 Principles'!K6</f>
        <v>0</v>
      </c>
      <c r="AE25" s="47">
        <f>AE$18*'40 Principles'!L6</f>
        <v>1</v>
      </c>
      <c r="AF25" s="47">
        <f>AF$18*'40 Principles'!M6</f>
        <v>0</v>
      </c>
      <c r="AG25" s="47">
        <f>AG$18*'40 Principles'!N6</f>
        <v>0</v>
      </c>
      <c r="AH25" s="47">
        <f>AH$18*'40 Principles'!O6</f>
        <v>0</v>
      </c>
    </row>
    <row r="26" spans="1:136" ht="15.9" customHeight="1" x14ac:dyDescent="0.25">
      <c r="A26" s="55"/>
      <c r="B26" s="117" t="str">
        <f ca="1">IF(ISNUMBER($M$11),IF(ISBLANK(OFFSET('40 Principles'!$B$1,$M$11,3)),"",CONCATENATE("c.  ",OFFSET('40 Principles'!$B$1,$M$11,3))),"")</f>
        <v>c.  Use multi-layer assembly of objects instead of a single layer.</v>
      </c>
      <c r="C26" s="118"/>
      <c r="D26" s="118"/>
      <c r="E26" s="118"/>
      <c r="F26" s="118"/>
      <c r="G26" s="118"/>
      <c r="H26" s="118"/>
      <c r="I26" s="118"/>
      <c r="J26" s="119"/>
      <c r="K26" s="20">
        <v>6</v>
      </c>
      <c r="L26" s="20">
        <f t="shared" ca="1" si="11"/>
        <v>234</v>
      </c>
      <c r="M26" s="20">
        <f t="shared" ca="1" si="12"/>
        <v>2</v>
      </c>
      <c r="N26" s="30">
        <v>19</v>
      </c>
      <c r="O26" s="30">
        <f t="shared" si="5"/>
        <v>35</v>
      </c>
      <c r="P26" s="30"/>
      <c r="Q26" s="55"/>
      <c r="R26" s="26" t="str">
        <f t="shared" ca="1" si="0"/>
        <v>19.</v>
      </c>
      <c r="S26" s="101" t="str">
        <f t="shared" ca="1" si="6"/>
        <v>35.</v>
      </c>
      <c r="T26" s="32">
        <f t="shared" ca="1" si="7"/>
        <v>105</v>
      </c>
      <c r="U26" s="32">
        <f t="shared" ca="1" si="8"/>
        <v>1</v>
      </c>
      <c r="V26" s="33">
        <f t="shared" si="9"/>
        <v>35</v>
      </c>
      <c r="W26" s="34" t="str">
        <f ca="1">IF(ISNUMBER(V26),OFFSET('40 Principles'!$B$1,V26,0),"")</f>
        <v>Parameter Change</v>
      </c>
      <c r="X26" s="60"/>
      <c r="Y26" s="13">
        <f t="shared" si="13"/>
        <v>6</v>
      </c>
      <c r="Z26" s="47">
        <f t="shared" si="14"/>
        <v>2</v>
      </c>
      <c r="AA26" s="47">
        <f>AA$18*'40 Principles'!H7</f>
        <v>0</v>
      </c>
      <c r="AB26" s="47">
        <f>AB$18*'40 Principles'!I7</f>
        <v>0</v>
      </c>
      <c r="AC26" s="47">
        <f>AC$18*'40 Principles'!J7</f>
        <v>0</v>
      </c>
      <c r="AD26" s="47">
        <f>AD$18*'40 Principles'!K7</f>
        <v>1</v>
      </c>
      <c r="AE26" s="47">
        <f>AE$18*'40 Principles'!L7</f>
        <v>1</v>
      </c>
      <c r="AF26" s="47">
        <f>AF$18*'40 Principles'!M7</f>
        <v>0</v>
      </c>
      <c r="AG26" s="47">
        <f>AG$18*'40 Principles'!N7</f>
        <v>0</v>
      </c>
      <c r="AH26" s="47">
        <f>AH$18*'40 Principles'!O7</f>
        <v>0</v>
      </c>
    </row>
    <row r="27" spans="1:136" ht="15.9" customHeight="1" x14ac:dyDescent="0.25">
      <c r="A27" s="55"/>
      <c r="B27" s="117"/>
      <c r="C27" s="118"/>
      <c r="D27" s="118"/>
      <c r="E27" s="118"/>
      <c r="F27" s="118"/>
      <c r="G27" s="118"/>
      <c r="H27" s="118"/>
      <c r="I27" s="118"/>
      <c r="J27" s="119"/>
      <c r="K27" s="20">
        <v>7</v>
      </c>
      <c r="L27" s="20">
        <f t="shared" ca="1" si="11"/>
        <v>233</v>
      </c>
      <c r="M27" s="20">
        <f t="shared" ca="1" si="12"/>
        <v>2</v>
      </c>
      <c r="N27" s="30">
        <v>20</v>
      </c>
      <c r="O27" s="30">
        <f t="shared" si="5"/>
        <v>36</v>
      </c>
      <c r="P27" s="30"/>
      <c r="Q27" s="55"/>
      <c r="R27" s="26" t="str">
        <f t="shared" ca="1" si="0"/>
        <v>20.</v>
      </c>
      <c r="S27" s="101" t="str">
        <f t="shared" ca="1" si="6"/>
        <v>36.</v>
      </c>
      <c r="T27" s="32">
        <f t="shared" ca="1" si="7"/>
        <v>104</v>
      </c>
      <c r="U27" s="32">
        <f t="shared" ca="1" si="8"/>
        <v>1</v>
      </c>
      <c r="V27" s="33">
        <f t="shared" si="9"/>
        <v>36</v>
      </c>
      <c r="W27" s="34" t="str">
        <f ca="1">IF(ISNUMBER(V27),OFFSET('40 Principles'!$B$1,V27,0),"")</f>
        <v>Phase Transition</v>
      </c>
      <c r="X27" s="60"/>
      <c r="Y27" s="13">
        <f t="shared" si="13"/>
        <v>7</v>
      </c>
      <c r="Z27" s="47">
        <f t="shared" si="14"/>
        <v>2</v>
      </c>
      <c r="AA27" s="47">
        <f>AA$18*'40 Principles'!H8</f>
        <v>1</v>
      </c>
      <c r="AB27" s="47">
        <f>AB$18*'40 Principles'!I8</f>
        <v>1</v>
      </c>
      <c r="AC27" s="47">
        <f>AC$18*'40 Principles'!J8</f>
        <v>0</v>
      </c>
      <c r="AD27" s="47">
        <f>AD$18*'40 Principles'!K8</f>
        <v>0</v>
      </c>
      <c r="AE27" s="47">
        <f>AE$18*'40 Principles'!L8</f>
        <v>0</v>
      </c>
      <c r="AF27" s="47">
        <f>AF$18*'40 Principles'!M8</f>
        <v>0</v>
      </c>
      <c r="AG27" s="47">
        <f>AG$18*'40 Principles'!N8</f>
        <v>0</v>
      </c>
      <c r="AH27" s="47">
        <f>AH$18*'40 Principles'!O8</f>
        <v>0</v>
      </c>
    </row>
    <row r="28" spans="1:136" ht="15.9" customHeight="1" x14ac:dyDescent="0.25">
      <c r="A28" s="55"/>
      <c r="B28" s="117" t="str">
        <f ca="1">IF(ISNUMBER($M$11),IF(ISBLANK(OFFSET('40 Principles'!$B$1,$M$11,4)),"",CONCATENATE("d.  ",OFFSET('40 Principles'!$B$1,$M$11,4))),"")</f>
        <v>d.  Incline the object or turn it "on its side".</v>
      </c>
      <c r="C28" s="118"/>
      <c r="D28" s="118"/>
      <c r="E28" s="118"/>
      <c r="F28" s="118"/>
      <c r="G28" s="118"/>
      <c r="H28" s="118"/>
      <c r="I28" s="118"/>
      <c r="J28" s="119"/>
      <c r="K28" s="20">
        <v>8</v>
      </c>
      <c r="L28" s="20">
        <f t="shared" ca="1" si="11"/>
        <v>132</v>
      </c>
      <c r="M28" s="20">
        <f t="shared" ca="1" si="12"/>
        <v>1</v>
      </c>
      <c r="N28" s="30">
        <v>21</v>
      </c>
      <c r="O28" s="30">
        <f t="shared" si="5"/>
        <v>37</v>
      </c>
      <c r="P28" s="30"/>
      <c r="Q28" s="55"/>
      <c r="R28" s="26" t="str">
        <f t="shared" ca="1" si="0"/>
        <v>21.</v>
      </c>
      <c r="S28" s="101" t="str">
        <f t="shared" ca="1" si="6"/>
        <v>37.</v>
      </c>
      <c r="T28" s="32">
        <f t="shared" ca="1" si="7"/>
        <v>103</v>
      </c>
      <c r="U28" s="32">
        <f t="shared" ca="1" si="8"/>
        <v>1</v>
      </c>
      <c r="V28" s="33">
        <f t="shared" si="9"/>
        <v>37</v>
      </c>
      <c r="W28" s="34" t="str">
        <f ca="1">IF(ISNUMBER(V28),OFFSET('40 Principles'!$B$1,V28,0),"")</f>
        <v>Thermal Expansion</v>
      </c>
      <c r="X28" s="60"/>
      <c r="Y28" s="13">
        <f t="shared" si="13"/>
        <v>8</v>
      </c>
      <c r="Z28" s="47">
        <f t="shared" si="14"/>
        <v>1</v>
      </c>
      <c r="AA28" s="47">
        <f>AA$18*'40 Principles'!H9</f>
        <v>0</v>
      </c>
      <c r="AB28" s="47">
        <f>AB$18*'40 Principles'!I9</f>
        <v>0</v>
      </c>
      <c r="AC28" s="47">
        <f>AC$18*'40 Principles'!J9</f>
        <v>0</v>
      </c>
      <c r="AD28" s="47">
        <f>AD$18*'40 Principles'!K9</f>
        <v>1</v>
      </c>
      <c r="AE28" s="47">
        <f>AE$18*'40 Principles'!L9</f>
        <v>0</v>
      </c>
      <c r="AF28" s="47">
        <f>AF$18*'40 Principles'!M9</f>
        <v>0</v>
      </c>
      <c r="AG28" s="47">
        <f>AG$18*'40 Principles'!N9</f>
        <v>0</v>
      </c>
      <c r="AH28" s="47">
        <f>AH$18*'40 Principles'!O9</f>
        <v>0</v>
      </c>
    </row>
    <row r="29" spans="1:136" ht="15.9" customHeight="1" x14ac:dyDescent="0.25">
      <c r="A29" s="55"/>
      <c r="B29" s="117"/>
      <c r="C29" s="118"/>
      <c r="D29" s="118"/>
      <c r="E29" s="118"/>
      <c r="F29" s="118"/>
      <c r="G29" s="118"/>
      <c r="H29" s="118"/>
      <c r="I29" s="118"/>
      <c r="J29" s="119"/>
      <c r="K29" s="20">
        <v>9</v>
      </c>
      <c r="L29" s="20">
        <f t="shared" ca="1" si="11"/>
        <v>131</v>
      </c>
      <c r="M29" s="20">
        <f t="shared" ca="1" si="12"/>
        <v>1</v>
      </c>
      <c r="N29" s="30">
        <v>22</v>
      </c>
      <c r="O29" s="30">
        <f t="shared" si="5"/>
        <v>38</v>
      </c>
      <c r="P29" s="30"/>
      <c r="Q29" s="55"/>
      <c r="R29" s="26" t="str">
        <f t="shared" ca="1" si="0"/>
        <v>22.</v>
      </c>
      <c r="S29" s="101" t="str">
        <f t="shared" ca="1" si="6"/>
        <v>38.</v>
      </c>
      <c r="T29" s="32">
        <f t="shared" ca="1" si="7"/>
        <v>102</v>
      </c>
      <c r="U29" s="32">
        <f t="shared" ca="1" si="8"/>
        <v>1</v>
      </c>
      <c r="V29" s="33">
        <f t="shared" si="9"/>
        <v>38</v>
      </c>
      <c r="W29" s="34" t="str">
        <f ca="1">IF(ISNUMBER(V29),OFFSET('40 Principles'!$B$1,V29,0),"")</f>
        <v>Accelerate Oxidation</v>
      </c>
      <c r="X29" s="60"/>
      <c r="Y29" s="13">
        <f t="shared" si="13"/>
        <v>9</v>
      </c>
      <c r="Z29" s="47">
        <f t="shared" si="14"/>
        <v>1</v>
      </c>
      <c r="AA29" s="47">
        <f>AA$18*'40 Principles'!H10</f>
        <v>0</v>
      </c>
      <c r="AB29" s="47">
        <f>AB$18*'40 Principles'!I10</f>
        <v>1</v>
      </c>
      <c r="AC29" s="47">
        <f>AC$18*'40 Principles'!J10</f>
        <v>0</v>
      </c>
      <c r="AD29" s="47">
        <f>AD$18*'40 Principles'!K10</f>
        <v>0</v>
      </c>
      <c r="AE29" s="47">
        <f>AE$18*'40 Principles'!L10</f>
        <v>0</v>
      </c>
      <c r="AF29" s="47">
        <f>AF$18*'40 Principles'!M10</f>
        <v>0</v>
      </c>
      <c r="AG29" s="47">
        <f>AG$18*'40 Principles'!N10</f>
        <v>0</v>
      </c>
      <c r="AH29" s="47">
        <f>AH$18*'40 Principles'!O10</f>
        <v>0</v>
      </c>
    </row>
    <row r="30" spans="1:136" ht="15.9" customHeight="1" x14ac:dyDescent="0.25">
      <c r="A30" s="55"/>
      <c r="B30" s="117" t="str">
        <f ca="1">IF(ISNUMBER($M$11),IF(ISBLANK(OFFSET('40 Principles'!$B$1,$M$11,5)),"",CONCATENATE("e.  ",OFFSET('40 Principles'!$B$1,$M$11,5))),"")</f>
        <v>e.  Project images on to neighbouring areas or on to the reverse side of the object.</v>
      </c>
      <c r="C30" s="118"/>
      <c r="D30" s="118"/>
      <c r="E30" s="118"/>
      <c r="F30" s="118"/>
      <c r="G30" s="118"/>
      <c r="H30" s="118"/>
      <c r="I30" s="118"/>
      <c r="J30" s="119"/>
      <c r="K30" s="20">
        <v>10</v>
      </c>
      <c r="L30" s="20">
        <f t="shared" ca="1" si="11"/>
        <v>130</v>
      </c>
      <c r="M30" s="20">
        <f t="shared" ca="1" si="12"/>
        <v>1</v>
      </c>
      <c r="N30" s="30">
        <v>23</v>
      </c>
      <c r="O30" s="30">
        <f t="shared" si="5"/>
        <v>39</v>
      </c>
      <c r="P30" s="30"/>
      <c r="Q30" s="55"/>
      <c r="R30" s="26" t="str">
        <f t="shared" ca="1" si="0"/>
        <v>23.</v>
      </c>
      <c r="S30" s="101" t="str">
        <f t="shared" ca="1" si="6"/>
        <v>39.</v>
      </c>
      <c r="T30" s="32">
        <f t="shared" ca="1" si="7"/>
        <v>101</v>
      </c>
      <c r="U30" s="32">
        <f t="shared" ca="1" si="8"/>
        <v>1</v>
      </c>
      <c r="V30" s="33">
        <f t="shared" si="9"/>
        <v>39</v>
      </c>
      <c r="W30" s="34" t="str">
        <f ca="1">IF(ISNUMBER(V30),OFFSET('40 Principles'!$B$1,V30,0),"")</f>
        <v>Inert Environment</v>
      </c>
      <c r="X30" s="60"/>
      <c r="Y30" s="13">
        <f t="shared" si="13"/>
        <v>10</v>
      </c>
      <c r="Z30" s="47">
        <f t="shared" si="14"/>
        <v>1</v>
      </c>
      <c r="AA30" s="47">
        <f>AA$18*'40 Principles'!H11</f>
        <v>0</v>
      </c>
      <c r="AB30" s="47">
        <f>AB$18*'40 Principles'!I11</f>
        <v>1</v>
      </c>
      <c r="AC30" s="47">
        <f>AC$18*'40 Principles'!J11</f>
        <v>0</v>
      </c>
      <c r="AD30" s="47">
        <f>AD$18*'40 Principles'!K11</f>
        <v>0</v>
      </c>
      <c r="AE30" s="47">
        <f>AE$18*'40 Principles'!L11</f>
        <v>0</v>
      </c>
      <c r="AF30" s="47">
        <f>AF$18*'40 Principles'!M11</f>
        <v>0</v>
      </c>
      <c r="AG30" s="47">
        <f>AG$18*'40 Principles'!N11</f>
        <v>0</v>
      </c>
      <c r="AH30" s="47">
        <f>AH$18*'40 Principles'!O11</f>
        <v>0</v>
      </c>
    </row>
    <row r="31" spans="1:136" ht="15.9" customHeight="1" x14ac:dyDescent="0.25">
      <c r="A31" s="55"/>
      <c r="B31" s="117"/>
      <c r="C31" s="118"/>
      <c r="D31" s="118"/>
      <c r="E31" s="118"/>
      <c r="F31" s="118"/>
      <c r="G31" s="118"/>
      <c r="H31" s="118"/>
      <c r="I31" s="118"/>
      <c r="J31" s="119"/>
      <c r="K31" s="20">
        <v>11</v>
      </c>
      <c r="L31" s="20">
        <f t="shared" ca="1" si="11"/>
        <v>129</v>
      </c>
      <c r="M31" s="20">
        <f t="shared" ca="1" si="12"/>
        <v>1</v>
      </c>
      <c r="N31" s="30">
        <v>24</v>
      </c>
      <c r="O31" s="30">
        <f t="shared" si="5"/>
        <v>40</v>
      </c>
      <c r="P31" s="30"/>
      <c r="Q31" s="55"/>
      <c r="R31" s="26" t="str">
        <f t="shared" ca="1" si="0"/>
        <v>24.</v>
      </c>
      <c r="S31" s="101" t="str">
        <f t="shared" ca="1" si="6"/>
        <v>40.</v>
      </c>
      <c r="T31" s="32">
        <f t="shared" ca="1" si="7"/>
        <v>17</v>
      </c>
      <c r="U31" s="32">
        <f t="shared" ca="1" si="8"/>
        <v>3</v>
      </c>
      <c r="V31" s="33">
        <f t="shared" si="9"/>
        <v>40</v>
      </c>
      <c r="W31" s="34" t="str">
        <f ca="1">IF(ISNUMBER(V31),OFFSET('40 Principles'!$B$1,V31,0),"")</f>
        <v>Composite Materials</v>
      </c>
      <c r="X31" s="60"/>
      <c r="Y31" s="13">
        <f t="shared" si="13"/>
        <v>11</v>
      </c>
      <c r="Z31" s="47">
        <f t="shared" si="14"/>
        <v>1</v>
      </c>
      <c r="AA31" s="47">
        <f>AA$18*'40 Principles'!H12</f>
        <v>0</v>
      </c>
      <c r="AB31" s="47">
        <f>AB$18*'40 Principles'!I12</f>
        <v>1</v>
      </c>
      <c r="AC31" s="47">
        <f>AC$18*'40 Principles'!J12</f>
        <v>0</v>
      </c>
      <c r="AD31" s="47">
        <f>AD$18*'40 Principles'!K12</f>
        <v>0</v>
      </c>
      <c r="AE31" s="47">
        <f>AE$18*'40 Principles'!L12</f>
        <v>0</v>
      </c>
      <c r="AF31" s="47">
        <f>AF$18*'40 Principles'!M12</f>
        <v>0</v>
      </c>
      <c r="AG31" s="47">
        <f>AG$18*'40 Principles'!N12</f>
        <v>0</v>
      </c>
      <c r="AH31" s="47">
        <f>AH$18*'40 Principles'!O12</f>
        <v>0</v>
      </c>
    </row>
    <row r="32" spans="1:136" ht="24" customHeight="1" thickBot="1" x14ac:dyDescent="0.3">
      <c r="A32" s="55"/>
      <c r="B32" s="82"/>
      <c r="C32" s="83"/>
      <c r="D32" s="83"/>
      <c r="E32" s="83"/>
      <c r="F32" s="84"/>
      <c r="G32" s="83"/>
      <c r="H32" s="83"/>
      <c r="I32" s="83"/>
      <c r="J32" s="85"/>
      <c r="K32" s="20">
        <v>12</v>
      </c>
      <c r="L32" s="20">
        <f t="shared" ca="1" si="11"/>
        <v>128</v>
      </c>
      <c r="M32" s="20">
        <f t="shared" ca="1" si="12"/>
        <v>1</v>
      </c>
      <c r="N32" s="20"/>
      <c r="O32" s="20"/>
      <c r="P32" s="20"/>
      <c r="Q32" s="55"/>
      <c r="R32" s="39"/>
      <c r="S32" s="40"/>
      <c r="T32" s="41"/>
      <c r="U32" s="42"/>
      <c r="V32" s="42"/>
      <c r="W32" s="43"/>
      <c r="X32" s="60"/>
      <c r="Y32" s="13">
        <f t="shared" si="13"/>
        <v>12</v>
      </c>
      <c r="Z32" s="47">
        <f t="shared" si="14"/>
        <v>1</v>
      </c>
      <c r="AA32" s="47">
        <f>AA$18*'40 Principles'!H13</f>
        <v>0</v>
      </c>
      <c r="AB32" s="47">
        <f>AB$18*'40 Principles'!I13</f>
        <v>0</v>
      </c>
      <c r="AC32" s="47">
        <f>AC$18*'40 Principles'!J13</f>
        <v>0</v>
      </c>
      <c r="AD32" s="47">
        <f>AD$18*'40 Principles'!K13</f>
        <v>0</v>
      </c>
      <c r="AE32" s="47">
        <f>AE$18*'40 Principles'!L13</f>
        <v>1</v>
      </c>
      <c r="AF32" s="47">
        <f>AF$18*'40 Principles'!M13</f>
        <v>0</v>
      </c>
      <c r="AG32" s="47">
        <f>AG$18*'40 Principles'!N13</f>
        <v>0</v>
      </c>
      <c r="AH32" s="47">
        <f>AH$18*'40 Principles'!O13</f>
        <v>0</v>
      </c>
    </row>
    <row r="33" spans="1:41" s="107" customFormat="1" ht="20.100000000000001" customHeight="1" x14ac:dyDescent="0.25">
      <c r="A33" s="103"/>
      <c r="B33" s="104"/>
      <c r="C33" s="104"/>
      <c r="D33" s="104"/>
      <c r="E33" s="104"/>
      <c r="F33" s="104"/>
      <c r="G33" s="104"/>
      <c r="H33" s="104"/>
      <c r="I33" s="104"/>
      <c r="J33" s="104"/>
      <c r="K33" s="104">
        <v>13</v>
      </c>
      <c r="L33" s="104">
        <f t="shared" ca="1" si="11"/>
        <v>227</v>
      </c>
      <c r="M33" s="104">
        <f t="shared" ca="1" si="12"/>
        <v>2</v>
      </c>
      <c r="N33" s="104"/>
      <c r="O33" s="104"/>
      <c r="P33" s="104"/>
      <c r="Q33" s="104"/>
      <c r="R33" s="104"/>
      <c r="S33" s="104"/>
      <c r="T33" s="104"/>
      <c r="U33" s="104"/>
      <c r="V33" s="104"/>
      <c r="W33" s="102"/>
      <c r="X33" s="103"/>
      <c r="Y33" s="105">
        <f t="shared" si="13"/>
        <v>13</v>
      </c>
      <c r="Z33" s="106">
        <f t="shared" si="14"/>
        <v>2</v>
      </c>
      <c r="AA33" s="106">
        <f>AA$18*'40 Principles'!H14</f>
        <v>1</v>
      </c>
      <c r="AB33" s="106">
        <f>AB$18*'40 Principles'!I14</f>
        <v>0</v>
      </c>
      <c r="AC33" s="106">
        <f>AC$18*'40 Principles'!J14</f>
        <v>0</v>
      </c>
      <c r="AD33" s="106">
        <f>AD$18*'40 Principles'!K14</f>
        <v>0</v>
      </c>
      <c r="AE33" s="106">
        <f>AE$18*'40 Principles'!L14</f>
        <v>0</v>
      </c>
      <c r="AF33" s="106">
        <f>AF$18*'40 Principles'!M14</f>
        <v>1</v>
      </c>
      <c r="AG33" s="106">
        <f>AG$18*'40 Principles'!N14</f>
        <v>0</v>
      </c>
      <c r="AH33" s="106">
        <f>AH$18*'40 Principles'!O14</f>
        <v>0</v>
      </c>
      <c r="AI33" s="104"/>
      <c r="AJ33" s="104"/>
      <c r="AK33" s="104"/>
      <c r="AL33" s="104"/>
      <c r="AM33" s="104"/>
      <c r="AN33" s="104"/>
      <c r="AO33" s="104"/>
    </row>
    <row r="34" spans="1:41" s="57" customFormat="1" ht="14.4" customHeight="1" x14ac:dyDescent="0.25">
      <c r="A34" s="55"/>
      <c r="B34" s="55"/>
      <c r="C34" s="55"/>
      <c r="D34" s="55"/>
      <c r="E34" s="55"/>
      <c r="F34" s="56"/>
      <c r="G34" s="55"/>
      <c r="H34" s="55"/>
      <c r="I34" s="55"/>
      <c r="J34" s="55"/>
      <c r="K34" s="55">
        <v>14</v>
      </c>
      <c r="L34" s="55">
        <f t="shared" ca="1" si="11"/>
        <v>126</v>
      </c>
      <c r="M34" s="55">
        <f t="shared" ca="1" si="12"/>
        <v>1</v>
      </c>
      <c r="N34" s="55"/>
      <c r="O34" s="55"/>
      <c r="P34" s="55"/>
      <c r="Q34" s="55"/>
      <c r="R34" s="55"/>
      <c r="S34" s="55"/>
      <c r="T34" s="55"/>
      <c r="U34" s="63"/>
      <c r="V34" s="63"/>
      <c r="W34" s="55"/>
      <c r="X34" s="55"/>
      <c r="Y34" s="57">
        <f t="shared" si="13"/>
        <v>14</v>
      </c>
      <c r="Z34" s="88">
        <f t="shared" si="14"/>
        <v>1</v>
      </c>
      <c r="AA34" s="88">
        <f>AA$18*'40 Principles'!H15</f>
        <v>1</v>
      </c>
      <c r="AB34" s="88">
        <f>AB$18*'40 Principles'!I15</f>
        <v>0</v>
      </c>
      <c r="AC34" s="88">
        <f>AC$18*'40 Principles'!J15</f>
        <v>0</v>
      </c>
      <c r="AD34" s="88">
        <f>AD$18*'40 Principles'!K15</f>
        <v>0</v>
      </c>
      <c r="AE34" s="88">
        <f>AE$18*'40 Principles'!L15</f>
        <v>0</v>
      </c>
      <c r="AF34" s="88">
        <f>AF$18*'40 Principles'!M15</f>
        <v>0</v>
      </c>
      <c r="AG34" s="88">
        <f>AG$18*'40 Principles'!N15</f>
        <v>0</v>
      </c>
      <c r="AH34" s="88">
        <f>AH$18*'40 Principles'!O15</f>
        <v>0</v>
      </c>
    </row>
    <row r="35" spans="1:41" s="57" customFormat="1" x14ac:dyDescent="0.25">
      <c r="A35" s="55"/>
      <c r="B35" s="55"/>
      <c r="C35" s="55"/>
      <c r="D35" s="55"/>
      <c r="E35" s="55"/>
      <c r="F35" s="56"/>
      <c r="G35" s="55"/>
      <c r="H35" s="55"/>
      <c r="I35" s="55"/>
      <c r="J35" s="55"/>
      <c r="K35" s="55">
        <v>15</v>
      </c>
      <c r="L35" s="55">
        <f t="shared" ca="1" si="11"/>
        <v>125</v>
      </c>
      <c r="M35" s="55">
        <f t="shared" ca="1" si="12"/>
        <v>1</v>
      </c>
      <c r="N35" s="55"/>
      <c r="O35" s="55"/>
      <c r="P35" s="55"/>
      <c r="Q35" s="55"/>
      <c r="R35" s="55"/>
      <c r="S35" s="55"/>
      <c r="T35" s="55"/>
      <c r="U35" s="63"/>
      <c r="V35" s="63"/>
      <c r="W35" s="55"/>
      <c r="X35" s="55"/>
      <c r="Y35" s="57">
        <f t="shared" si="13"/>
        <v>15</v>
      </c>
      <c r="Z35" s="88">
        <f t="shared" si="14"/>
        <v>1</v>
      </c>
      <c r="AA35" s="88">
        <f>AA$18*'40 Principles'!H16</f>
        <v>0</v>
      </c>
      <c r="AB35" s="88">
        <f>AB$18*'40 Principles'!I16</f>
        <v>1</v>
      </c>
      <c r="AC35" s="88">
        <f>AC$18*'40 Principles'!J16</f>
        <v>0</v>
      </c>
      <c r="AD35" s="88">
        <f>AD$18*'40 Principles'!K16</f>
        <v>0</v>
      </c>
      <c r="AE35" s="88">
        <f>AE$18*'40 Principles'!L16</f>
        <v>0</v>
      </c>
      <c r="AF35" s="88">
        <f>AF$18*'40 Principles'!M16</f>
        <v>0</v>
      </c>
      <c r="AG35" s="88">
        <f>AG$18*'40 Principles'!N16</f>
        <v>0</v>
      </c>
      <c r="AH35" s="88">
        <f>AH$18*'40 Principles'!O16</f>
        <v>0</v>
      </c>
    </row>
    <row r="36" spans="1:41" s="57" customFormat="1" x14ac:dyDescent="0.25">
      <c r="A36" s="55"/>
      <c r="B36" s="55"/>
      <c r="C36" s="55"/>
      <c r="D36" s="55"/>
      <c r="E36" s="55"/>
      <c r="F36" s="56"/>
      <c r="G36" s="55"/>
      <c r="H36" s="55"/>
      <c r="I36" s="55"/>
      <c r="J36" s="55"/>
      <c r="K36" s="55">
        <v>16</v>
      </c>
      <c r="L36" s="55">
        <f t="shared" ca="1" si="11"/>
        <v>124</v>
      </c>
      <c r="M36" s="55">
        <f t="shared" ca="1" si="12"/>
        <v>1</v>
      </c>
      <c r="N36" s="55"/>
      <c r="O36" s="55"/>
      <c r="P36" s="55"/>
      <c r="Q36" s="55"/>
      <c r="R36" s="55"/>
      <c r="S36" s="55"/>
      <c r="T36" s="55"/>
      <c r="U36" s="63"/>
      <c r="V36" s="63"/>
      <c r="W36" s="55"/>
      <c r="X36" s="55"/>
      <c r="Y36" s="57">
        <f t="shared" si="13"/>
        <v>16</v>
      </c>
      <c r="Z36" s="88">
        <f t="shared" si="14"/>
        <v>1</v>
      </c>
      <c r="AA36" s="88">
        <f>AA$18*'40 Principles'!H17</f>
        <v>0</v>
      </c>
      <c r="AB36" s="88">
        <f>AB$18*'40 Principles'!I17</f>
        <v>1</v>
      </c>
      <c r="AC36" s="88">
        <f>AC$18*'40 Principles'!J17</f>
        <v>0</v>
      </c>
      <c r="AD36" s="88">
        <f>AD$18*'40 Principles'!K17</f>
        <v>0</v>
      </c>
      <c r="AE36" s="88">
        <f>AE$18*'40 Principles'!L17</f>
        <v>0</v>
      </c>
      <c r="AF36" s="88">
        <f>AF$18*'40 Principles'!M17</f>
        <v>0</v>
      </c>
      <c r="AG36" s="88">
        <f>AG$18*'40 Principles'!N17</f>
        <v>0</v>
      </c>
      <c r="AH36" s="88">
        <f>AH$18*'40 Principles'!O17</f>
        <v>0</v>
      </c>
    </row>
    <row r="37" spans="1:41" s="57" customFormat="1" x14ac:dyDescent="0.25">
      <c r="A37" s="55"/>
      <c r="B37" s="55"/>
      <c r="C37" s="55"/>
      <c r="D37" s="55"/>
      <c r="E37" s="55"/>
      <c r="F37" s="56"/>
      <c r="G37" s="55"/>
      <c r="H37" s="55"/>
      <c r="I37" s="55"/>
      <c r="J37" s="55"/>
      <c r="K37" s="55">
        <v>17</v>
      </c>
      <c r="L37" s="55">
        <f t="shared" ca="1" si="11"/>
        <v>123</v>
      </c>
      <c r="M37" s="55">
        <f t="shared" ca="1" si="12"/>
        <v>1</v>
      </c>
      <c r="N37" s="55"/>
      <c r="O37" s="55"/>
      <c r="P37" s="55"/>
      <c r="Q37" s="55"/>
      <c r="R37" s="55"/>
      <c r="S37" s="55"/>
      <c r="T37" s="55"/>
      <c r="U37" s="63"/>
      <c r="V37" s="63"/>
      <c r="W37" s="55"/>
      <c r="X37" s="55"/>
      <c r="Y37" s="57">
        <f t="shared" si="13"/>
        <v>17</v>
      </c>
      <c r="Z37" s="88">
        <f t="shared" si="14"/>
        <v>1</v>
      </c>
      <c r="AA37" s="88">
        <f>AA$18*'40 Principles'!H18</f>
        <v>1</v>
      </c>
      <c r="AB37" s="88">
        <f>AB$18*'40 Principles'!I18</f>
        <v>0</v>
      </c>
      <c r="AC37" s="88">
        <f>AC$18*'40 Principles'!J18</f>
        <v>0</v>
      </c>
      <c r="AD37" s="88">
        <f>AD$18*'40 Principles'!K18</f>
        <v>0</v>
      </c>
      <c r="AE37" s="88">
        <f>AE$18*'40 Principles'!L18</f>
        <v>0</v>
      </c>
      <c r="AF37" s="88">
        <f>AF$18*'40 Principles'!M18</f>
        <v>0</v>
      </c>
      <c r="AG37" s="88">
        <f>AG$18*'40 Principles'!N18</f>
        <v>0</v>
      </c>
      <c r="AH37" s="88">
        <f>AH$18*'40 Principles'!O18</f>
        <v>0</v>
      </c>
    </row>
    <row r="38" spans="1:41" s="57" customFormat="1" x14ac:dyDescent="0.25">
      <c r="A38" s="55"/>
      <c r="B38" s="55"/>
      <c r="C38" s="55"/>
      <c r="D38" s="55"/>
      <c r="E38" s="55"/>
      <c r="F38" s="56"/>
      <c r="G38" s="55"/>
      <c r="H38" s="55"/>
      <c r="I38" s="55"/>
      <c r="J38" s="55"/>
      <c r="K38" s="55">
        <v>18</v>
      </c>
      <c r="L38" s="55">
        <f t="shared" ca="1" si="11"/>
        <v>122</v>
      </c>
      <c r="M38" s="55">
        <f t="shared" ca="1" si="12"/>
        <v>1</v>
      </c>
      <c r="N38" s="55"/>
      <c r="O38" s="55"/>
      <c r="P38" s="55"/>
      <c r="Q38" s="55"/>
      <c r="R38" s="55"/>
      <c r="S38" s="55"/>
      <c r="T38" s="55"/>
      <c r="U38" s="63"/>
      <c r="V38" s="63"/>
      <c r="W38" s="55"/>
      <c r="X38" s="55"/>
      <c r="Y38" s="57">
        <f t="shared" si="13"/>
        <v>18</v>
      </c>
      <c r="Z38" s="88">
        <f t="shared" si="14"/>
        <v>1</v>
      </c>
      <c r="AA38" s="88">
        <f>AA$18*'40 Principles'!H19</f>
        <v>0</v>
      </c>
      <c r="AB38" s="88">
        <f>AB$18*'40 Principles'!I19</f>
        <v>1</v>
      </c>
      <c r="AC38" s="88">
        <f>AC$18*'40 Principles'!J19</f>
        <v>0</v>
      </c>
      <c r="AD38" s="88">
        <f>AD$18*'40 Principles'!K19</f>
        <v>0</v>
      </c>
      <c r="AE38" s="88">
        <f>AE$18*'40 Principles'!L19</f>
        <v>0</v>
      </c>
      <c r="AF38" s="88">
        <f>AF$18*'40 Principles'!M19</f>
        <v>0</v>
      </c>
      <c r="AG38" s="88">
        <f>AG$18*'40 Principles'!N19</f>
        <v>0</v>
      </c>
      <c r="AH38" s="88">
        <f>AH$18*'40 Principles'!O19</f>
        <v>0</v>
      </c>
    </row>
    <row r="39" spans="1:41" s="57" customFormat="1" x14ac:dyDescent="0.25">
      <c r="A39" s="55"/>
      <c r="B39" s="55"/>
      <c r="C39" s="55"/>
      <c r="D39" s="55"/>
      <c r="E39" s="55"/>
      <c r="F39" s="56"/>
      <c r="G39" s="55"/>
      <c r="H39" s="55"/>
      <c r="I39" s="55"/>
      <c r="J39" s="55"/>
      <c r="K39" s="55">
        <v>19</v>
      </c>
      <c r="L39" s="55">
        <f t="shared" ca="1" si="11"/>
        <v>121</v>
      </c>
      <c r="M39" s="55">
        <f t="shared" ca="1" si="12"/>
        <v>1</v>
      </c>
      <c r="N39" s="55"/>
      <c r="O39" s="55"/>
      <c r="P39" s="55"/>
      <c r="Q39" s="55"/>
      <c r="R39" s="55"/>
      <c r="S39" s="55"/>
      <c r="T39" s="55"/>
      <c r="U39" s="63"/>
      <c r="V39" s="63"/>
      <c r="W39" s="55"/>
      <c r="X39" s="55"/>
      <c r="Y39" s="57">
        <f t="shared" si="13"/>
        <v>19</v>
      </c>
      <c r="Z39" s="88">
        <f t="shared" si="14"/>
        <v>1</v>
      </c>
      <c r="AA39" s="88">
        <f>AA$18*'40 Principles'!H20</f>
        <v>0</v>
      </c>
      <c r="AB39" s="88">
        <f>AB$18*'40 Principles'!I20</f>
        <v>1</v>
      </c>
      <c r="AC39" s="88">
        <f>AC$18*'40 Principles'!J20</f>
        <v>0</v>
      </c>
      <c r="AD39" s="88">
        <f>AD$18*'40 Principles'!K20</f>
        <v>0</v>
      </c>
      <c r="AE39" s="88">
        <f>AE$18*'40 Principles'!L20</f>
        <v>0</v>
      </c>
      <c r="AF39" s="88">
        <f>AF$18*'40 Principles'!M20</f>
        <v>0</v>
      </c>
      <c r="AG39" s="88">
        <f>AG$18*'40 Principles'!N20</f>
        <v>0</v>
      </c>
      <c r="AH39" s="88">
        <f>AH$18*'40 Principles'!O20</f>
        <v>0</v>
      </c>
    </row>
    <row r="40" spans="1:41" s="57" customFormat="1" x14ac:dyDescent="0.25">
      <c r="A40" s="55"/>
      <c r="B40" s="55"/>
      <c r="C40" s="55"/>
      <c r="D40" s="55"/>
      <c r="E40" s="55"/>
      <c r="F40" s="56"/>
      <c r="G40" s="55"/>
      <c r="H40" s="55"/>
      <c r="I40" s="55"/>
      <c r="J40" s="55"/>
      <c r="K40" s="55">
        <v>20</v>
      </c>
      <c r="L40" s="55">
        <f t="shared" ca="1" si="11"/>
        <v>120</v>
      </c>
      <c r="M40" s="55">
        <f t="shared" ca="1" si="12"/>
        <v>1</v>
      </c>
      <c r="N40" s="55"/>
      <c r="O40" s="55"/>
      <c r="P40" s="55"/>
      <c r="Q40" s="55"/>
      <c r="R40" s="55"/>
      <c r="S40" s="55"/>
      <c r="T40" s="55"/>
      <c r="U40" s="63"/>
      <c r="V40" s="63"/>
      <c r="W40" s="55"/>
      <c r="X40" s="55"/>
      <c r="Y40" s="57">
        <f t="shared" si="13"/>
        <v>20</v>
      </c>
      <c r="Z40" s="88">
        <f t="shared" si="14"/>
        <v>1</v>
      </c>
      <c r="AA40" s="88">
        <f>AA$18*'40 Principles'!H21</f>
        <v>0</v>
      </c>
      <c r="AB40" s="88">
        <f>AB$18*'40 Principles'!I21</f>
        <v>1</v>
      </c>
      <c r="AC40" s="88">
        <f>AC$18*'40 Principles'!J21</f>
        <v>0</v>
      </c>
      <c r="AD40" s="88">
        <f>AD$18*'40 Principles'!K21</f>
        <v>0</v>
      </c>
      <c r="AE40" s="88">
        <f>AE$18*'40 Principles'!L21</f>
        <v>0</v>
      </c>
      <c r="AF40" s="88">
        <f>AF$18*'40 Principles'!M21</f>
        <v>0</v>
      </c>
      <c r="AG40" s="88">
        <f>AG$18*'40 Principles'!N21</f>
        <v>0</v>
      </c>
      <c r="AH40" s="88">
        <f>AH$18*'40 Principles'!O21</f>
        <v>0</v>
      </c>
    </row>
    <row r="41" spans="1:41" s="57" customFormat="1" x14ac:dyDescent="0.25">
      <c r="A41" s="55"/>
      <c r="B41" s="55"/>
      <c r="C41" s="55"/>
      <c r="D41" s="55"/>
      <c r="E41" s="55"/>
      <c r="F41" s="56"/>
      <c r="G41" s="55"/>
      <c r="H41" s="55"/>
      <c r="I41" s="55"/>
      <c r="J41" s="55"/>
      <c r="K41" s="55">
        <v>21</v>
      </c>
      <c r="L41" s="55">
        <f t="shared" ca="1" si="11"/>
        <v>119</v>
      </c>
      <c r="M41" s="55">
        <f t="shared" ca="1" si="12"/>
        <v>1</v>
      </c>
      <c r="N41" s="55"/>
      <c r="O41" s="55"/>
      <c r="P41" s="55"/>
      <c r="Q41" s="55"/>
      <c r="R41" s="55"/>
      <c r="S41" s="55"/>
      <c r="T41" s="55"/>
      <c r="U41" s="63"/>
      <c r="V41" s="63"/>
      <c r="W41" s="55"/>
      <c r="X41" s="55"/>
      <c r="Y41" s="57">
        <f t="shared" si="13"/>
        <v>21</v>
      </c>
      <c r="Z41" s="88">
        <f t="shared" si="14"/>
        <v>1</v>
      </c>
      <c r="AA41" s="88">
        <f>AA$18*'40 Principles'!H22</f>
        <v>0</v>
      </c>
      <c r="AB41" s="88">
        <f>AB$18*'40 Principles'!I22</f>
        <v>1</v>
      </c>
      <c r="AC41" s="88">
        <f>AC$18*'40 Principles'!J22</f>
        <v>0</v>
      </c>
      <c r="AD41" s="88">
        <f>AD$18*'40 Principles'!K22</f>
        <v>0</v>
      </c>
      <c r="AE41" s="88">
        <f>AE$18*'40 Principles'!L22</f>
        <v>0</v>
      </c>
      <c r="AF41" s="88">
        <f>AF$18*'40 Principles'!M22</f>
        <v>0</v>
      </c>
      <c r="AG41" s="88">
        <f>AG$18*'40 Principles'!N22</f>
        <v>0</v>
      </c>
      <c r="AH41" s="88">
        <f>AH$18*'40 Principles'!O22</f>
        <v>0</v>
      </c>
    </row>
    <row r="42" spans="1:41" s="57" customFormat="1" x14ac:dyDescent="0.25">
      <c r="A42" s="55"/>
      <c r="B42" s="55"/>
      <c r="C42" s="55"/>
      <c r="D42" s="55"/>
      <c r="E42" s="55"/>
      <c r="F42" s="56"/>
      <c r="G42" s="55"/>
      <c r="H42" s="55"/>
      <c r="I42" s="55"/>
      <c r="J42" s="55"/>
      <c r="K42" s="55">
        <v>22</v>
      </c>
      <c r="L42" s="55">
        <f t="shared" ca="1" si="11"/>
        <v>218</v>
      </c>
      <c r="M42" s="55">
        <f t="shared" ca="1" si="12"/>
        <v>2</v>
      </c>
      <c r="N42" s="55"/>
      <c r="O42" s="55"/>
      <c r="P42" s="55"/>
      <c r="Q42" s="55"/>
      <c r="R42" s="55"/>
      <c r="S42" s="55"/>
      <c r="T42" s="55"/>
      <c r="U42" s="63"/>
      <c r="V42" s="63"/>
      <c r="W42" s="55"/>
      <c r="X42" s="55"/>
      <c r="Y42" s="57">
        <f t="shared" si="13"/>
        <v>22</v>
      </c>
      <c r="Z42" s="88">
        <f t="shared" si="14"/>
        <v>2</v>
      </c>
      <c r="AA42" s="88">
        <f>AA$18*'40 Principles'!H23</f>
        <v>0</v>
      </c>
      <c r="AB42" s="88">
        <f>AB$18*'40 Principles'!I23</f>
        <v>0</v>
      </c>
      <c r="AC42" s="88">
        <f>AC$18*'40 Principles'!J23</f>
        <v>0</v>
      </c>
      <c r="AD42" s="88">
        <f>AD$18*'40 Principles'!K23</f>
        <v>1</v>
      </c>
      <c r="AE42" s="88">
        <f>AE$18*'40 Principles'!L23</f>
        <v>1</v>
      </c>
      <c r="AF42" s="88">
        <f>AF$18*'40 Principles'!M23</f>
        <v>0</v>
      </c>
      <c r="AG42" s="88">
        <f>AG$18*'40 Principles'!N23</f>
        <v>0</v>
      </c>
      <c r="AH42" s="88">
        <f>AH$18*'40 Principles'!O23</f>
        <v>0</v>
      </c>
    </row>
    <row r="43" spans="1:41" s="57" customFormat="1" x14ac:dyDescent="0.25">
      <c r="A43" s="55"/>
      <c r="B43" s="55"/>
      <c r="C43" s="55"/>
      <c r="D43" s="55"/>
      <c r="E43" s="55"/>
      <c r="F43" s="56"/>
      <c r="G43" s="55"/>
      <c r="H43" s="55"/>
      <c r="I43" s="55"/>
      <c r="J43" s="55"/>
      <c r="K43" s="55">
        <v>23</v>
      </c>
      <c r="L43" s="55">
        <f t="shared" ca="1" si="11"/>
        <v>17</v>
      </c>
      <c r="M43" s="55">
        <f t="shared" ca="1" si="12"/>
        <v>0</v>
      </c>
      <c r="N43" s="55"/>
      <c r="O43" s="55"/>
      <c r="P43" s="55"/>
      <c r="Q43" s="55"/>
      <c r="R43" s="55"/>
      <c r="S43" s="55"/>
      <c r="T43" s="55"/>
      <c r="U43" s="63"/>
      <c r="V43" s="63"/>
      <c r="W43" s="55"/>
      <c r="X43" s="55"/>
      <c r="Y43" s="57">
        <f t="shared" si="13"/>
        <v>23</v>
      </c>
      <c r="Z43" s="88">
        <f t="shared" si="14"/>
        <v>0</v>
      </c>
      <c r="AA43" s="88">
        <f>AA$18*'40 Principles'!H24</f>
        <v>0</v>
      </c>
      <c r="AB43" s="88">
        <f>AB$18*'40 Principles'!I24</f>
        <v>0</v>
      </c>
      <c r="AC43" s="88">
        <f>AC$18*'40 Principles'!J24</f>
        <v>0</v>
      </c>
      <c r="AD43" s="88">
        <f>AD$18*'40 Principles'!K24</f>
        <v>0</v>
      </c>
      <c r="AE43" s="88">
        <f>AE$18*'40 Principles'!L24</f>
        <v>0</v>
      </c>
      <c r="AF43" s="88">
        <f>AF$18*'40 Principles'!M24</f>
        <v>0</v>
      </c>
      <c r="AG43" s="88">
        <f>AG$18*'40 Principles'!N24</f>
        <v>0</v>
      </c>
      <c r="AH43" s="88">
        <f>AH$18*'40 Principles'!O24</f>
        <v>0</v>
      </c>
    </row>
    <row r="44" spans="1:41" s="57" customFormat="1" x14ac:dyDescent="0.25">
      <c r="A44" s="55"/>
      <c r="B44" s="55"/>
      <c r="C44" s="55"/>
      <c r="D44" s="55"/>
      <c r="E44" s="55"/>
      <c r="F44" s="56"/>
      <c r="G44" s="55"/>
      <c r="H44" s="55"/>
      <c r="I44" s="55"/>
      <c r="J44" s="55"/>
      <c r="K44" s="55">
        <v>24</v>
      </c>
      <c r="L44" s="55">
        <f t="shared" ca="1" si="11"/>
        <v>316</v>
      </c>
      <c r="M44" s="55">
        <f t="shared" ca="1" si="12"/>
        <v>3</v>
      </c>
      <c r="N44" s="55"/>
      <c r="O44" s="55"/>
      <c r="P44" s="55"/>
      <c r="Q44" s="55"/>
      <c r="R44" s="55"/>
      <c r="S44" s="55"/>
      <c r="T44" s="55"/>
      <c r="U44" s="63"/>
      <c r="V44" s="63"/>
      <c r="W44" s="55"/>
      <c r="X44" s="55"/>
      <c r="Y44" s="57">
        <f t="shared" si="13"/>
        <v>24</v>
      </c>
      <c r="Z44" s="88">
        <f t="shared" si="14"/>
        <v>3</v>
      </c>
      <c r="AA44" s="88">
        <f>AA$18*'40 Principles'!H25</f>
        <v>1</v>
      </c>
      <c r="AB44" s="88">
        <f>AB$18*'40 Principles'!I25</f>
        <v>1</v>
      </c>
      <c r="AC44" s="88">
        <f>AC$18*'40 Principles'!J25</f>
        <v>0</v>
      </c>
      <c r="AD44" s="88">
        <f>AD$18*'40 Principles'!K25</f>
        <v>0</v>
      </c>
      <c r="AE44" s="88">
        <f>AE$18*'40 Principles'!L25</f>
        <v>1</v>
      </c>
      <c r="AF44" s="88">
        <f>AF$18*'40 Principles'!M25</f>
        <v>0</v>
      </c>
      <c r="AG44" s="88">
        <f>AG$18*'40 Principles'!N25</f>
        <v>0</v>
      </c>
      <c r="AH44" s="88">
        <f>AH$18*'40 Principles'!O25</f>
        <v>0</v>
      </c>
    </row>
    <row r="45" spans="1:41" s="57" customFormat="1" x14ac:dyDescent="0.25">
      <c r="A45" s="55"/>
      <c r="B45" s="55"/>
      <c r="C45" s="55"/>
      <c r="D45" s="55"/>
      <c r="E45" s="55"/>
      <c r="F45" s="56"/>
      <c r="G45" s="55"/>
      <c r="H45" s="55"/>
      <c r="I45" s="55"/>
      <c r="J45" s="55"/>
      <c r="K45" s="55">
        <v>25</v>
      </c>
      <c r="L45" s="55">
        <f t="shared" ca="1" si="11"/>
        <v>115</v>
      </c>
      <c r="M45" s="55">
        <f t="shared" ca="1" si="12"/>
        <v>1</v>
      </c>
      <c r="N45" s="55"/>
      <c r="O45" s="55"/>
      <c r="P45" s="55"/>
      <c r="Q45" s="55"/>
      <c r="R45" s="55"/>
      <c r="S45" s="55"/>
      <c r="T45" s="55"/>
      <c r="U45" s="63"/>
      <c r="V45" s="63"/>
      <c r="W45" s="55"/>
      <c r="X45" s="55"/>
      <c r="Y45" s="57">
        <f t="shared" si="13"/>
        <v>25</v>
      </c>
      <c r="Z45" s="88">
        <f t="shared" si="14"/>
        <v>1</v>
      </c>
      <c r="AA45" s="88">
        <f>AA$18*'40 Principles'!H26</f>
        <v>0</v>
      </c>
      <c r="AB45" s="88">
        <f>AB$18*'40 Principles'!I26</f>
        <v>0</v>
      </c>
      <c r="AC45" s="88">
        <f>AC$18*'40 Principles'!J26</f>
        <v>0</v>
      </c>
      <c r="AD45" s="88">
        <f>AD$18*'40 Principles'!K26</f>
        <v>1</v>
      </c>
      <c r="AE45" s="88">
        <f>AE$18*'40 Principles'!L26</f>
        <v>0</v>
      </c>
      <c r="AF45" s="88">
        <f>AF$18*'40 Principles'!M26</f>
        <v>0</v>
      </c>
      <c r="AG45" s="88">
        <f>AG$18*'40 Principles'!N26</f>
        <v>0</v>
      </c>
      <c r="AH45" s="88">
        <f>AH$18*'40 Principles'!O26</f>
        <v>0</v>
      </c>
    </row>
    <row r="46" spans="1:41" s="57" customFormat="1" x14ac:dyDescent="0.25">
      <c r="A46" s="55"/>
      <c r="B46" s="55"/>
      <c r="C46" s="55"/>
      <c r="D46" s="55"/>
      <c r="E46" s="55"/>
      <c r="F46" s="56"/>
      <c r="G46" s="55"/>
      <c r="H46" s="55"/>
      <c r="I46" s="55"/>
      <c r="J46" s="55"/>
      <c r="K46" s="55">
        <v>26</v>
      </c>
      <c r="L46" s="55">
        <f t="shared" ca="1" si="11"/>
        <v>214</v>
      </c>
      <c r="M46" s="55">
        <f t="shared" ca="1" si="12"/>
        <v>2</v>
      </c>
      <c r="N46" s="55"/>
      <c r="O46" s="55"/>
      <c r="P46" s="55"/>
      <c r="Q46" s="55"/>
      <c r="R46" s="55"/>
      <c r="S46" s="55"/>
      <c r="T46" s="55"/>
      <c r="U46" s="63"/>
      <c r="V46" s="63"/>
      <c r="W46" s="55"/>
      <c r="X46" s="55"/>
      <c r="Y46" s="57">
        <f t="shared" si="13"/>
        <v>26</v>
      </c>
      <c r="Z46" s="88">
        <f t="shared" si="14"/>
        <v>2</v>
      </c>
      <c r="AA46" s="88">
        <f>AA$18*'40 Principles'!H27</f>
        <v>1</v>
      </c>
      <c r="AB46" s="88">
        <f>AB$18*'40 Principles'!I27</f>
        <v>1</v>
      </c>
      <c r="AC46" s="88">
        <f>AC$18*'40 Principles'!J27</f>
        <v>0</v>
      </c>
      <c r="AD46" s="88">
        <f>AD$18*'40 Principles'!K27</f>
        <v>0</v>
      </c>
      <c r="AE46" s="88">
        <f>AE$18*'40 Principles'!L27</f>
        <v>0</v>
      </c>
      <c r="AF46" s="88">
        <f>AF$18*'40 Principles'!M27</f>
        <v>0</v>
      </c>
      <c r="AG46" s="88">
        <f>AG$18*'40 Principles'!N27</f>
        <v>0</v>
      </c>
      <c r="AH46" s="88">
        <f>AH$18*'40 Principles'!O27</f>
        <v>0</v>
      </c>
    </row>
    <row r="47" spans="1:41" s="57" customFormat="1" x14ac:dyDescent="0.25">
      <c r="A47" s="55"/>
      <c r="B47" s="55"/>
      <c r="C47" s="55"/>
      <c r="D47" s="55"/>
      <c r="E47" s="55"/>
      <c r="F47" s="56"/>
      <c r="G47" s="55"/>
      <c r="H47" s="55"/>
      <c r="I47" s="55"/>
      <c r="J47" s="55"/>
      <c r="K47" s="55">
        <v>27</v>
      </c>
      <c r="L47" s="55">
        <f t="shared" ca="1" si="11"/>
        <v>313</v>
      </c>
      <c r="M47" s="55">
        <f t="shared" ca="1" si="12"/>
        <v>3</v>
      </c>
      <c r="N47" s="55"/>
      <c r="O47" s="55"/>
      <c r="P47" s="55"/>
      <c r="Q47" s="55"/>
      <c r="R47" s="55"/>
      <c r="S47" s="55"/>
      <c r="T47" s="55"/>
      <c r="U47" s="63"/>
      <c r="V47" s="63"/>
      <c r="W47" s="55"/>
      <c r="X47" s="55"/>
      <c r="Y47" s="57">
        <f t="shared" si="13"/>
        <v>27</v>
      </c>
      <c r="Z47" s="88">
        <f t="shared" si="14"/>
        <v>3</v>
      </c>
      <c r="AA47" s="88">
        <f>AA$18*'40 Principles'!H28</f>
        <v>0</v>
      </c>
      <c r="AB47" s="88">
        <f>AB$18*'40 Principles'!I28</f>
        <v>1</v>
      </c>
      <c r="AC47" s="88">
        <f>AC$18*'40 Principles'!J28</f>
        <v>0</v>
      </c>
      <c r="AD47" s="88">
        <f>AD$18*'40 Principles'!K28</f>
        <v>1</v>
      </c>
      <c r="AE47" s="88">
        <f>AE$18*'40 Principles'!L28</f>
        <v>1</v>
      </c>
      <c r="AF47" s="88">
        <f>AF$18*'40 Principles'!M28</f>
        <v>0</v>
      </c>
      <c r="AG47" s="88">
        <f>AG$18*'40 Principles'!N28</f>
        <v>0</v>
      </c>
      <c r="AH47" s="88">
        <f>AH$18*'40 Principles'!O28</f>
        <v>0</v>
      </c>
    </row>
    <row r="48" spans="1:41" s="57" customFormat="1" x14ac:dyDescent="0.25">
      <c r="A48" s="55"/>
      <c r="B48" s="55"/>
      <c r="C48" s="55"/>
      <c r="D48" s="55"/>
      <c r="E48" s="55"/>
      <c r="F48" s="56"/>
      <c r="G48" s="55"/>
      <c r="H48" s="55"/>
      <c r="I48" s="55"/>
      <c r="J48" s="55"/>
      <c r="K48" s="55">
        <v>28</v>
      </c>
      <c r="L48" s="55">
        <f t="shared" ca="1" si="11"/>
        <v>112</v>
      </c>
      <c r="M48" s="55">
        <f t="shared" ca="1" si="12"/>
        <v>1</v>
      </c>
      <c r="N48" s="55"/>
      <c r="O48" s="55"/>
      <c r="P48" s="55"/>
      <c r="Q48" s="55"/>
      <c r="R48" s="55"/>
      <c r="S48" s="55"/>
      <c r="T48" s="55"/>
      <c r="U48" s="63"/>
      <c r="V48" s="63"/>
      <c r="W48" s="55"/>
      <c r="X48" s="55"/>
      <c r="Y48" s="57">
        <f t="shared" si="13"/>
        <v>28</v>
      </c>
      <c r="Z48" s="88">
        <f t="shared" si="14"/>
        <v>1</v>
      </c>
      <c r="AA48" s="88">
        <f>AA$18*'40 Principles'!H29</f>
        <v>0</v>
      </c>
      <c r="AB48" s="88">
        <f>AB$18*'40 Principles'!I29</f>
        <v>0</v>
      </c>
      <c r="AC48" s="88">
        <f>AC$18*'40 Principles'!J29</f>
        <v>1</v>
      </c>
      <c r="AD48" s="88">
        <f>AD$18*'40 Principles'!K29</f>
        <v>0</v>
      </c>
      <c r="AE48" s="88">
        <f>AE$18*'40 Principles'!L29</f>
        <v>0</v>
      </c>
      <c r="AF48" s="88">
        <f>AF$18*'40 Principles'!M29</f>
        <v>0</v>
      </c>
      <c r="AG48" s="88">
        <f>AG$18*'40 Principles'!N29</f>
        <v>0</v>
      </c>
      <c r="AH48" s="88">
        <f>AH$18*'40 Principles'!O29</f>
        <v>0</v>
      </c>
    </row>
    <row r="49" spans="1:34" s="57" customFormat="1" x14ac:dyDescent="0.25">
      <c r="A49" s="55"/>
      <c r="B49" s="55"/>
      <c r="C49" s="55"/>
      <c r="D49" s="55"/>
      <c r="E49" s="55"/>
      <c r="F49" s="56"/>
      <c r="G49" s="55"/>
      <c r="H49" s="55"/>
      <c r="I49" s="55"/>
      <c r="J49" s="55"/>
      <c r="K49" s="55">
        <v>29</v>
      </c>
      <c r="L49" s="55">
        <f t="shared" ca="1" si="11"/>
        <v>211</v>
      </c>
      <c r="M49" s="55">
        <f t="shared" ca="1" si="12"/>
        <v>2</v>
      </c>
      <c r="N49" s="55"/>
      <c r="O49" s="55"/>
      <c r="P49" s="55"/>
      <c r="Q49" s="55"/>
      <c r="R49" s="55"/>
      <c r="S49" s="55"/>
      <c r="T49" s="55"/>
      <c r="U49" s="63"/>
      <c r="V49" s="63"/>
      <c r="W49" s="55"/>
      <c r="X49" s="55"/>
      <c r="Y49" s="57">
        <f t="shared" si="13"/>
        <v>29</v>
      </c>
      <c r="Z49" s="88">
        <f t="shared" si="14"/>
        <v>2</v>
      </c>
      <c r="AA49" s="88">
        <f>AA$18*'40 Principles'!H30</f>
        <v>0</v>
      </c>
      <c r="AB49" s="88">
        <f>AB$18*'40 Principles'!I30</f>
        <v>1</v>
      </c>
      <c r="AC49" s="88">
        <f>AC$18*'40 Principles'!J30</f>
        <v>1</v>
      </c>
      <c r="AD49" s="88">
        <f>AD$18*'40 Principles'!K30</f>
        <v>0</v>
      </c>
      <c r="AE49" s="88">
        <f>AE$18*'40 Principles'!L30</f>
        <v>0</v>
      </c>
      <c r="AF49" s="88">
        <f>AF$18*'40 Principles'!M30</f>
        <v>0</v>
      </c>
      <c r="AG49" s="88">
        <f>AG$18*'40 Principles'!N30</f>
        <v>0</v>
      </c>
      <c r="AH49" s="88">
        <f>AH$18*'40 Principles'!O30</f>
        <v>0</v>
      </c>
    </row>
    <row r="50" spans="1:34" s="57" customFormat="1" x14ac:dyDescent="0.25">
      <c r="A50" s="55"/>
      <c r="B50" s="55"/>
      <c r="C50" s="55"/>
      <c r="D50" s="55"/>
      <c r="E50" s="55"/>
      <c r="F50" s="56"/>
      <c r="G50" s="55"/>
      <c r="H50" s="55"/>
      <c r="I50" s="55"/>
      <c r="J50" s="55"/>
      <c r="K50" s="55">
        <v>30</v>
      </c>
      <c r="L50" s="55">
        <f t="shared" ca="1" si="11"/>
        <v>110</v>
      </c>
      <c r="M50" s="55">
        <f t="shared" ca="1" si="12"/>
        <v>1</v>
      </c>
      <c r="N50" s="55"/>
      <c r="O50" s="55"/>
      <c r="P50" s="55"/>
      <c r="Q50" s="55"/>
      <c r="R50" s="55"/>
      <c r="S50" s="55"/>
      <c r="T50" s="55"/>
      <c r="U50" s="63"/>
      <c r="V50" s="63"/>
      <c r="W50" s="55"/>
      <c r="X50" s="55"/>
      <c r="Y50" s="57">
        <f t="shared" si="13"/>
        <v>30</v>
      </c>
      <c r="Z50" s="88">
        <f t="shared" si="14"/>
        <v>1</v>
      </c>
      <c r="AA50" s="88">
        <f>AA$18*'40 Principles'!H31</f>
        <v>1</v>
      </c>
      <c r="AB50" s="88">
        <f>AB$18*'40 Principles'!I31</f>
        <v>0</v>
      </c>
      <c r="AC50" s="88">
        <f>AC$18*'40 Principles'!J31</f>
        <v>0</v>
      </c>
      <c r="AD50" s="88">
        <f>AD$18*'40 Principles'!K31</f>
        <v>0</v>
      </c>
      <c r="AE50" s="88">
        <f>AE$18*'40 Principles'!L31</f>
        <v>0</v>
      </c>
      <c r="AF50" s="88">
        <f>AF$18*'40 Principles'!M31</f>
        <v>0</v>
      </c>
      <c r="AG50" s="88">
        <f>AG$18*'40 Principles'!N31</f>
        <v>0</v>
      </c>
      <c r="AH50" s="88">
        <f>AH$18*'40 Principles'!O31</f>
        <v>0</v>
      </c>
    </row>
    <row r="51" spans="1:34" s="57" customFormat="1" x14ac:dyDescent="0.25">
      <c r="A51" s="55"/>
      <c r="B51" s="55"/>
      <c r="C51" s="55"/>
      <c r="D51" s="55"/>
      <c r="E51" s="55"/>
      <c r="F51" s="56"/>
      <c r="G51" s="55"/>
      <c r="H51" s="55"/>
      <c r="I51" s="55"/>
      <c r="J51" s="55"/>
      <c r="K51" s="55">
        <v>31</v>
      </c>
      <c r="L51" s="55">
        <f t="shared" ca="1" si="11"/>
        <v>109</v>
      </c>
      <c r="M51" s="55">
        <f t="shared" ca="1" si="12"/>
        <v>1</v>
      </c>
      <c r="N51" s="55"/>
      <c r="O51" s="55"/>
      <c r="P51" s="55"/>
      <c r="Q51" s="55"/>
      <c r="R51" s="55"/>
      <c r="S51" s="55"/>
      <c r="T51" s="55"/>
      <c r="U51" s="63"/>
      <c r="V51" s="63"/>
      <c r="W51" s="55"/>
      <c r="X51" s="55"/>
      <c r="Y51" s="57">
        <f t="shared" si="13"/>
        <v>31</v>
      </c>
      <c r="Z51" s="88">
        <f t="shared" si="14"/>
        <v>1</v>
      </c>
      <c r="AA51" s="88">
        <f>AA$18*'40 Principles'!H32</f>
        <v>0</v>
      </c>
      <c r="AB51" s="88">
        <f>AB$18*'40 Principles'!I32</f>
        <v>0</v>
      </c>
      <c r="AC51" s="88">
        <f>AC$18*'40 Principles'!J32</f>
        <v>1</v>
      </c>
      <c r="AD51" s="88">
        <f>AD$18*'40 Principles'!K32</f>
        <v>0</v>
      </c>
      <c r="AE51" s="88">
        <f>AE$18*'40 Principles'!L32</f>
        <v>0</v>
      </c>
      <c r="AF51" s="88">
        <f>AF$18*'40 Principles'!M32</f>
        <v>0</v>
      </c>
      <c r="AG51" s="88">
        <f>AG$18*'40 Principles'!N32</f>
        <v>0</v>
      </c>
      <c r="AH51" s="88">
        <f>AH$18*'40 Principles'!O32</f>
        <v>0</v>
      </c>
    </row>
    <row r="52" spans="1:34" s="57" customFormat="1" x14ac:dyDescent="0.25">
      <c r="A52" s="55"/>
      <c r="B52" s="55"/>
      <c r="C52" s="55"/>
      <c r="D52" s="55"/>
      <c r="E52" s="55"/>
      <c r="F52" s="56"/>
      <c r="G52" s="55"/>
      <c r="H52" s="55"/>
      <c r="I52" s="55"/>
      <c r="J52" s="55"/>
      <c r="K52" s="55">
        <v>32</v>
      </c>
      <c r="L52" s="55">
        <f t="shared" ca="1" si="11"/>
        <v>108</v>
      </c>
      <c r="M52" s="55">
        <f t="shared" ca="1" si="12"/>
        <v>1</v>
      </c>
      <c r="N52" s="55"/>
      <c r="O52" s="55"/>
      <c r="P52" s="55"/>
      <c r="Q52" s="55"/>
      <c r="R52" s="55"/>
      <c r="S52" s="55"/>
      <c r="T52" s="55"/>
      <c r="U52" s="63"/>
      <c r="V52" s="63"/>
      <c r="W52" s="55"/>
      <c r="X52" s="55"/>
      <c r="Y52" s="57">
        <f t="shared" si="13"/>
        <v>32</v>
      </c>
      <c r="Z52" s="88">
        <f t="shared" si="14"/>
        <v>1</v>
      </c>
      <c r="AA52" s="88">
        <f>AA$18*'40 Principles'!H33</f>
        <v>0</v>
      </c>
      <c r="AB52" s="88">
        <f>AB$18*'40 Principles'!I33</f>
        <v>0</v>
      </c>
      <c r="AC52" s="88">
        <f>AC$18*'40 Principles'!J33</f>
        <v>1</v>
      </c>
      <c r="AD52" s="88">
        <f>AD$18*'40 Principles'!K33</f>
        <v>0</v>
      </c>
      <c r="AE52" s="88">
        <f>AE$18*'40 Principles'!L33</f>
        <v>0</v>
      </c>
      <c r="AF52" s="88">
        <f>AF$18*'40 Principles'!M33</f>
        <v>0</v>
      </c>
      <c r="AG52" s="88">
        <f>AG$18*'40 Principles'!N33</f>
        <v>0</v>
      </c>
      <c r="AH52" s="88">
        <f>AH$18*'40 Principles'!O33</f>
        <v>0</v>
      </c>
    </row>
    <row r="53" spans="1:34" s="57" customFormat="1" x14ac:dyDescent="0.25">
      <c r="A53" s="55"/>
      <c r="B53" s="55"/>
      <c r="C53" s="55"/>
      <c r="D53" s="55"/>
      <c r="E53" s="55"/>
      <c r="F53" s="56"/>
      <c r="G53" s="55"/>
      <c r="H53" s="55"/>
      <c r="I53" s="55"/>
      <c r="J53" s="55"/>
      <c r="K53" s="55">
        <v>33</v>
      </c>
      <c r="L53" s="55">
        <f t="shared" ca="1" si="11"/>
        <v>107</v>
      </c>
      <c r="M53" s="55">
        <f t="shared" ca="1" si="12"/>
        <v>1</v>
      </c>
      <c r="N53" s="55"/>
      <c r="O53" s="55"/>
      <c r="P53" s="55"/>
      <c r="Q53" s="55"/>
      <c r="R53" s="55"/>
      <c r="S53" s="55"/>
      <c r="T53" s="55"/>
      <c r="U53" s="63"/>
      <c r="V53" s="63"/>
      <c r="W53" s="55"/>
      <c r="X53" s="55"/>
      <c r="Y53" s="57">
        <f t="shared" si="13"/>
        <v>33</v>
      </c>
      <c r="Z53" s="88">
        <f t="shared" si="14"/>
        <v>1</v>
      </c>
      <c r="AA53" s="88">
        <f>AA$18*'40 Principles'!H34</f>
        <v>0</v>
      </c>
      <c r="AB53" s="88">
        <f>AB$18*'40 Principles'!I34</f>
        <v>0</v>
      </c>
      <c r="AC53" s="88">
        <f>AC$18*'40 Principles'!J34</f>
        <v>0</v>
      </c>
      <c r="AD53" s="88">
        <f>AD$18*'40 Principles'!K34</f>
        <v>0</v>
      </c>
      <c r="AE53" s="88">
        <f>AE$18*'40 Principles'!L34</f>
        <v>1</v>
      </c>
      <c r="AF53" s="88">
        <f>AF$18*'40 Principles'!M34</f>
        <v>0</v>
      </c>
      <c r="AG53" s="88">
        <f>AG$18*'40 Principles'!N34</f>
        <v>0</v>
      </c>
      <c r="AH53" s="88">
        <f>AH$18*'40 Principles'!O34</f>
        <v>0</v>
      </c>
    </row>
    <row r="54" spans="1:34" s="57" customFormat="1" x14ac:dyDescent="0.25">
      <c r="A54" s="55"/>
      <c r="B54" s="55"/>
      <c r="C54" s="55"/>
      <c r="D54" s="55"/>
      <c r="E54" s="55"/>
      <c r="F54" s="56"/>
      <c r="G54" s="55"/>
      <c r="H54" s="55"/>
      <c r="I54" s="55"/>
      <c r="J54" s="55"/>
      <c r="K54" s="55">
        <v>34</v>
      </c>
      <c r="L54" s="55">
        <f t="shared" ca="1" si="11"/>
        <v>106</v>
      </c>
      <c r="M54" s="55">
        <f t="shared" ca="1" si="12"/>
        <v>1</v>
      </c>
      <c r="N54" s="55"/>
      <c r="O54" s="55"/>
      <c r="P54" s="55"/>
      <c r="Q54" s="55"/>
      <c r="R54" s="55"/>
      <c r="S54" s="55"/>
      <c r="T54" s="55"/>
      <c r="U54" s="63"/>
      <c r="V54" s="63"/>
      <c r="W54" s="55"/>
      <c r="X54" s="55"/>
      <c r="Y54" s="57">
        <f t="shared" si="13"/>
        <v>34</v>
      </c>
      <c r="Z54" s="88">
        <f t="shared" si="14"/>
        <v>1</v>
      </c>
      <c r="AA54" s="88">
        <f>AA$18*'40 Principles'!H35</f>
        <v>0</v>
      </c>
      <c r="AB54" s="88">
        <f>AB$18*'40 Principles'!I35</f>
        <v>1</v>
      </c>
      <c r="AC54" s="88">
        <f>AC$18*'40 Principles'!J35</f>
        <v>0</v>
      </c>
      <c r="AD54" s="88">
        <f>AD$18*'40 Principles'!K35</f>
        <v>0</v>
      </c>
      <c r="AE54" s="88">
        <f>AE$18*'40 Principles'!L35</f>
        <v>0</v>
      </c>
      <c r="AF54" s="88">
        <f>AF$18*'40 Principles'!M35</f>
        <v>0</v>
      </c>
      <c r="AG54" s="88">
        <f>AG$18*'40 Principles'!N35</f>
        <v>0</v>
      </c>
      <c r="AH54" s="88">
        <f>AH$18*'40 Principles'!O35</f>
        <v>0</v>
      </c>
    </row>
    <row r="55" spans="1:34" s="57" customFormat="1" x14ac:dyDescent="0.25">
      <c r="A55" s="55"/>
      <c r="B55" s="55"/>
      <c r="C55" s="55"/>
      <c r="D55" s="55"/>
      <c r="E55" s="55"/>
      <c r="F55" s="56"/>
      <c r="G55" s="55"/>
      <c r="H55" s="55"/>
      <c r="I55" s="55"/>
      <c r="J55" s="55"/>
      <c r="K55" s="55">
        <v>35</v>
      </c>
      <c r="L55" s="55">
        <f t="shared" ca="1" si="11"/>
        <v>105</v>
      </c>
      <c r="M55" s="55">
        <f t="shared" ca="1" si="12"/>
        <v>1</v>
      </c>
      <c r="N55" s="55"/>
      <c r="O55" s="55"/>
      <c r="P55" s="55"/>
      <c r="Q55" s="55"/>
      <c r="R55" s="55"/>
      <c r="S55" s="55"/>
      <c r="T55" s="55"/>
      <c r="U55" s="63"/>
      <c r="V55" s="63"/>
      <c r="W55" s="55"/>
      <c r="X55" s="55"/>
      <c r="Y55" s="57">
        <f t="shared" si="13"/>
        <v>35</v>
      </c>
      <c r="Z55" s="88">
        <f t="shared" si="14"/>
        <v>1</v>
      </c>
      <c r="AA55" s="88">
        <f>AA$18*'40 Principles'!H36</f>
        <v>0</v>
      </c>
      <c r="AB55" s="88">
        <f>AB$18*'40 Principles'!I36</f>
        <v>0</v>
      </c>
      <c r="AC55" s="88">
        <f>AC$18*'40 Principles'!J36</f>
        <v>1</v>
      </c>
      <c r="AD55" s="88">
        <f>AD$18*'40 Principles'!K36</f>
        <v>0</v>
      </c>
      <c r="AE55" s="88">
        <f>AE$18*'40 Principles'!L36</f>
        <v>0</v>
      </c>
      <c r="AF55" s="88">
        <f>AF$18*'40 Principles'!M36</f>
        <v>0</v>
      </c>
      <c r="AG55" s="88">
        <f>AG$18*'40 Principles'!N36</f>
        <v>0</v>
      </c>
      <c r="AH55" s="88">
        <f>AH$18*'40 Principles'!O36</f>
        <v>0</v>
      </c>
    </row>
    <row r="56" spans="1:34" s="57" customFormat="1" x14ac:dyDescent="0.25">
      <c r="A56" s="55"/>
      <c r="B56" s="55"/>
      <c r="C56" s="55"/>
      <c r="D56" s="55"/>
      <c r="E56" s="55"/>
      <c r="F56" s="56"/>
      <c r="G56" s="55"/>
      <c r="H56" s="55"/>
      <c r="I56" s="55"/>
      <c r="J56" s="55"/>
      <c r="K56" s="55">
        <v>36</v>
      </c>
      <c r="L56" s="55">
        <f t="shared" ca="1" si="11"/>
        <v>104</v>
      </c>
      <c r="M56" s="55">
        <f t="shared" ca="1" si="12"/>
        <v>1</v>
      </c>
      <c r="N56" s="55"/>
      <c r="O56" s="55"/>
      <c r="P56" s="55"/>
      <c r="Q56" s="55"/>
      <c r="R56" s="55"/>
      <c r="S56" s="55"/>
      <c r="T56" s="55"/>
      <c r="U56" s="63"/>
      <c r="V56" s="63"/>
      <c r="W56" s="55"/>
      <c r="X56" s="55"/>
      <c r="Y56" s="57">
        <f t="shared" si="13"/>
        <v>36</v>
      </c>
      <c r="Z56" s="88">
        <f t="shared" si="14"/>
        <v>1</v>
      </c>
      <c r="AA56" s="88">
        <f>AA$18*'40 Principles'!H37</f>
        <v>0</v>
      </c>
      <c r="AB56" s="88">
        <f>AB$18*'40 Principles'!I37</f>
        <v>0</v>
      </c>
      <c r="AC56" s="88">
        <f>AC$18*'40 Principles'!J37</f>
        <v>1</v>
      </c>
      <c r="AD56" s="88">
        <f>AD$18*'40 Principles'!K37</f>
        <v>0</v>
      </c>
      <c r="AE56" s="88">
        <f>AE$18*'40 Principles'!L37</f>
        <v>0</v>
      </c>
      <c r="AF56" s="88">
        <f>AF$18*'40 Principles'!M37</f>
        <v>0</v>
      </c>
      <c r="AG56" s="88">
        <f>AG$18*'40 Principles'!N37</f>
        <v>0</v>
      </c>
      <c r="AH56" s="88">
        <f>AH$18*'40 Principles'!O37</f>
        <v>0</v>
      </c>
    </row>
    <row r="57" spans="1:34" x14ac:dyDescent="0.25">
      <c r="A57" s="20"/>
      <c r="B57" s="20"/>
      <c r="C57" s="20"/>
      <c r="D57" s="20"/>
      <c r="E57" s="20"/>
      <c r="F57" s="21"/>
      <c r="G57" s="20"/>
      <c r="H57" s="20"/>
      <c r="I57" s="20"/>
      <c r="J57" s="20"/>
      <c r="K57" s="20">
        <v>37</v>
      </c>
      <c r="L57" s="20">
        <f t="shared" ca="1" si="11"/>
        <v>103</v>
      </c>
      <c r="M57" s="20">
        <f t="shared" ca="1" si="12"/>
        <v>1</v>
      </c>
      <c r="N57" s="20"/>
      <c r="O57" s="20"/>
      <c r="P57" s="20"/>
      <c r="Q57" s="20"/>
      <c r="R57" s="20"/>
      <c r="S57" s="20"/>
      <c r="T57" s="20"/>
      <c r="U57" s="22"/>
      <c r="V57" s="22"/>
      <c r="W57" s="20"/>
      <c r="X57" s="20"/>
      <c r="Y57" s="13">
        <f t="shared" si="13"/>
        <v>37</v>
      </c>
      <c r="Z57" s="47">
        <f t="shared" si="14"/>
        <v>1</v>
      </c>
      <c r="AA57" s="47">
        <f>AA$18*'40 Principles'!H38</f>
        <v>0</v>
      </c>
      <c r="AB57" s="47">
        <f>AB$18*'40 Principles'!I38</f>
        <v>1</v>
      </c>
      <c r="AC57" s="47">
        <f>AC$18*'40 Principles'!J38</f>
        <v>0</v>
      </c>
      <c r="AD57" s="47">
        <f>AD$18*'40 Principles'!K38</f>
        <v>0</v>
      </c>
      <c r="AE57" s="47">
        <f>AE$18*'40 Principles'!L38</f>
        <v>0</v>
      </c>
      <c r="AF57" s="47">
        <f>AF$18*'40 Principles'!M38</f>
        <v>0</v>
      </c>
      <c r="AG57" s="47">
        <f>AG$18*'40 Principles'!N38</f>
        <v>0</v>
      </c>
      <c r="AH57" s="47">
        <f>AH$18*'40 Principles'!O38</f>
        <v>0</v>
      </c>
    </row>
    <row r="58" spans="1:34" x14ac:dyDescent="0.25">
      <c r="A58" s="20"/>
      <c r="B58" s="20"/>
      <c r="C58" s="20"/>
      <c r="D58" s="20"/>
      <c r="E58" s="20"/>
      <c r="F58" s="21"/>
      <c r="G58" s="20"/>
      <c r="H58" s="20"/>
      <c r="I58" s="20"/>
      <c r="J58" s="20"/>
      <c r="K58" s="20">
        <v>38</v>
      </c>
      <c r="L58" s="20">
        <f t="shared" ca="1" si="11"/>
        <v>102</v>
      </c>
      <c r="M58" s="20">
        <f t="shared" ca="1" si="12"/>
        <v>1</v>
      </c>
      <c r="N58" s="20"/>
      <c r="O58" s="20"/>
      <c r="P58" s="20"/>
      <c r="Q58" s="20"/>
      <c r="R58" s="20"/>
      <c r="S58" s="20"/>
      <c r="T58" s="20"/>
      <c r="U58" s="22"/>
      <c r="V58" s="22"/>
      <c r="W58" s="20"/>
      <c r="X58" s="20"/>
      <c r="Y58" s="13">
        <f t="shared" si="13"/>
        <v>38</v>
      </c>
      <c r="Z58" s="47">
        <f t="shared" si="14"/>
        <v>1</v>
      </c>
      <c r="AA58" s="47">
        <f>AA$18*'40 Principles'!H39</f>
        <v>0</v>
      </c>
      <c r="AB58" s="47">
        <f>AB$18*'40 Principles'!I39</f>
        <v>0</v>
      </c>
      <c r="AC58" s="47">
        <f>AC$18*'40 Principles'!J39</f>
        <v>1</v>
      </c>
      <c r="AD58" s="47">
        <f>AD$18*'40 Principles'!K39</f>
        <v>0</v>
      </c>
      <c r="AE58" s="47">
        <f>AE$18*'40 Principles'!L39</f>
        <v>0</v>
      </c>
      <c r="AF58" s="47">
        <f>AF$18*'40 Principles'!M39</f>
        <v>0</v>
      </c>
      <c r="AG58" s="47">
        <f>AG$18*'40 Principles'!N39</f>
        <v>0</v>
      </c>
      <c r="AH58" s="47">
        <f>AH$18*'40 Principles'!O39</f>
        <v>0</v>
      </c>
    </row>
    <row r="59" spans="1:34" x14ac:dyDescent="0.25">
      <c r="A59" s="20"/>
      <c r="B59" s="20"/>
      <c r="C59" s="20"/>
      <c r="D59" s="20"/>
      <c r="E59" s="20"/>
      <c r="F59" s="21"/>
      <c r="G59" s="20"/>
      <c r="H59" s="20"/>
      <c r="I59" s="20"/>
      <c r="J59" s="20"/>
      <c r="K59" s="20">
        <v>39</v>
      </c>
      <c r="L59" s="20">
        <f t="shared" ca="1" si="11"/>
        <v>101</v>
      </c>
      <c r="M59" s="20">
        <f t="shared" ca="1" si="12"/>
        <v>1</v>
      </c>
      <c r="N59" s="20"/>
      <c r="O59" s="20"/>
      <c r="P59" s="20"/>
      <c r="Q59" s="20"/>
      <c r="R59" s="20"/>
      <c r="S59" s="20"/>
      <c r="T59" s="20"/>
      <c r="U59" s="22"/>
      <c r="V59" s="22"/>
      <c r="W59" s="20"/>
      <c r="X59" s="20"/>
      <c r="Y59" s="13">
        <f t="shared" si="13"/>
        <v>39</v>
      </c>
      <c r="Z59" s="47">
        <f t="shared" si="14"/>
        <v>1</v>
      </c>
      <c r="AA59" s="47">
        <f>AA$18*'40 Principles'!H40</f>
        <v>0</v>
      </c>
      <c r="AB59" s="47">
        <f>AB$18*'40 Principles'!I40</f>
        <v>0</v>
      </c>
      <c r="AC59" s="47">
        <f>AC$18*'40 Principles'!J40</f>
        <v>1</v>
      </c>
      <c r="AD59" s="47">
        <f>AD$18*'40 Principles'!K40</f>
        <v>0</v>
      </c>
      <c r="AE59" s="47">
        <f>AE$18*'40 Principles'!L40</f>
        <v>0</v>
      </c>
      <c r="AF59" s="47">
        <f>AF$18*'40 Principles'!M40</f>
        <v>0</v>
      </c>
      <c r="AG59" s="47">
        <f>AG$18*'40 Principles'!N40</f>
        <v>0</v>
      </c>
      <c r="AH59" s="47">
        <f>AH$18*'40 Principles'!O40</f>
        <v>0</v>
      </c>
    </row>
    <row r="60" spans="1:34" x14ac:dyDescent="0.25">
      <c r="A60" s="20"/>
      <c r="B60" s="20"/>
      <c r="C60" s="20"/>
      <c r="D60" s="20"/>
      <c r="E60" s="20"/>
      <c r="F60" s="21"/>
      <c r="G60" s="20"/>
      <c r="H60" s="20"/>
      <c r="I60" s="20"/>
      <c r="J60" s="20"/>
      <c r="K60" s="20">
        <v>40</v>
      </c>
      <c r="L60" s="20">
        <f t="shared" ca="1" si="11"/>
        <v>300</v>
      </c>
      <c r="M60" s="20">
        <f t="shared" ca="1" si="12"/>
        <v>3</v>
      </c>
      <c r="N60" s="20"/>
      <c r="O60" s="20"/>
      <c r="P60" s="20"/>
      <c r="Q60" s="20"/>
      <c r="R60" s="20"/>
      <c r="S60" s="20"/>
      <c r="T60" s="20"/>
      <c r="U60" s="22"/>
      <c r="V60" s="22"/>
      <c r="W60" s="20"/>
      <c r="X60" s="20"/>
      <c r="Y60" s="13">
        <f t="shared" si="13"/>
        <v>40</v>
      </c>
      <c r="Z60" s="47">
        <f t="shared" si="14"/>
        <v>3</v>
      </c>
      <c r="AA60" s="47">
        <f>AA$18*'40 Principles'!H41</f>
        <v>1</v>
      </c>
      <c r="AB60" s="47">
        <f>AB$18*'40 Principles'!I41</f>
        <v>0</v>
      </c>
      <c r="AC60" s="47">
        <f>AC$18*'40 Principles'!J41</f>
        <v>0</v>
      </c>
      <c r="AD60" s="47">
        <f>AD$18*'40 Principles'!K41</f>
        <v>1</v>
      </c>
      <c r="AE60" s="47">
        <f>AE$18*'40 Principles'!L41</f>
        <v>1</v>
      </c>
      <c r="AF60" s="47">
        <f>AF$18*'40 Principles'!M41</f>
        <v>0</v>
      </c>
      <c r="AG60" s="47">
        <f>AG$18*'40 Principles'!N41</f>
        <v>0</v>
      </c>
      <c r="AH60" s="47">
        <f>AH$18*'40 Principles'!O41</f>
        <v>0</v>
      </c>
    </row>
    <row r="61" spans="1:34" x14ac:dyDescent="0.25">
      <c r="A61" s="20"/>
      <c r="B61" s="20"/>
      <c r="C61" s="20"/>
      <c r="D61" s="20"/>
      <c r="E61" s="20"/>
      <c r="F61" s="21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2"/>
      <c r="V61" s="22"/>
      <c r="W61" s="20"/>
      <c r="X61" s="20"/>
    </row>
  </sheetData>
  <sheetProtection sheet="1" objects="1" scenarios="1" selectLockedCells="1"/>
  <mergeCells count="9">
    <mergeCell ref="S6:W6"/>
    <mergeCell ref="G6:J6"/>
    <mergeCell ref="G5:J5"/>
    <mergeCell ref="G7:J7"/>
    <mergeCell ref="B30:J31"/>
    <mergeCell ref="B28:J29"/>
    <mergeCell ref="B22:J23"/>
    <mergeCell ref="B24:J25"/>
    <mergeCell ref="B26:J27"/>
  </mergeCells>
  <phoneticPr fontId="12" type="noConversion"/>
  <conditionalFormatting sqref="T32">
    <cfRule type="expression" dxfId="17" priority="1" stopIfTrue="1">
      <formula>$M$10=$N32</formula>
    </cfRule>
    <cfRule type="expression" dxfId="16" priority="2" stopIfTrue="1">
      <formula>$M$10&lt;&gt;$N32</formula>
    </cfRule>
  </conditionalFormatting>
  <conditionalFormatting sqref="G8:J19">
    <cfRule type="expression" dxfId="15" priority="3" stopIfTrue="1">
      <formula>AND(G8=$M$11,ISNUMBER(G8))</formula>
    </cfRule>
    <cfRule type="expression" dxfId="14" priority="4" stopIfTrue="1">
      <formula>ISNUMBER(G8)</formula>
    </cfRule>
    <cfRule type="expression" dxfId="13" priority="5" stopIfTrue="1">
      <formula>NOT(ISNUMBER(G8))</formula>
    </cfRule>
  </conditionalFormatting>
  <conditionalFormatting sqref="B8:B19">
    <cfRule type="expression" dxfId="12" priority="6" stopIfTrue="1">
      <formula>NOT(ISBLANK(B8))</formula>
    </cfRule>
    <cfRule type="expression" dxfId="11" priority="7" stopIfTrue="1">
      <formula>ISBLANK(B8)</formula>
    </cfRule>
  </conditionalFormatting>
  <conditionalFormatting sqref="D8:D19">
    <cfRule type="expression" dxfId="10" priority="8" stopIfTrue="1">
      <formula>NOT(ISBLANK(D8))</formula>
    </cfRule>
    <cfRule type="expression" dxfId="9" priority="9" stopIfTrue="1">
      <formula>ISBLANK(D8)</formula>
    </cfRule>
  </conditionalFormatting>
  <conditionalFormatting sqref="C8:C19">
    <cfRule type="expression" dxfId="8" priority="10" stopIfTrue="1">
      <formula>NOT(ISBLANK(B8))</formula>
    </cfRule>
    <cfRule type="expression" dxfId="7" priority="11" stopIfTrue="1">
      <formula>ISBLANK(B8)</formula>
    </cfRule>
  </conditionalFormatting>
  <conditionalFormatting sqref="E8:E19">
    <cfRule type="expression" dxfId="6" priority="12" stopIfTrue="1">
      <formula>NOT(ISBLANK(D8))</formula>
    </cfRule>
    <cfRule type="expression" dxfId="5" priority="13" stopIfTrue="1">
      <formula>ISBLANK(E8)</formula>
    </cfRule>
  </conditionalFormatting>
  <conditionalFormatting sqref="C21:J21 B21:B22 B24 B26 B28 B32:J32 B30">
    <cfRule type="expression" dxfId="4" priority="14" stopIfTrue="1">
      <formula>ISNUMBER($M$11)</formula>
    </cfRule>
    <cfRule type="expression" dxfId="3" priority="15" stopIfTrue="1">
      <formula>NOT(ISNUMBER($M$11))</formula>
    </cfRule>
  </conditionalFormatting>
  <conditionalFormatting sqref="S8:W31">
    <cfRule type="expression" dxfId="2" priority="16" stopIfTrue="1">
      <formula>AND($M$10=$N8,ISNUMBER($V8))</formula>
    </cfRule>
    <cfRule type="expression" dxfId="1" priority="17" stopIfTrue="1">
      <formula>ISNUMBER($V8)</formula>
    </cfRule>
    <cfRule type="expression" dxfId="0" priority="18" stopIfTrue="1">
      <formula>$M$10=$N8</formula>
    </cfRule>
  </conditionalFormatting>
  <dataValidations xWindow="115" yWindow="251" count="2">
    <dataValidation type="list" allowBlank="1" showInputMessage="1" showErrorMessage="1" promptTitle="Undesirable Result" prompt="Select parameter from list" sqref="D8:D19">
      <formula1>ParametersDropdownList</formula1>
    </dataValidation>
    <dataValidation type="list" allowBlank="1" showInputMessage="1" showErrorMessage="1" promptTitle="Improving Feature" prompt="Select parameter from list" sqref="B8:B19">
      <formula1>ParametersDropdownList</formula1>
    </dataValidation>
  </dataValidations>
  <hyperlinks>
    <hyperlink ref="W2" r:id="rId1"/>
  </hyperlinks>
  <pageMargins left="0.4" right="0.5" top="1" bottom="1" header="0.5" footer="0.5"/>
  <pageSetup scale="86" orientation="landscape" horizontalDpi="200" verticalDpi="200" r:id="rId2"/>
  <headerFooter alignWithMargins="0">
    <oddHeader>&amp;Cfred</oddHead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06" r:id="rId5" name="Scroll Bar 34">
              <controlPr defaultSize="0" autoPict="0">
                <anchor moveWithCells="1">
                  <from>
                    <xdr:col>17</xdr:col>
                    <xdr:colOff>0</xdr:colOff>
                    <xdr:row>5</xdr:row>
                    <xdr:rowOff>7620</xdr:rowOff>
                  </from>
                  <to>
                    <xdr:col>17</xdr:col>
                    <xdr:colOff>312420</xdr:colOff>
                    <xdr:row>31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6" name="Check Box 97">
              <controlPr defaultSize="0" autoFill="0" autoLine="0" autoPict="0">
                <anchor moveWithCells="1">
                  <from>
                    <xdr:col>1</xdr:col>
                    <xdr:colOff>7620</xdr:colOff>
                    <xdr:row>2</xdr:row>
                    <xdr:rowOff>7620</xdr:rowOff>
                  </from>
                  <to>
                    <xdr:col>1</xdr:col>
                    <xdr:colOff>868680</xdr:colOff>
                    <xdr:row>3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7" name="Check Box 98">
              <controlPr defaultSize="0" autoFill="0" autoLine="0" autoPict="0">
                <anchor moveWithCells="1">
                  <from>
                    <xdr:col>1</xdr:col>
                    <xdr:colOff>883920</xdr:colOff>
                    <xdr:row>2</xdr:row>
                    <xdr:rowOff>7620</xdr:rowOff>
                  </from>
                  <to>
                    <xdr:col>1</xdr:col>
                    <xdr:colOff>1737360</xdr:colOff>
                    <xdr:row>3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8" name="Check Box 99">
              <controlPr defaultSize="0" autoFill="0" autoLine="0" autoPict="0">
                <anchor moveWithCells="1">
                  <from>
                    <xdr:col>1</xdr:col>
                    <xdr:colOff>1760220</xdr:colOff>
                    <xdr:row>2</xdr:row>
                    <xdr:rowOff>7620</xdr:rowOff>
                  </from>
                  <to>
                    <xdr:col>3</xdr:col>
                    <xdr:colOff>457200</xdr:colOff>
                    <xdr:row>3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9" name="Check Box 101">
              <controlPr defaultSize="0" autoFill="0" autoLine="0" autoPict="0">
                <anchor moveWithCells="1">
                  <from>
                    <xdr:col>3</xdr:col>
                    <xdr:colOff>480060</xdr:colOff>
                    <xdr:row>2</xdr:row>
                    <xdr:rowOff>7620</xdr:rowOff>
                  </from>
                  <to>
                    <xdr:col>3</xdr:col>
                    <xdr:colOff>1402080</xdr:colOff>
                    <xdr:row>3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" name="Check Box 102">
              <controlPr defaultSize="0" autoFill="0" autoLine="0" autoPict="0">
                <anchor moveWithCells="1">
                  <from>
                    <xdr:col>3</xdr:col>
                    <xdr:colOff>1356360</xdr:colOff>
                    <xdr:row>2</xdr:row>
                    <xdr:rowOff>15240</xdr:rowOff>
                  </from>
                  <to>
                    <xdr:col>6</xdr:col>
                    <xdr:colOff>129540</xdr:colOff>
                    <xdr:row>3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1" name="Check Box 103">
              <controlPr defaultSize="0" autoFill="0" autoLine="0" autoPict="0">
                <anchor moveWithCells="1">
                  <from>
                    <xdr:col>5</xdr:col>
                    <xdr:colOff>76200</xdr:colOff>
                    <xdr:row>2</xdr:row>
                    <xdr:rowOff>15240</xdr:rowOff>
                  </from>
                  <to>
                    <xdr:col>16</xdr:col>
                    <xdr:colOff>137160</xdr:colOff>
                    <xdr:row>3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12" name="Option Button 70">
              <controlPr defaultSize="0" autoFill="0" autoLine="0" autoPict="0">
                <anchor moveWithCells="1" sizeWithCells="1">
                  <from>
                    <xdr:col>17</xdr:col>
                    <xdr:colOff>99060</xdr:colOff>
                    <xdr:row>3</xdr:row>
                    <xdr:rowOff>53340</xdr:rowOff>
                  </from>
                  <to>
                    <xdr:col>20</xdr:col>
                    <xdr:colOff>45720</xdr:colOff>
                    <xdr:row>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13" name="Option Button 71">
              <controlPr defaultSize="0" autoFill="0" autoLine="0" autoPict="0">
                <anchor moveWithCells="1" sizeWithCells="1">
                  <from>
                    <xdr:col>20</xdr:col>
                    <xdr:colOff>83820</xdr:colOff>
                    <xdr:row>3</xdr:row>
                    <xdr:rowOff>60960</xdr:rowOff>
                  </from>
                  <to>
                    <xdr:col>22</xdr:col>
                    <xdr:colOff>76200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14" name="Group Box 73">
              <controlPr defaultSize="0" autoFill="0" autoPict="0">
                <anchor moveWithCells="1" sizeWithCells="1">
                  <from>
                    <xdr:col>17</xdr:col>
                    <xdr:colOff>7620</xdr:colOff>
                    <xdr:row>3</xdr:row>
                    <xdr:rowOff>7620</xdr:rowOff>
                  </from>
                  <to>
                    <xdr:col>22</xdr:col>
                    <xdr:colOff>129540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15" name="Option Button 76">
              <controlPr defaultSize="0" autoFill="0" autoLine="0" autoPict="0">
                <anchor moveWithCells="1" sizeWithCells="1">
                  <from>
                    <xdr:col>22</xdr:col>
                    <xdr:colOff>495300</xdr:colOff>
                    <xdr:row>3</xdr:row>
                    <xdr:rowOff>53340</xdr:rowOff>
                  </from>
                  <to>
                    <xdr:col>22</xdr:col>
                    <xdr:colOff>1051560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16" name="Option Button 77">
              <controlPr defaultSize="0" autoFill="0" autoLine="0" autoPict="0">
                <anchor moveWithCells="1" sizeWithCells="1">
                  <from>
                    <xdr:col>22</xdr:col>
                    <xdr:colOff>1097280</xdr:colOff>
                    <xdr:row>3</xdr:row>
                    <xdr:rowOff>53340</xdr:rowOff>
                  </from>
                  <to>
                    <xdr:col>22</xdr:col>
                    <xdr:colOff>1623060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17" name="Group Box 78">
              <controlPr defaultSize="0" autoFill="0" autoPict="0">
                <anchor moveWithCells="1" sizeWithCells="1">
                  <from>
                    <xdr:col>22</xdr:col>
                    <xdr:colOff>434340</xdr:colOff>
                    <xdr:row>3</xdr:row>
                    <xdr:rowOff>0</xdr:rowOff>
                  </from>
                  <to>
                    <xdr:col>22</xdr:col>
                    <xdr:colOff>1668780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41"/>
  <sheetViews>
    <sheetView windowProtection="1" workbookViewId="0">
      <selection activeCell="F24" sqref="F24"/>
    </sheetView>
  </sheetViews>
  <sheetFormatPr defaultRowHeight="13.2" x14ac:dyDescent="0.25"/>
  <cols>
    <col min="1" max="1" width="9.5546875" customWidth="1"/>
    <col min="2" max="2" width="35.5546875" customWidth="1"/>
    <col min="3" max="3" width="32.6640625" customWidth="1"/>
  </cols>
  <sheetData>
    <row r="3" spans="1:3" x14ac:dyDescent="0.25">
      <c r="A3">
        <v>1</v>
      </c>
      <c r="B3" t="s">
        <v>0</v>
      </c>
      <c r="C3" t="str">
        <f>CONCATENATE(TEXT(A3,"00"),"  ",B3)</f>
        <v>01  Weight of moving object</v>
      </c>
    </row>
    <row r="4" spans="1:3" x14ac:dyDescent="0.25">
      <c r="A4">
        <v>2</v>
      </c>
      <c r="B4" t="s">
        <v>1232</v>
      </c>
      <c r="C4" t="str">
        <f t="shared" ref="C4:C41" si="0">CONCATENATE(TEXT(A4,"00"),"  ",B4)</f>
        <v>02  Weight of stationary object</v>
      </c>
    </row>
    <row r="5" spans="1:3" x14ac:dyDescent="0.25">
      <c r="A5">
        <v>3</v>
      </c>
      <c r="B5" t="s">
        <v>1</v>
      </c>
      <c r="C5" t="str">
        <f t="shared" si="0"/>
        <v>03  Length of moving object</v>
      </c>
    </row>
    <row r="6" spans="1:3" x14ac:dyDescent="0.25">
      <c r="A6">
        <v>4</v>
      </c>
      <c r="B6" t="s">
        <v>1136</v>
      </c>
      <c r="C6" t="str">
        <f t="shared" si="0"/>
        <v>04  Length of stationary object</v>
      </c>
    </row>
    <row r="7" spans="1:3" x14ac:dyDescent="0.25">
      <c r="A7">
        <v>5</v>
      </c>
      <c r="B7" t="s">
        <v>2</v>
      </c>
      <c r="C7" t="str">
        <f t="shared" si="0"/>
        <v>05  Area of moving object</v>
      </c>
    </row>
    <row r="8" spans="1:3" x14ac:dyDescent="0.25">
      <c r="A8">
        <v>6</v>
      </c>
      <c r="B8" t="s">
        <v>1137</v>
      </c>
      <c r="C8" t="str">
        <f t="shared" si="0"/>
        <v>06  Area of stationary object</v>
      </c>
    </row>
    <row r="9" spans="1:3" x14ac:dyDescent="0.25">
      <c r="A9">
        <v>7</v>
      </c>
      <c r="B9" t="s">
        <v>3</v>
      </c>
      <c r="C9" t="str">
        <f t="shared" si="0"/>
        <v>07  Volume of moving object</v>
      </c>
    </row>
    <row r="10" spans="1:3" x14ac:dyDescent="0.25">
      <c r="A10">
        <v>8</v>
      </c>
      <c r="B10" t="s">
        <v>1138</v>
      </c>
      <c r="C10" t="str">
        <f t="shared" si="0"/>
        <v>08  Volume of stationary object</v>
      </c>
    </row>
    <row r="11" spans="1:3" x14ac:dyDescent="0.25">
      <c r="A11">
        <v>9</v>
      </c>
      <c r="B11" t="s">
        <v>4</v>
      </c>
      <c r="C11" t="str">
        <f t="shared" si="0"/>
        <v>09  Speed</v>
      </c>
    </row>
    <row r="12" spans="1:3" x14ac:dyDescent="0.25">
      <c r="A12">
        <v>10</v>
      </c>
      <c r="B12" t="s">
        <v>1233</v>
      </c>
      <c r="C12" t="str">
        <f t="shared" si="0"/>
        <v>10  Force (Intensity)</v>
      </c>
    </row>
    <row r="13" spans="1:3" x14ac:dyDescent="0.25">
      <c r="A13">
        <v>11</v>
      </c>
      <c r="B13" t="s">
        <v>1139</v>
      </c>
      <c r="C13" t="str">
        <f t="shared" si="0"/>
        <v>11  Stress or pressure</v>
      </c>
    </row>
    <row r="14" spans="1:3" x14ac:dyDescent="0.25">
      <c r="A14">
        <v>12</v>
      </c>
      <c r="B14" t="s">
        <v>5</v>
      </c>
      <c r="C14" t="str">
        <f t="shared" si="0"/>
        <v>12  Shape</v>
      </c>
    </row>
    <row r="15" spans="1:3" x14ac:dyDescent="0.25">
      <c r="A15">
        <v>13</v>
      </c>
      <c r="B15" t="s">
        <v>1234</v>
      </c>
      <c r="C15" t="str">
        <f t="shared" si="0"/>
        <v>13  Stability of the object's composition</v>
      </c>
    </row>
    <row r="16" spans="1:3" x14ac:dyDescent="0.25">
      <c r="A16">
        <v>14</v>
      </c>
      <c r="B16" t="s">
        <v>6</v>
      </c>
      <c r="C16" t="str">
        <f t="shared" si="0"/>
        <v>14  Strength</v>
      </c>
    </row>
    <row r="17" spans="1:3" x14ac:dyDescent="0.25">
      <c r="A17">
        <v>15</v>
      </c>
      <c r="B17" t="s">
        <v>1112</v>
      </c>
      <c r="C17" t="str">
        <f t="shared" si="0"/>
        <v>15  Duration of Action of Moving Object</v>
      </c>
    </row>
    <row r="18" spans="1:3" x14ac:dyDescent="0.25">
      <c r="A18">
        <v>16</v>
      </c>
      <c r="B18" t="s">
        <v>1140</v>
      </c>
      <c r="C18" t="str">
        <f t="shared" si="0"/>
        <v>16  Duration of Action of Stationary Object</v>
      </c>
    </row>
    <row r="19" spans="1:3" x14ac:dyDescent="0.25">
      <c r="A19">
        <v>17</v>
      </c>
      <c r="B19" t="s">
        <v>7</v>
      </c>
      <c r="C19" t="str">
        <f t="shared" si="0"/>
        <v>17  Temperature</v>
      </c>
    </row>
    <row r="20" spans="1:3" x14ac:dyDescent="0.25">
      <c r="A20">
        <v>18</v>
      </c>
      <c r="B20" t="s">
        <v>1141</v>
      </c>
      <c r="C20" t="str">
        <f t="shared" si="0"/>
        <v>18  Illumination intensity</v>
      </c>
    </row>
    <row r="21" spans="1:3" x14ac:dyDescent="0.25">
      <c r="A21">
        <v>19</v>
      </c>
      <c r="B21" t="s">
        <v>1142</v>
      </c>
      <c r="C21" t="str">
        <f t="shared" si="0"/>
        <v>19  Use of Energy by moving object</v>
      </c>
    </row>
    <row r="22" spans="1:3" x14ac:dyDescent="0.25">
      <c r="A22">
        <v>20</v>
      </c>
      <c r="B22" t="s">
        <v>1143</v>
      </c>
      <c r="C22" t="str">
        <f t="shared" si="0"/>
        <v>20  Use of Energy by stationary object</v>
      </c>
    </row>
    <row r="23" spans="1:3" x14ac:dyDescent="0.25">
      <c r="A23">
        <v>21</v>
      </c>
      <c r="B23" t="s">
        <v>8</v>
      </c>
      <c r="C23" t="str">
        <f t="shared" si="0"/>
        <v>21  Power</v>
      </c>
    </row>
    <row r="24" spans="1:3" x14ac:dyDescent="0.25">
      <c r="A24">
        <v>22</v>
      </c>
      <c r="B24" t="s">
        <v>1144</v>
      </c>
      <c r="C24" t="str">
        <f t="shared" si="0"/>
        <v>22  Loss of energy</v>
      </c>
    </row>
    <row r="25" spans="1:3" x14ac:dyDescent="0.25">
      <c r="A25">
        <v>23</v>
      </c>
      <c r="B25" t="s">
        <v>1145</v>
      </c>
      <c r="C25" t="str">
        <f t="shared" si="0"/>
        <v>23  Loss of substance</v>
      </c>
    </row>
    <row r="26" spans="1:3" x14ac:dyDescent="0.25">
      <c r="A26">
        <v>24</v>
      </c>
      <c r="B26" t="s">
        <v>9</v>
      </c>
      <c r="C26" t="str">
        <f t="shared" si="0"/>
        <v>24  Loss of information</v>
      </c>
    </row>
    <row r="27" spans="1:3" x14ac:dyDescent="0.25">
      <c r="A27">
        <v>25</v>
      </c>
      <c r="B27" t="s">
        <v>1146</v>
      </c>
      <c r="C27" t="str">
        <f t="shared" si="0"/>
        <v>25  Loss of time</v>
      </c>
    </row>
    <row r="28" spans="1:3" x14ac:dyDescent="0.25">
      <c r="A28">
        <v>26</v>
      </c>
      <c r="B28" t="s">
        <v>1147</v>
      </c>
      <c r="C28" t="str">
        <f t="shared" si="0"/>
        <v>26  Quantity of substance</v>
      </c>
    </row>
    <row r="29" spans="1:3" x14ac:dyDescent="0.25">
      <c r="A29">
        <v>27</v>
      </c>
      <c r="B29" t="s">
        <v>10</v>
      </c>
      <c r="C29" t="str">
        <f t="shared" si="0"/>
        <v>27  Reliability</v>
      </c>
    </row>
    <row r="30" spans="1:3" x14ac:dyDescent="0.25">
      <c r="A30">
        <v>28</v>
      </c>
      <c r="B30" t="s">
        <v>1148</v>
      </c>
      <c r="C30" t="str">
        <f t="shared" si="0"/>
        <v>28  Measurement Accuracy</v>
      </c>
    </row>
    <row r="31" spans="1:3" x14ac:dyDescent="0.25">
      <c r="A31">
        <v>29</v>
      </c>
      <c r="B31" t="s">
        <v>1149</v>
      </c>
      <c r="C31" t="str">
        <f t="shared" si="0"/>
        <v>29  Manufacturing Precision</v>
      </c>
    </row>
    <row r="32" spans="1:3" x14ac:dyDescent="0.25">
      <c r="A32">
        <v>30</v>
      </c>
      <c r="B32" t="s">
        <v>1150</v>
      </c>
      <c r="C32" t="str">
        <f t="shared" si="0"/>
        <v>30  Object Affected Harmful factors</v>
      </c>
    </row>
    <row r="33" spans="1:3" x14ac:dyDescent="0.25">
      <c r="A33">
        <v>31</v>
      </c>
      <c r="B33" t="s">
        <v>1151</v>
      </c>
      <c r="C33" t="str">
        <f t="shared" si="0"/>
        <v>31  Object-Generated Harmful Factors</v>
      </c>
    </row>
    <row r="34" spans="1:3" x14ac:dyDescent="0.25">
      <c r="A34">
        <v>32</v>
      </c>
      <c r="B34" t="s">
        <v>1152</v>
      </c>
      <c r="C34" t="str">
        <f t="shared" si="0"/>
        <v>32  Ease of Manufacture</v>
      </c>
    </row>
    <row r="35" spans="1:3" x14ac:dyDescent="0.25">
      <c r="A35">
        <v>33</v>
      </c>
      <c r="B35" t="s">
        <v>1153</v>
      </c>
      <c r="C35" t="str">
        <f t="shared" si="0"/>
        <v>33  Convenience of Use</v>
      </c>
    </row>
    <row r="36" spans="1:3" x14ac:dyDescent="0.25">
      <c r="A36">
        <v>34</v>
      </c>
      <c r="B36" t="s">
        <v>1154</v>
      </c>
      <c r="C36" t="str">
        <f t="shared" si="0"/>
        <v>34  Ease of Repair</v>
      </c>
    </row>
    <row r="37" spans="1:3" x14ac:dyDescent="0.25">
      <c r="A37">
        <v>35</v>
      </c>
      <c r="B37" t="s">
        <v>1155</v>
      </c>
      <c r="C37" t="str">
        <f t="shared" si="0"/>
        <v>35  Adaptability or Versatility</v>
      </c>
    </row>
    <row r="38" spans="1:3" x14ac:dyDescent="0.25">
      <c r="A38">
        <v>36</v>
      </c>
      <c r="B38" t="s">
        <v>1156</v>
      </c>
      <c r="C38" t="str">
        <f t="shared" si="0"/>
        <v>36  Device Complexity</v>
      </c>
    </row>
    <row r="39" spans="1:3" x14ac:dyDescent="0.25">
      <c r="A39">
        <v>37</v>
      </c>
      <c r="B39" t="s">
        <v>1157</v>
      </c>
      <c r="C39" t="str">
        <f t="shared" si="0"/>
        <v>37  Difficulty of Detecting and Measuring</v>
      </c>
    </row>
    <row r="40" spans="1:3" x14ac:dyDescent="0.25">
      <c r="A40">
        <v>38</v>
      </c>
      <c r="B40" t="s">
        <v>1158</v>
      </c>
      <c r="C40" t="str">
        <f t="shared" si="0"/>
        <v>38  Extent of Automation</v>
      </c>
    </row>
    <row r="41" spans="1:3" x14ac:dyDescent="0.25">
      <c r="A41">
        <v>39</v>
      </c>
      <c r="B41" t="s">
        <v>11</v>
      </c>
      <c r="C41" t="str">
        <f t="shared" si="0"/>
        <v>39  Productivity</v>
      </c>
    </row>
  </sheetData>
  <sheetProtection sheet="1" selectLockedCells="1" selectUnlockedCells="1"/>
  <phoneticPr fontId="1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41"/>
  <sheetViews>
    <sheetView windowProtection="1" topLeftCell="A28" workbookViewId="0">
      <selection activeCell="K42" sqref="K42"/>
    </sheetView>
  </sheetViews>
  <sheetFormatPr defaultRowHeight="13.2" x14ac:dyDescent="0.25"/>
  <cols>
    <col min="1" max="1" width="5" style="9" customWidth="1"/>
    <col min="2" max="2" width="28.5546875" style="10" customWidth="1"/>
    <col min="3" max="3" width="21" style="10" customWidth="1"/>
    <col min="4" max="4" width="20.44140625" style="10" customWidth="1"/>
    <col min="5" max="6" width="20.109375" style="10" customWidth="1"/>
    <col min="7" max="7" width="18.109375" style="10" customWidth="1"/>
    <col min="8" max="11" width="9.109375" style="7" customWidth="1"/>
  </cols>
  <sheetData>
    <row r="1" spans="1:15" x14ac:dyDescent="0.25">
      <c r="C1" s="10" t="s">
        <v>130</v>
      </c>
      <c r="D1" s="10" t="s">
        <v>131</v>
      </c>
      <c r="E1" s="10" t="s">
        <v>132</v>
      </c>
      <c r="F1" s="10" t="s">
        <v>133</v>
      </c>
      <c r="G1" s="10" t="s">
        <v>134</v>
      </c>
      <c r="H1" s="46" t="s">
        <v>1221</v>
      </c>
      <c r="I1" s="46" t="s">
        <v>1222</v>
      </c>
      <c r="J1" s="46" t="s">
        <v>1223</v>
      </c>
      <c r="K1" s="46" t="s">
        <v>1224</v>
      </c>
      <c r="L1" s="46" t="s">
        <v>1237</v>
      </c>
      <c r="M1" s="46" t="s">
        <v>1238</v>
      </c>
      <c r="N1" s="46" t="s">
        <v>1227</v>
      </c>
      <c r="O1" s="46" t="s">
        <v>1227</v>
      </c>
    </row>
    <row r="2" spans="1:15" ht="20.399999999999999" x14ac:dyDescent="0.25">
      <c r="A2" s="9">
        <v>1</v>
      </c>
      <c r="B2" s="10" t="s">
        <v>12</v>
      </c>
      <c r="C2" s="10" t="s">
        <v>135</v>
      </c>
      <c r="D2" s="10" t="s">
        <v>136</v>
      </c>
      <c r="E2" s="10" t="s">
        <v>166</v>
      </c>
      <c r="H2" s="7">
        <v>1</v>
      </c>
      <c r="I2" s="7">
        <v>1</v>
      </c>
      <c r="K2" s="7">
        <v>0</v>
      </c>
      <c r="L2" s="7">
        <v>1</v>
      </c>
      <c r="M2" s="7">
        <v>0</v>
      </c>
    </row>
    <row r="3" spans="1:15" ht="30.6" x14ac:dyDescent="0.25">
      <c r="A3" s="9">
        <v>2</v>
      </c>
      <c r="B3" s="10" t="s">
        <v>1114</v>
      </c>
      <c r="C3" s="10" t="s">
        <v>426</v>
      </c>
      <c r="D3" s="10" t="s">
        <v>137</v>
      </c>
      <c r="H3" s="7">
        <v>1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5" ht="51" x14ac:dyDescent="0.25">
      <c r="A4" s="9">
        <v>3</v>
      </c>
      <c r="B4" s="10" t="s">
        <v>13</v>
      </c>
      <c r="C4" s="10" t="s">
        <v>138</v>
      </c>
      <c r="D4" s="10" t="s">
        <v>139</v>
      </c>
      <c r="E4" s="10" t="s">
        <v>167</v>
      </c>
      <c r="H4" s="7">
        <v>1</v>
      </c>
      <c r="I4" s="7">
        <v>0</v>
      </c>
      <c r="J4" s="7">
        <v>0</v>
      </c>
      <c r="K4" s="7">
        <v>0</v>
      </c>
      <c r="L4" s="7">
        <v>1</v>
      </c>
      <c r="M4" s="7">
        <v>0</v>
      </c>
    </row>
    <row r="5" spans="1:15" ht="30.6" x14ac:dyDescent="0.25">
      <c r="A5" s="9">
        <v>4</v>
      </c>
      <c r="B5" s="10" t="s">
        <v>147</v>
      </c>
      <c r="C5" s="10" t="s">
        <v>149</v>
      </c>
      <c r="D5" s="10" t="s">
        <v>150</v>
      </c>
      <c r="H5" s="7">
        <v>1</v>
      </c>
      <c r="I5" s="7">
        <v>0</v>
      </c>
      <c r="J5" s="7">
        <v>0</v>
      </c>
      <c r="K5" s="7">
        <v>0</v>
      </c>
      <c r="L5" s="7">
        <v>0</v>
      </c>
      <c r="M5" s="7">
        <v>0</v>
      </c>
    </row>
    <row r="6" spans="1:15" ht="40.799999999999997" x14ac:dyDescent="0.25">
      <c r="A6" s="9">
        <v>5</v>
      </c>
      <c r="B6" s="10" t="s">
        <v>1115</v>
      </c>
      <c r="C6" s="10" t="s">
        <v>148</v>
      </c>
      <c r="D6" s="10" t="s">
        <v>151</v>
      </c>
      <c r="H6" s="7">
        <v>0</v>
      </c>
      <c r="I6" s="7">
        <v>0</v>
      </c>
      <c r="J6" s="7">
        <v>0</v>
      </c>
      <c r="K6" s="7">
        <v>0</v>
      </c>
      <c r="L6" s="7">
        <v>1</v>
      </c>
      <c r="M6" s="7">
        <v>0</v>
      </c>
    </row>
    <row r="7" spans="1:15" ht="40.799999999999997" x14ac:dyDescent="0.25">
      <c r="A7" s="9">
        <v>6</v>
      </c>
      <c r="B7" s="10" t="s">
        <v>14</v>
      </c>
      <c r="C7" s="10" t="s">
        <v>152</v>
      </c>
      <c r="H7" s="7">
        <v>0</v>
      </c>
      <c r="I7" s="7">
        <v>0</v>
      </c>
      <c r="J7" s="7">
        <v>0</v>
      </c>
      <c r="K7" s="7">
        <v>1</v>
      </c>
      <c r="L7" s="7">
        <v>1</v>
      </c>
      <c r="M7" s="7">
        <v>0</v>
      </c>
    </row>
    <row r="8" spans="1:15" ht="30.6" x14ac:dyDescent="0.25">
      <c r="A8" s="9">
        <v>7</v>
      </c>
      <c r="B8" s="10" t="s">
        <v>1116</v>
      </c>
      <c r="C8" s="10" t="s">
        <v>153</v>
      </c>
      <c r="D8" s="10" t="s">
        <v>155</v>
      </c>
      <c r="H8" s="7">
        <v>1</v>
      </c>
      <c r="I8" s="7">
        <v>1</v>
      </c>
      <c r="J8" s="7">
        <v>0</v>
      </c>
      <c r="K8" s="7">
        <v>0</v>
      </c>
      <c r="L8" s="7">
        <v>0</v>
      </c>
      <c r="M8" s="7">
        <v>0</v>
      </c>
    </row>
    <row r="9" spans="1:15" ht="40.799999999999997" x14ac:dyDescent="0.25">
      <c r="A9" s="9">
        <v>8</v>
      </c>
      <c r="B9" s="10" t="s">
        <v>1117</v>
      </c>
      <c r="C9" s="10" t="s">
        <v>156</v>
      </c>
      <c r="D9" s="10" t="s">
        <v>154</v>
      </c>
      <c r="H9" s="7">
        <v>0</v>
      </c>
      <c r="I9" s="7">
        <v>0</v>
      </c>
      <c r="J9" s="7">
        <v>0</v>
      </c>
      <c r="K9" s="7">
        <v>1</v>
      </c>
      <c r="L9" s="7">
        <v>0</v>
      </c>
      <c r="M9" s="7">
        <v>0</v>
      </c>
    </row>
    <row r="10" spans="1:15" ht="30.6" x14ac:dyDescent="0.25">
      <c r="A10" s="9">
        <v>9</v>
      </c>
      <c r="B10" s="10" t="s">
        <v>1118</v>
      </c>
      <c r="C10" s="10" t="s">
        <v>140</v>
      </c>
      <c r="D10" s="10" t="s">
        <v>141</v>
      </c>
      <c r="H10" s="7">
        <v>0</v>
      </c>
      <c r="I10" s="7">
        <v>1</v>
      </c>
      <c r="J10" s="7">
        <v>0</v>
      </c>
      <c r="K10" s="7">
        <v>0</v>
      </c>
      <c r="L10" s="7">
        <v>0</v>
      </c>
      <c r="M10" s="7">
        <v>0</v>
      </c>
    </row>
    <row r="11" spans="1:15" ht="51" x14ac:dyDescent="0.25">
      <c r="A11" s="9">
        <v>10</v>
      </c>
      <c r="B11" s="10" t="s">
        <v>1119</v>
      </c>
      <c r="C11" s="10" t="s">
        <v>142</v>
      </c>
      <c r="D11" s="10" t="s">
        <v>143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</row>
    <row r="12" spans="1:15" ht="40.799999999999997" x14ac:dyDescent="0.25">
      <c r="A12" s="9">
        <v>11</v>
      </c>
      <c r="B12" s="10" t="s">
        <v>1120</v>
      </c>
      <c r="C12" s="10" t="s">
        <v>168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</row>
    <row r="13" spans="1:15" ht="30.6" x14ac:dyDescent="0.25">
      <c r="A13" s="9">
        <v>12</v>
      </c>
      <c r="B13" s="10" t="s">
        <v>15</v>
      </c>
      <c r="C13" s="10" t="s">
        <v>157</v>
      </c>
      <c r="H13" s="7">
        <v>0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</row>
    <row r="14" spans="1:15" ht="40.799999999999997" x14ac:dyDescent="0.25">
      <c r="A14" s="9">
        <v>13</v>
      </c>
      <c r="B14" s="10" t="s">
        <v>1121</v>
      </c>
      <c r="C14" s="10" t="s">
        <v>158</v>
      </c>
      <c r="D14" s="10" t="s">
        <v>169</v>
      </c>
      <c r="E14" s="10" t="s">
        <v>159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1</v>
      </c>
    </row>
    <row r="15" spans="1:15" ht="40.799999999999997" x14ac:dyDescent="0.25">
      <c r="A15" s="9">
        <v>14</v>
      </c>
      <c r="B15" s="10" t="s">
        <v>1122</v>
      </c>
      <c r="C15" s="10" t="s">
        <v>160</v>
      </c>
      <c r="D15" s="10" t="s">
        <v>161</v>
      </c>
      <c r="E15" s="10" t="s">
        <v>162</v>
      </c>
      <c r="H15" s="7">
        <v>1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5" ht="51" x14ac:dyDescent="0.25">
      <c r="A16" s="9">
        <v>15</v>
      </c>
      <c r="B16" s="44" t="s">
        <v>1123</v>
      </c>
      <c r="C16" s="10" t="s">
        <v>170</v>
      </c>
      <c r="D16" s="10" t="s">
        <v>163</v>
      </c>
      <c r="E16" s="10" t="s">
        <v>164</v>
      </c>
      <c r="H16" s="7">
        <v>0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</row>
    <row r="17" spans="1:13" ht="40.799999999999997" x14ac:dyDescent="0.25">
      <c r="A17" s="9">
        <v>16</v>
      </c>
      <c r="B17" s="10" t="s">
        <v>1160</v>
      </c>
      <c r="C17" s="10" t="s">
        <v>165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</row>
    <row r="18" spans="1:13" ht="51" x14ac:dyDescent="0.25">
      <c r="A18" s="9">
        <v>17</v>
      </c>
      <c r="B18" s="10" t="s">
        <v>1124</v>
      </c>
      <c r="C18" s="10" t="s">
        <v>171</v>
      </c>
      <c r="D18" s="10" t="s">
        <v>172</v>
      </c>
      <c r="E18" s="10" t="s">
        <v>173</v>
      </c>
      <c r="F18" s="10" t="s">
        <v>174</v>
      </c>
      <c r="G18" s="10" t="s">
        <v>175</v>
      </c>
      <c r="H18" s="7">
        <v>1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ht="30.6" x14ac:dyDescent="0.25">
      <c r="A19" s="9">
        <v>18</v>
      </c>
      <c r="B19" s="10" t="s">
        <v>16</v>
      </c>
      <c r="C19" s="10" t="s">
        <v>176</v>
      </c>
      <c r="D19" s="10" t="s">
        <v>177</v>
      </c>
      <c r="E19" s="10" t="s">
        <v>178</v>
      </c>
      <c r="F19" s="10" t="s">
        <v>179</v>
      </c>
      <c r="G19" s="10" t="s">
        <v>219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0</v>
      </c>
    </row>
    <row r="20" spans="1:13" ht="30.6" x14ac:dyDescent="0.25">
      <c r="A20" s="9">
        <v>19</v>
      </c>
      <c r="B20" s="10" t="s">
        <v>17</v>
      </c>
      <c r="C20" s="10" t="s">
        <v>220</v>
      </c>
      <c r="D20" s="10" t="s">
        <v>180</v>
      </c>
      <c r="E20" s="10" t="s">
        <v>181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</row>
    <row r="21" spans="1:13" ht="40.799999999999997" x14ac:dyDescent="0.25">
      <c r="A21" s="9">
        <v>20</v>
      </c>
      <c r="B21" s="10" t="s">
        <v>1219</v>
      </c>
      <c r="C21" s="10" t="s">
        <v>182</v>
      </c>
      <c r="D21" s="10" t="s">
        <v>183</v>
      </c>
      <c r="H21" s="7">
        <v>0</v>
      </c>
      <c r="I21" s="7">
        <v>1</v>
      </c>
      <c r="J21" s="7">
        <v>0</v>
      </c>
      <c r="K21" s="7">
        <v>0</v>
      </c>
      <c r="L21" s="7">
        <v>0</v>
      </c>
      <c r="M21" s="7">
        <v>0</v>
      </c>
    </row>
    <row r="22" spans="1:13" ht="20.399999999999999" x14ac:dyDescent="0.25">
      <c r="A22" s="9">
        <v>21</v>
      </c>
      <c r="B22" s="10" t="s">
        <v>18</v>
      </c>
      <c r="C22" s="10" t="s">
        <v>184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</row>
    <row r="23" spans="1:13" ht="40.799999999999997" x14ac:dyDescent="0.25">
      <c r="A23" s="9">
        <v>22</v>
      </c>
      <c r="B23" s="10" t="s">
        <v>1125</v>
      </c>
      <c r="C23" s="10" t="s">
        <v>221</v>
      </c>
      <c r="D23" s="10" t="s">
        <v>185</v>
      </c>
      <c r="E23" s="10" t="s">
        <v>186</v>
      </c>
      <c r="H23" s="7">
        <v>0</v>
      </c>
      <c r="I23" s="7">
        <v>0</v>
      </c>
      <c r="J23" s="7">
        <v>0</v>
      </c>
      <c r="K23" s="7">
        <v>1</v>
      </c>
      <c r="L23" s="7">
        <v>1</v>
      </c>
      <c r="M23" s="7">
        <v>0</v>
      </c>
    </row>
    <row r="24" spans="1:13" ht="20.399999999999999" x14ac:dyDescent="0.25">
      <c r="A24" s="9">
        <v>23</v>
      </c>
      <c r="B24" s="10" t="s">
        <v>19</v>
      </c>
      <c r="C24" s="10" t="s">
        <v>187</v>
      </c>
      <c r="D24" s="10" t="s">
        <v>188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ht="30.6" x14ac:dyDescent="0.25">
      <c r="A25" s="9">
        <v>24</v>
      </c>
      <c r="B25" s="10" t="s">
        <v>1126</v>
      </c>
      <c r="C25" s="10" t="s">
        <v>189</v>
      </c>
      <c r="D25" s="10" t="s">
        <v>190</v>
      </c>
      <c r="H25" s="7">
        <v>1</v>
      </c>
      <c r="I25" s="7">
        <v>1</v>
      </c>
      <c r="J25" s="7">
        <v>0</v>
      </c>
      <c r="K25" s="7">
        <v>0</v>
      </c>
      <c r="L25" s="7">
        <v>1</v>
      </c>
      <c r="M25" s="7">
        <v>0</v>
      </c>
    </row>
    <row r="26" spans="1:13" ht="30.6" x14ac:dyDescent="0.25">
      <c r="A26" s="9">
        <v>25</v>
      </c>
      <c r="B26" s="10" t="s">
        <v>20</v>
      </c>
      <c r="C26" s="10" t="s">
        <v>222</v>
      </c>
      <c r="D26" s="10" t="s">
        <v>191</v>
      </c>
      <c r="H26" s="7">
        <v>0</v>
      </c>
      <c r="I26" s="7">
        <v>0</v>
      </c>
      <c r="J26" s="7">
        <v>0</v>
      </c>
      <c r="K26" s="7">
        <v>1</v>
      </c>
      <c r="L26" s="7">
        <v>0</v>
      </c>
      <c r="M26" s="7">
        <v>0</v>
      </c>
    </row>
    <row r="27" spans="1:13" ht="51" x14ac:dyDescent="0.25">
      <c r="A27" s="9">
        <v>26</v>
      </c>
      <c r="B27" s="10" t="s">
        <v>21</v>
      </c>
      <c r="C27" s="10" t="s">
        <v>192</v>
      </c>
      <c r="D27" s="10" t="s">
        <v>193</v>
      </c>
      <c r="E27" s="10" t="s">
        <v>223</v>
      </c>
      <c r="H27" s="7">
        <v>1</v>
      </c>
      <c r="I27" s="7">
        <v>1</v>
      </c>
      <c r="J27" s="7">
        <v>0</v>
      </c>
      <c r="K27" s="7">
        <v>0</v>
      </c>
      <c r="L27" s="7">
        <v>0</v>
      </c>
      <c r="M27" s="7">
        <v>0</v>
      </c>
    </row>
    <row r="28" spans="1:13" ht="51" x14ac:dyDescent="0.25">
      <c r="A28" s="9">
        <v>27</v>
      </c>
      <c r="B28" s="10" t="s">
        <v>1127</v>
      </c>
      <c r="C28" s="10" t="s">
        <v>194</v>
      </c>
      <c r="H28" s="7">
        <v>0</v>
      </c>
      <c r="I28" s="7">
        <v>1</v>
      </c>
      <c r="J28" s="7">
        <v>0</v>
      </c>
      <c r="K28" s="7">
        <v>1</v>
      </c>
      <c r="L28" s="7">
        <v>1</v>
      </c>
      <c r="M28" s="7">
        <v>0</v>
      </c>
    </row>
    <row r="29" spans="1:13" ht="30.6" x14ac:dyDescent="0.25">
      <c r="A29" s="9">
        <v>28</v>
      </c>
      <c r="B29" s="10" t="s">
        <v>1231</v>
      </c>
      <c r="C29" s="10" t="s">
        <v>195</v>
      </c>
      <c r="D29" s="10" t="s">
        <v>224</v>
      </c>
      <c r="E29" s="10" t="s">
        <v>196</v>
      </c>
      <c r="F29" s="10" t="s">
        <v>197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</row>
    <row r="30" spans="1:13" ht="51" x14ac:dyDescent="0.25">
      <c r="A30" s="9">
        <v>29</v>
      </c>
      <c r="B30" s="10" t="s">
        <v>1128</v>
      </c>
      <c r="C30" s="10" t="s">
        <v>198</v>
      </c>
      <c r="H30" s="7">
        <v>0</v>
      </c>
      <c r="I30" s="7">
        <v>1</v>
      </c>
      <c r="J30" s="7">
        <v>1</v>
      </c>
      <c r="K30" s="7">
        <v>0</v>
      </c>
      <c r="L30" s="7">
        <v>0</v>
      </c>
      <c r="M30" s="7">
        <v>0</v>
      </c>
    </row>
    <row r="31" spans="1:13" ht="30.6" x14ac:dyDescent="0.25">
      <c r="A31" s="9">
        <v>30</v>
      </c>
      <c r="B31" s="10" t="s">
        <v>1135</v>
      </c>
      <c r="C31" s="10" t="s">
        <v>199</v>
      </c>
      <c r="D31" s="10" t="s">
        <v>200</v>
      </c>
      <c r="H31" s="7">
        <v>1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ht="30.6" x14ac:dyDescent="0.25">
      <c r="A32" s="9">
        <v>31</v>
      </c>
      <c r="B32" s="10" t="s">
        <v>1129</v>
      </c>
      <c r="C32" s="10" t="s">
        <v>225</v>
      </c>
      <c r="D32" s="10" t="s">
        <v>201</v>
      </c>
      <c r="H32" s="7">
        <v>0</v>
      </c>
      <c r="I32" s="7">
        <v>0</v>
      </c>
      <c r="J32" s="7">
        <v>1</v>
      </c>
      <c r="K32" s="7">
        <v>0</v>
      </c>
      <c r="L32" s="7">
        <v>0</v>
      </c>
      <c r="M32" s="7">
        <v>0</v>
      </c>
    </row>
    <row r="33" spans="1:13" ht="30.6" x14ac:dyDescent="0.25">
      <c r="A33" s="9">
        <v>32</v>
      </c>
      <c r="B33" s="10" t="s">
        <v>1130</v>
      </c>
      <c r="C33" s="10" t="s">
        <v>205</v>
      </c>
      <c r="D33" s="10" t="s">
        <v>204</v>
      </c>
      <c r="E33" s="10" t="s">
        <v>203</v>
      </c>
      <c r="F33" s="10" t="s">
        <v>202</v>
      </c>
      <c r="H33" s="7">
        <v>0</v>
      </c>
      <c r="I33" s="7">
        <v>0</v>
      </c>
      <c r="J33" s="7">
        <v>1</v>
      </c>
      <c r="K33" s="7">
        <v>0</v>
      </c>
      <c r="L33" s="7">
        <v>0</v>
      </c>
      <c r="M33" s="7">
        <v>0</v>
      </c>
    </row>
    <row r="34" spans="1:13" ht="40.799999999999997" x14ac:dyDescent="0.25">
      <c r="A34" s="9">
        <v>33</v>
      </c>
      <c r="B34" s="10" t="s">
        <v>22</v>
      </c>
      <c r="C34" s="10" t="s">
        <v>226</v>
      </c>
      <c r="H34" s="7">
        <v>0</v>
      </c>
      <c r="I34" s="7">
        <v>0</v>
      </c>
      <c r="J34" s="7">
        <v>0</v>
      </c>
      <c r="K34" s="7">
        <v>0</v>
      </c>
      <c r="L34" s="7">
        <v>1</v>
      </c>
      <c r="M34" s="7">
        <v>0</v>
      </c>
    </row>
    <row r="35" spans="1:13" ht="51" x14ac:dyDescent="0.25">
      <c r="A35" s="9">
        <v>34</v>
      </c>
      <c r="B35" s="10" t="s">
        <v>1131</v>
      </c>
      <c r="C35" s="10" t="s">
        <v>206</v>
      </c>
      <c r="D35" s="10" t="s">
        <v>207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</row>
    <row r="36" spans="1:13" ht="40.799999999999997" x14ac:dyDescent="0.25">
      <c r="A36" s="9">
        <v>35</v>
      </c>
      <c r="B36" s="10" t="s">
        <v>1113</v>
      </c>
      <c r="C36" s="10" t="s">
        <v>208</v>
      </c>
      <c r="H36" s="7">
        <v>0</v>
      </c>
      <c r="I36" s="7">
        <v>0</v>
      </c>
      <c r="J36" s="7">
        <v>1</v>
      </c>
      <c r="K36" s="7">
        <v>0</v>
      </c>
      <c r="L36" s="7">
        <v>0</v>
      </c>
      <c r="M36" s="7">
        <v>0</v>
      </c>
    </row>
    <row r="37" spans="1:13" ht="51" x14ac:dyDescent="0.25">
      <c r="A37" s="9">
        <v>36</v>
      </c>
      <c r="B37" s="10" t="s">
        <v>1132</v>
      </c>
      <c r="C37" s="10" t="s">
        <v>209</v>
      </c>
      <c r="H37" s="7">
        <v>0</v>
      </c>
      <c r="I37" s="7">
        <v>0</v>
      </c>
      <c r="J37" s="7">
        <v>1</v>
      </c>
      <c r="K37" s="7">
        <v>0</v>
      </c>
      <c r="L37" s="7">
        <v>0</v>
      </c>
      <c r="M37" s="7">
        <v>0</v>
      </c>
    </row>
    <row r="38" spans="1:13" ht="30.6" x14ac:dyDescent="0.25">
      <c r="A38" s="9">
        <v>37</v>
      </c>
      <c r="B38" s="10" t="s">
        <v>1133</v>
      </c>
      <c r="C38" s="10" t="s">
        <v>210</v>
      </c>
      <c r="D38" s="10" t="s">
        <v>211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</row>
    <row r="39" spans="1:13" ht="30.6" x14ac:dyDescent="0.25">
      <c r="A39" s="9">
        <v>38</v>
      </c>
      <c r="B39" s="10" t="s">
        <v>1235</v>
      </c>
      <c r="C39" s="10" t="s">
        <v>212</v>
      </c>
      <c r="D39" s="10" t="s">
        <v>213</v>
      </c>
      <c r="E39" s="10" t="s">
        <v>214</v>
      </c>
      <c r="F39" s="10" t="s">
        <v>215</v>
      </c>
      <c r="H39" s="7">
        <v>0</v>
      </c>
      <c r="I39" s="7">
        <v>0</v>
      </c>
      <c r="J39" s="7">
        <v>1</v>
      </c>
      <c r="K39" s="7">
        <v>0</v>
      </c>
      <c r="L39" s="7">
        <v>0</v>
      </c>
      <c r="M39" s="7">
        <v>0</v>
      </c>
    </row>
    <row r="40" spans="1:13" ht="20.399999999999999" x14ac:dyDescent="0.25">
      <c r="A40" s="9">
        <v>39</v>
      </c>
      <c r="B40" s="10" t="s">
        <v>1159</v>
      </c>
      <c r="C40" s="10" t="s">
        <v>216</v>
      </c>
      <c r="D40" s="10" t="s">
        <v>217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</row>
    <row r="41" spans="1:13" ht="20.399999999999999" x14ac:dyDescent="0.25">
      <c r="A41" s="9">
        <v>40</v>
      </c>
      <c r="B41" s="10" t="s">
        <v>1134</v>
      </c>
      <c r="C41" s="10" t="s">
        <v>218</v>
      </c>
      <c r="H41" s="7">
        <v>1</v>
      </c>
      <c r="I41" s="7">
        <v>0</v>
      </c>
      <c r="J41" s="7">
        <v>0</v>
      </c>
      <c r="K41" s="7">
        <v>1</v>
      </c>
      <c r="L41" s="7">
        <v>1</v>
      </c>
      <c r="M41" s="7">
        <v>0</v>
      </c>
    </row>
  </sheetData>
  <sheetProtection sheet="1" objects="1" selectLockedCells="1" selectUnlockedCells="1"/>
  <phoneticPr fontId="1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O65536"/>
  <sheetViews>
    <sheetView windowProtection="1" zoomScale="50" workbookViewId="0">
      <pane xSplit="2" ySplit="3" topLeftCell="D4" activePane="bottomRight" state="frozenSplit"/>
      <selection pane="topRight" activeCell="C1" sqref="C1"/>
      <selection pane="bottomLeft" activeCell="A4" sqref="A4"/>
      <selection pane="bottomRight" activeCell="AK34" sqref="AK34"/>
    </sheetView>
  </sheetViews>
  <sheetFormatPr defaultRowHeight="15.6" x14ac:dyDescent="0.25"/>
  <cols>
    <col min="1" max="1" width="9.109375" style="4" customWidth="1"/>
    <col min="2" max="2" width="32" style="2" customWidth="1"/>
    <col min="3" max="41" width="6" customWidth="1"/>
    <col min="42" max="46" width="4.6640625" customWidth="1"/>
  </cols>
  <sheetData>
    <row r="2" spans="1:41" s="4" customFormat="1" ht="24.9" customHeight="1" x14ac:dyDescent="0.25">
      <c r="C2" s="5">
        <v>1</v>
      </c>
      <c r="D2" s="5">
        <f>C2+1</f>
        <v>2</v>
      </c>
      <c r="E2" s="5">
        <f t="shared" ref="E2:AO2" si="0">D2+1</f>
        <v>3</v>
      </c>
      <c r="F2" s="5">
        <f t="shared" si="0"/>
        <v>4</v>
      </c>
      <c r="G2" s="5">
        <f t="shared" si="0"/>
        <v>5</v>
      </c>
      <c r="H2" s="5">
        <f t="shared" si="0"/>
        <v>6</v>
      </c>
      <c r="I2" s="5">
        <f t="shared" si="0"/>
        <v>7</v>
      </c>
      <c r="J2" s="5">
        <f t="shared" si="0"/>
        <v>8</v>
      </c>
      <c r="K2" s="5">
        <f t="shared" si="0"/>
        <v>9</v>
      </c>
      <c r="L2" s="5">
        <f t="shared" si="0"/>
        <v>10</v>
      </c>
      <c r="M2" s="5">
        <f t="shared" si="0"/>
        <v>11</v>
      </c>
      <c r="N2" s="5">
        <f t="shared" si="0"/>
        <v>12</v>
      </c>
      <c r="O2" s="5">
        <f t="shared" si="0"/>
        <v>13</v>
      </c>
      <c r="P2" s="5">
        <f t="shared" si="0"/>
        <v>14</v>
      </c>
      <c r="Q2" s="5">
        <f t="shared" si="0"/>
        <v>15</v>
      </c>
      <c r="R2" s="5">
        <f t="shared" si="0"/>
        <v>16</v>
      </c>
      <c r="S2" s="5">
        <f t="shared" si="0"/>
        <v>17</v>
      </c>
      <c r="T2" s="5">
        <f t="shared" si="0"/>
        <v>18</v>
      </c>
      <c r="U2" s="5">
        <f t="shared" si="0"/>
        <v>19</v>
      </c>
      <c r="V2" s="5">
        <f t="shared" si="0"/>
        <v>20</v>
      </c>
      <c r="W2" s="5">
        <f t="shared" si="0"/>
        <v>21</v>
      </c>
      <c r="X2" s="5">
        <f t="shared" si="0"/>
        <v>22</v>
      </c>
      <c r="Y2" s="5">
        <f t="shared" si="0"/>
        <v>23</v>
      </c>
      <c r="Z2" s="5">
        <f t="shared" si="0"/>
        <v>24</v>
      </c>
      <c r="AA2" s="5">
        <f t="shared" si="0"/>
        <v>25</v>
      </c>
      <c r="AB2" s="5">
        <f t="shared" si="0"/>
        <v>26</v>
      </c>
      <c r="AC2" s="5">
        <f t="shared" si="0"/>
        <v>27</v>
      </c>
      <c r="AD2" s="5">
        <f t="shared" si="0"/>
        <v>28</v>
      </c>
      <c r="AE2" s="5">
        <f t="shared" si="0"/>
        <v>29</v>
      </c>
      <c r="AF2" s="5">
        <f t="shared" si="0"/>
        <v>30</v>
      </c>
      <c r="AG2" s="5">
        <f t="shared" si="0"/>
        <v>31</v>
      </c>
      <c r="AH2" s="5">
        <f t="shared" si="0"/>
        <v>32</v>
      </c>
      <c r="AI2" s="5">
        <f t="shared" si="0"/>
        <v>33</v>
      </c>
      <c r="AJ2" s="5">
        <f t="shared" si="0"/>
        <v>34</v>
      </c>
      <c r="AK2" s="5">
        <f t="shared" si="0"/>
        <v>35</v>
      </c>
      <c r="AL2" s="5">
        <f t="shared" si="0"/>
        <v>36</v>
      </c>
      <c r="AM2" s="5">
        <f t="shared" si="0"/>
        <v>37</v>
      </c>
      <c r="AN2" s="5">
        <f t="shared" si="0"/>
        <v>38</v>
      </c>
      <c r="AO2" s="5">
        <f t="shared" si="0"/>
        <v>39</v>
      </c>
    </row>
    <row r="3" spans="1:41" s="1" customFormat="1" ht="129" customHeight="1" x14ac:dyDescent="0.25">
      <c r="A3" s="6"/>
      <c r="B3" s="3"/>
      <c r="C3" s="15" t="str">
        <f ca="1">OFFSET($B$3,C2,0)</f>
        <v>Weight of moving object</v>
      </c>
      <c r="D3" s="15" t="str">
        <f t="shared" ref="D3:AO3" ca="1" si="1">OFFSET($B$3,D2,0)</f>
        <v>Weight of stationary object</v>
      </c>
      <c r="E3" s="15" t="str">
        <f t="shared" ca="1" si="1"/>
        <v>Length of moving object</v>
      </c>
      <c r="F3" s="15" t="str">
        <f t="shared" ca="1" si="1"/>
        <v>Length of stationary object</v>
      </c>
      <c r="G3" s="15" t="str">
        <f t="shared" ca="1" si="1"/>
        <v>Area of moving object</v>
      </c>
      <c r="H3" s="15" t="str">
        <f t="shared" ca="1" si="1"/>
        <v>Area of stationary object</v>
      </c>
      <c r="I3" s="15" t="str">
        <f t="shared" ca="1" si="1"/>
        <v>Volume of moving object</v>
      </c>
      <c r="J3" s="15" t="str">
        <f t="shared" ca="1" si="1"/>
        <v>Volume of stationary object</v>
      </c>
      <c r="K3" s="15" t="str">
        <f t="shared" ca="1" si="1"/>
        <v>Speed</v>
      </c>
      <c r="L3" s="15" t="str">
        <f t="shared" ca="1" si="1"/>
        <v>Force (Intensity)</v>
      </c>
      <c r="M3" s="15" t="str">
        <f t="shared" ca="1" si="1"/>
        <v>Stress or pressure</v>
      </c>
      <c r="N3" s="15" t="str">
        <f t="shared" ca="1" si="1"/>
        <v>Shape</v>
      </c>
      <c r="O3" s="15" t="str">
        <f t="shared" ca="1" si="1"/>
        <v>Stability of the object's composition</v>
      </c>
      <c r="P3" s="15" t="str">
        <f t="shared" ca="1" si="1"/>
        <v>Strength</v>
      </c>
      <c r="Q3" s="15" t="str">
        <f t="shared" ca="1" si="1"/>
        <v>Duration of Action of Moving Object</v>
      </c>
      <c r="R3" s="15" t="str">
        <f t="shared" ca="1" si="1"/>
        <v>Duration of Action of Stationary Object</v>
      </c>
      <c r="S3" s="15" t="str">
        <f t="shared" ca="1" si="1"/>
        <v>Temperature</v>
      </c>
      <c r="T3" s="15" t="str">
        <f t="shared" ca="1" si="1"/>
        <v>Illumination intensity</v>
      </c>
      <c r="U3" s="15" t="str">
        <f t="shared" ca="1" si="1"/>
        <v>Use of Energy by moving object</v>
      </c>
      <c r="V3" s="15" t="str">
        <f t="shared" ca="1" si="1"/>
        <v>Use of Energy by stationary object</v>
      </c>
      <c r="W3" s="15" t="str">
        <f t="shared" ca="1" si="1"/>
        <v>Power</v>
      </c>
      <c r="X3" s="15" t="str">
        <f t="shared" ca="1" si="1"/>
        <v>Loss of energy</v>
      </c>
      <c r="Y3" s="15" t="str">
        <f t="shared" ca="1" si="1"/>
        <v>Loss of substance</v>
      </c>
      <c r="Z3" s="15" t="str">
        <f t="shared" ca="1" si="1"/>
        <v>Loss of information</v>
      </c>
      <c r="AA3" s="15" t="str">
        <f t="shared" ca="1" si="1"/>
        <v>Loss of time</v>
      </c>
      <c r="AB3" s="15" t="str">
        <f t="shared" ca="1" si="1"/>
        <v>Quantity of substance</v>
      </c>
      <c r="AC3" s="15" t="str">
        <f t="shared" ca="1" si="1"/>
        <v>Reliability</v>
      </c>
      <c r="AD3" s="15" t="str">
        <f t="shared" ca="1" si="1"/>
        <v>Measurement Accuracy</v>
      </c>
      <c r="AE3" s="15" t="str">
        <f t="shared" ca="1" si="1"/>
        <v>Manufacturing Precision</v>
      </c>
      <c r="AF3" s="15" t="str">
        <f t="shared" ca="1" si="1"/>
        <v>Object Affected Harmful factors</v>
      </c>
      <c r="AG3" s="15" t="str">
        <f t="shared" ca="1" si="1"/>
        <v>Object-Generated Harmful Factors</v>
      </c>
      <c r="AH3" s="15" t="str">
        <f t="shared" ca="1" si="1"/>
        <v>Ease of Manufacture</v>
      </c>
      <c r="AI3" s="15" t="str">
        <f t="shared" ca="1" si="1"/>
        <v>Convenience of Use</v>
      </c>
      <c r="AJ3" s="15" t="str">
        <f t="shared" ca="1" si="1"/>
        <v>Ease of Repair</v>
      </c>
      <c r="AK3" s="15" t="str">
        <f t="shared" ca="1" si="1"/>
        <v>Adaptability or Versatility</v>
      </c>
      <c r="AL3" s="15" t="str">
        <f t="shared" ca="1" si="1"/>
        <v>Device Complexity</v>
      </c>
      <c r="AM3" s="15" t="str">
        <f t="shared" ca="1" si="1"/>
        <v>Difficulty of Detecting and Measuring</v>
      </c>
      <c r="AN3" s="15" t="str">
        <f t="shared" ca="1" si="1"/>
        <v>Extent of Automation</v>
      </c>
      <c r="AO3" s="15" t="str">
        <f t="shared" ca="1" si="1"/>
        <v>Productivity</v>
      </c>
    </row>
    <row r="4" spans="1:41" ht="24.75" customHeight="1" x14ac:dyDescent="0.25">
      <c r="A4" s="5">
        <v>1</v>
      </c>
      <c r="B4" s="14" t="str">
        <f>'39 Parameters'!$B3</f>
        <v>Weight of moving object</v>
      </c>
      <c r="C4" s="16"/>
      <c r="D4" s="17"/>
      <c r="E4" s="17" t="s">
        <v>45</v>
      </c>
      <c r="F4" s="17" t="s">
        <v>1161</v>
      </c>
      <c r="G4" s="17" t="s">
        <v>64</v>
      </c>
      <c r="H4" s="17" t="s">
        <v>1161</v>
      </c>
      <c r="I4" s="17" t="s">
        <v>83</v>
      </c>
      <c r="J4" s="17"/>
      <c r="K4" s="17" t="s">
        <v>1162</v>
      </c>
      <c r="L4" s="17" t="s">
        <v>113</v>
      </c>
      <c r="M4" s="17" t="s">
        <v>26</v>
      </c>
      <c r="N4" s="17" t="s">
        <v>241</v>
      </c>
      <c r="O4" s="17" t="s">
        <v>256</v>
      </c>
      <c r="P4" s="17" t="s">
        <v>272</v>
      </c>
      <c r="Q4" s="17" t="s">
        <v>286</v>
      </c>
      <c r="R4" s="17" t="s">
        <v>1161</v>
      </c>
      <c r="S4" s="17" t="s">
        <v>1163</v>
      </c>
      <c r="T4" s="17" t="s">
        <v>32</v>
      </c>
      <c r="U4" s="17" t="s">
        <v>321</v>
      </c>
      <c r="V4" s="17" t="s">
        <v>1161</v>
      </c>
      <c r="W4" s="17" t="s">
        <v>335</v>
      </c>
      <c r="X4" s="17" t="s">
        <v>351</v>
      </c>
      <c r="Y4" s="17" t="s">
        <v>364</v>
      </c>
      <c r="Z4" s="17" t="s">
        <v>382</v>
      </c>
      <c r="AA4" s="17" t="s">
        <v>390</v>
      </c>
      <c r="AB4" s="17" t="s">
        <v>408</v>
      </c>
      <c r="AC4" s="17" t="s">
        <v>431</v>
      </c>
      <c r="AD4" s="17" t="s">
        <v>449</v>
      </c>
      <c r="AE4" s="17" t="s">
        <v>464</v>
      </c>
      <c r="AF4" s="17" t="s">
        <v>478</v>
      </c>
      <c r="AG4" s="17" t="s">
        <v>498</v>
      </c>
      <c r="AH4" s="17" t="s">
        <v>515</v>
      </c>
      <c r="AI4" s="17" t="s">
        <v>532</v>
      </c>
      <c r="AJ4" s="17" t="s">
        <v>548</v>
      </c>
      <c r="AK4" s="17" t="s">
        <v>558</v>
      </c>
      <c r="AL4" s="17" t="s">
        <v>571</v>
      </c>
      <c r="AM4" s="17" t="s">
        <v>587</v>
      </c>
      <c r="AN4" s="17" t="s">
        <v>605</v>
      </c>
      <c r="AO4" s="17" t="s">
        <v>617</v>
      </c>
    </row>
    <row r="5" spans="1:41" ht="24.9" customHeight="1" x14ac:dyDescent="0.25">
      <c r="A5" s="5">
        <v>2</v>
      </c>
      <c r="B5" s="14" t="str">
        <f>'39 Parameters'!$B4</f>
        <v>Weight of stationary object</v>
      </c>
      <c r="C5" s="17" t="s">
        <v>1161</v>
      </c>
      <c r="D5" s="17" t="s">
        <v>1161</v>
      </c>
      <c r="E5" s="17" t="s">
        <v>1161</v>
      </c>
      <c r="F5" s="17" t="s">
        <v>57</v>
      </c>
      <c r="G5" s="17" t="s">
        <v>1161</v>
      </c>
      <c r="H5" s="17" t="s">
        <v>76</v>
      </c>
      <c r="I5" s="17" t="s">
        <v>1161</v>
      </c>
      <c r="J5" s="17" t="s">
        <v>94</v>
      </c>
      <c r="K5" s="17" t="s">
        <v>1161</v>
      </c>
      <c r="L5" s="17" t="s">
        <v>114</v>
      </c>
      <c r="M5" s="17" t="s">
        <v>37</v>
      </c>
      <c r="N5" s="17" t="s">
        <v>242</v>
      </c>
      <c r="O5" s="17" t="s">
        <v>39</v>
      </c>
      <c r="P5" s="17" t="s">
        <v>273</v>
      </c>
      <c r="Q5" s="17" t="s">
        <v>1161</v>
      </c>
      <c r="R5" s="17" t="s">
        <v>296</v>
      </c>
      <c r="S5" s="17" t="s">
        <v>300</v>
      </c>
      <c r="T5" s="17" t="s">
        <v>312</v>
      </c>
      <c r="U5" s="17" t="s">
        <v>1161</v>
      </c>
      <c r="V5" s="17" t="s">
        <v>333</v>
      </c>
      <c r="W5" s="17" t="s">
        <v>1164</v>
      </c>
      <c r="X5" s="17" t="s">
        <v>352</v>
      </c>
      <c r="Y5" s="17" t="s">
        <v>365</v>
      </c>
      <c r="Z5" s="17" t="s">
        <v>383</v>
      </c>
      <c r="AA5" s="17" t="s">
        <v>391</v>
      </c>
      <c r="AB5" s="17" t="s">
        <v>409</v>
      </c>
      <c r="AC5" s="17" t="s">
        <v>432</v>
      </c>
      <c r="AD5" s="17" t="s">
        <v>450</v>
      </c>
      <c r="AE5" s="17" t="s">
        <v>1165</v>
      </c>
      <c r="AF5" s="17" t="s">
        <v>479</v>
      </c>
      <c r="AG5" s="17" t="s">
        <v>499</v>
      </c>
      <c r="AH5" s="17" t="s">
        <v>516</v>
      </c>
      <c r="AI5" s="17" t="s">
        <v>533</v>
      </c>
      <c r="AJ5" s="17" t="s">
        <v>548</v>
      </c>
      <c r="AK5" s="17" t="s">
        <v>559</v>
      </c>
      <c r="AL5" s="17" t="s">
        <v>572</v>
      </c>
      <c r="AM5" s="17" t="s">
        <v>588</v>
      </c>
      <c r="AN5" s="17" t="s">
        <v>606</v>
      </c>
      <c r="AO5" s="17" t="s">
        <v>618</v>
      </c>
    </row>
    <row r="6" spans="1:41" ht="24.9" customHeight="1" x14ac:dyDescent="0.25">
      <c r="A6" s="5">
        <v>3</v>
      </c>
      <c r="B6" s="14" t="str">
        <f>'39 Parameters'!$B5</f>
        <v>Length of moving object</v>
      </c>
      <c r="C6" s="17" t="s">
        <v>23</v>
      </c>
      <c r="D6" s="17" t="s">
        <v>1161</v>
      </c>
      <c r="E6" s="17" t="s">
        <v>1161</v>
      </c>
      <c r="F6" s="17" t="s">
        <v>1161</v>
      </c>
      <c r="G6" s="17" t="s">
        <v>65</v>
      </c>
      <c r="H6" s="17" t="s">
        <v>1161</v>
      </c>
      <c r="I6" s="17" t="s">
        <v>84</v>
      </c>
      <c r="J6" s="16" t="s">
        <v>1161</v>
      </c>
      <c r="K6" s="17" t="s">
        <v>102</v>
      </c>
      <c r="L6" s="17" t="s">
        <v>115</v>
      </c>
      <c r="M6" s="17" t="s">
        <v>227</v>
      </c>
      <c r="N6" s="17" t="s">
        <v>243</v>
      </c>
      <c r="O6" s="17" t="s">
        <v>257</v>
      </c>
      <c r="P6" s="17" t="s">
        <v>274</v>
      </c>
      <c r="Q6" s="17">
        <v>19</v>
      </c>
      <c r="R6" s="17" t="s">
        <v>1161</v>
      </c>
      <c r="S6" s="17" t="s">
        <v>301</v>
      </c>
      <c r="T6" s="17">
        <v>32</v>
      </c>
      <c r="U6" s="17" t="s">
        <v>322</v>
      </c>
      <c r="V6" s="17" t="s">
        <v>1161</v>
      </c>
      <c r="W6" s="17" t="s">
        <v>336</v>
      </c>
      <c r="X6" s="17" t="s">
        <v>353</v>
      </c>
      <c r="Y6" s="17" t="s">
        <v>366</v>
      </c>
      <c r="Z6" s="17" t="s">
        <v>384</v>
      </c>
      <c r="AA6" s="17" t="s">
        <v>392</v>
      </c>
      <c r="AB6" s="17" t="s">
        <v>1166</v>
      </c>
      <c r="AC6" s="17" t="s">
        <v>433</v>
      </c>
      <c r="AD6" s="17" t="s">
        <v>451</v>
      </c>
      <c r="AE6" s="17" t="s">
        <v>465</v>
      </c>
      <c r="AF6" s="17" t="s">
        <v>480</v>
      </c>
      <c r="AG6" s="17" t="s">
        <v>1167</v>
      </c>
      <c r="AH6" s="17" t="s">
        <v>517</v>
      </c>
      <c r="AI6" s="17" t="s">
        <v>534</v>
      </c>
      <c r="AJ6" s="17" t="s">
        <v>1230</v>
      </c>
      <c r="AK6" s="17" t="s">
        <v>560</v>
      </c>
      <c r="AL6" s="17" t="s">
        <v>573</v>
      </c>
      <c r="AM6" s="17" t="s">
        <v>589</v>
      </c>
      <c r="AN6" s="17" t="s">
        <v>607</v>
      </c>
      <c r="AO6" s="17" t="s">
        <v>619</v>
      </c>
    </row>
    <row r="7" spans="1:41" ht="24.9" customHeight="1" x14ac:dyDescent="0.25">
      <c r="A7" s="5">
        <v>4</v>
      </c>
      <c r="B7" s="14" t="str">
        <f>'39 Parameters'!$B6</f>
        <v>Length of stationary object</v>
      </c>
      <c r="C7" s="17" t="s">
        <v>1161</v>
      </c>
      <c r="D7" s="17" t="s">
        <v>34</v>
      </c>
      <c r="E7" s="17" t="s">
        <v>1161</v>
      </c>
      <c r="F7" s="17" t="s">
        <v>1161</v>
      </c>
      <c r="G7" s="17" t="s">
        <v>1161</v>
      </c>
      <c r="H7" s="17" t="s">
        <v>77</v>
      </c>
      <c r="I7" s="17" t="s">
        <v>1161</v>
      </c>
      <c r="J7" s="17" t="s">
        <v>59</v>
      </c>
      <c r="K7" s="17" t="s">
        <v>1161</v>
      </c>
      <c r="L7" s="17" t="s">
        <v>60</v>
      </c>
      <c r="M7" s="17" t="s">
        <v>228</v>
      </c>
      <c r="N7" s="17" t="s">
        <v>244</v>
      </c>
      <c r="O7" s="17" t="s">
        <v>1168</v>
      </c>
      <c r="P7" s="17" t="s">
        <v>63</v>
      </c>
      <c r="Q7" s="17" t="s">
        <v>1161</v>
      </c>
      <c r="R7" s="17" t="s">
        <v>297</v>
      </c>
      <c r="S7" s="17" t="s">
        <v>73</v>
      </c>
      <c r="T7" s="17" t="s">
        <v>313</v>
      </c>
      <c r="U7" s="17" t="s">
        <v>1161</v>
      </c>
      <c r="V7" s="17" t="s">
        <v>1161</v>
      </c>
      <c r="W7" s="17" t="s">
        <v>337</v>
      </c>
      <c r="X7" s="17" t="s">
        <v>354</v>
      </c>
      <c r="Y7" s="17" t="s">
        <v>367</v>
      </c>
      <c r="Z7" s="17" t="s">
        <v>1169</v>
      </c>
      <c r="AA7" s="17" t="s">
        <v>393</v>
      </c>
      <c r="AB7" s="17" t="s">
        <v>1161</v>
      </c>
      <c r="AC7" s="17" t="s">
        <v>434</v>
      </c>
      <c r="AD7" s="17" t="s">
        <v>452</v>
      </c>
      <c r="AE7" s="17" t="s">
        <v>466</v>
      </c>
      <c r="AF7" s="17" t="s">
        <v>481</v>
      </c>
      <c r="AG7" s="17" t="s">
        <v>1161</v>
      </c>
      <c r="AH7" s="17" t="s">
        <v>518</v>
      </c>
      <c r="AI7" s="17" t="s">
        <v>535</v>
      </c>
      <c r="AJ7" s="17" t="s">
        <v>459</v>
      </c>
      <c r="AK7" s="17" t="s">
        <v>336</v>
      </c>
      <c r="AL7" s="17" t="s">
        <v>574</v>
      </c>
      <c r="AM7" s="17">
        <v>26</v>
      </c>
      <c r="AN7" s="17" t="s">
        <v>1161</v>
      </c>
      <c r="AO7" s="17" t="s">
        <v>620</v>
      </c>
    </row>
    <row r="8" spans="1:41" ht="24.9" customHeight="1" x14ac:dyDescent="0.25">
      <c r="A8" s="5">
        <v>5</v>
      </c>
      <c r="B8" s="14" t="str">
        <f>'39 Parameters'!$B7</f>
        <v>Area of moving object</v>
      </c>
      <c r="C8" s="17" t="s">
        <v>1170</v>
      </c>
      <c r="D8" s="17" t="s">
        <v>1161</v>
      </c>
      <c r="E8" s="17" t="s">
        <v>1171</v>
      </c>
      <c r="F8" s="17" t="s">
        <v>1161</v>
      </c>
      <c r="G8" s="17" t="s">
        <v>1161</v>
      </c>
      <c r="H8" s="17" t="s">
        <v>1161</v>
      </c>
      <c r="I8" s="17" t="s">
        <v>1172</v>
      </c>
      <c r="J8" s="17" t="s">
        <v>1161</v>
      </c>
      <c r="K8" s="17" t="s">
        <v>103</v>
      </c>
      <c r="L8" s="17" t="s">
        <v>116</v>
      </c>
      <c r="M8" s="17" t="s">
        <v>229</v>
      </c>
      <c r="N8" s="17" t="s">
        <v>245</v>
      </c>
      <c r="O8" s="17" t="s">
        <v>258</v>
      </c>
      <c r="P8" s="17" t="s">
        <v>275</v>
      </c>
      <c r="Q8" s="17" t="s">
        <v>287</v>
      </c>
      <c r="R8" s="17" t="s">
        <v>1161</v>
      </c>
      <c r="S8" s="17" t="s">
        <v>302</v>
      </c>
      <c r="T8" s="17" t="s">
        <v>314</v>
      </c>
      <c r="U8" s="17" t="s">
        <v>323</v>
      </c>
      <c r="V8" s="17" t="s">
        <v>1161</v>
      </c>
      <c r="W8" s="17" t="s">
        <v>338</v>
      </c>
      <c r="X8" s="17" t="s">
        <v>355</v>
      </c>
      <c r="Y8" s="17" t="s">
        <v>368</v>
      </c>
      <c r="Z8" s="17" t="s">
        <v>385</v>
      </c>
      <c r="AA8" s="17" t="s">
        <v>394</v>
      </c>
      <c r="AB8" s="17" t="s">
        <v>410</v>
      </c>
      <c r="AC8" s="17" t="s">
        <v>435</v>
      </c>
      <c r="AD8" s="17" t="s">
        <v>453</v>
      </c>
      <c r="AE8" s="17" t="s">
        <v>467</v>
      </c>
      <c r="AF8" s="17" t="s">
        <v>482</v>
      </c>
      <c r="AG8" s="17" t="s">
        <v>500</v>
      </c>
      <c r="AH8" s="17" t="s">
        <v>519</v>
      </c>
      <c r="AI8" s="17" t="s">
        <v>536</v>
      </c>
      <c r="AJ8" s="17" t="s">
        <v>549</v>
      </c>
      <c r="AK8" s="17" t="s">
        <v>561</v>
      </c>
      <c r="AL8" s="17" t="s">
        <v>575</v>
      </c>
      <c r="AM8" s="17" t="s">
        <v>590</v>
      </c>
      <c r="AN8" s="17" t="s">
        <v>608</v>
      </c>
      <c r="AO8" s="17" t="s">
        <v>621</v>
      </c>
    </row>
    <row r="9" spans="1:41" ht="24.9" customHeight="1" x14ac:dyDescent="0.25">
      <c r="A9" s="5">
        <v>6</v>
      </c>
      <c r="B9" s="14" t="str">
        <f>'39 Parameters'!$B8</f>
        <v>Area of stationary object</v>
      </c>
      <c r="C9" s="17" t="s">
        <v>1161</v>
      </c>
      <c r="D9" s="17" t="s">
        <v>35</v>
      </c>
      <c r="E9" s="17" t="s">
        <v>1161</v>
      </c>
      <c r="F9" s="17" t="s">
        <v>58</v>
      </c>
      <c r="G9" s="17" t="s">
        <v>1161</v>
      </c>
      <c r="H9" s="17" t="s">
        <v>1161</v>
      </c>
      <c r="I9" s="17" t="s">
        <v>1161</v>
      </c>
      <c r="J9" s="17" t="s">
        <v>1161</v>
      </c>
      <c r="K9" s="17" t="s">
        <v>1161</v>
      </c>
      <c r="L9" s="17" t="s">
        <v>117</v>
      </c>
      <c r="M9" s="17" t="s">
        <v>230</v>
      </c>
      <c r="N9" s="17" t="s">
        <v>1161</v>
      </c>
      <c r="O9" s="17" t="s">
        <v>259</v>
      </c>
      <c r="P9" s="17">
        <v>40</v>
      </c>
      <c r="Q9" s="17" t="s">
        <v>1161</v>
      </c>
      <c r="R9" s="17" t="s">
        <v>298</v>
      </c>
      <c r="S9" s="17" t="s">
        <v>303</v>
      </c>
      <c r="T9" s="17" t="s">
        <v>1161</v>
      </c>
      <c r="U9" s="17" t="s">
        <v>1161</v>
      </c>
      <c r="V9" s="17" t="s">
        <v>1161</v>
      </c>
      <c r="W9" s="17" t="s">
        <v>339</v>
      </c>
      <c r="X9" s="17" t="s">
        <v>356</v>
      </c>
      <c r="Y9" s="17" t="s">
        <v>369</v>
      </c>
      <c r="Z9" s="17" t="s">
        <v>386</v>
      </c>
      <c r="AA9" s="17" t="s">
        <v>395</v>
      </c>
      <c r="AB9" s="17" t="s">
        <v>411</v>
      </c>
      <c r="AC9" s="17" t="s">
        <v>436</v>
      </c>
      <c r="AD9" s="17" t="s">
        <v>453</v>
      </c>
      <c r="AE9" s="17" t="s">
        <v>468</v>
      </c>
      <c r="AF9" s="17" t="s">
        <v>483</v>
      </c>
      <c r="AG9" s="17" t="s">
        <v>501</v>
      </c>
      <c r="AH9" s="17" t="s">
        <v>520</v>
      </c>
      <c r="AI9" s="17" t="s">
        <v>537</v>
      </c>
      <c r="AJ9" s="17">
        <v>16</v>
      </c>
      <c r="AK9" s="17" t="s">
        <v>562</v>
      </c>
      <c r="AL9" s="17" t="s">
        <v>576</v>
      </c>
      <c r="AM9" s="17" t="s">
        <v>591</v>
      </c>
      <c r="AN9" s="17">
        <v>23</v>
      </c>
      <c r="AO9" s="17" t="s">
        <v>622</v>
      </c>
    </row>
    <row r="10" spans="1:41" ht="24.9" customHeight="1" x14ac:dyDescent="0.25">
      <c r="A10" s="5">
        <v>7</v>
      </c>
      <c r="B10" s="14" t="str">
        <f>'39 Parameters'!$B9</f>
        <v>Volume of moving object</v>
      </c>
      <c r="C10" s="17" t="s">
        <v>24</v>
      </c>
      <c r="D10" s="17" t="s">
        <v>1161</v>
      </c>
      <c r="E10" s="17" t="s">
        <v>1173</v>
      </c>
      <c r="F10" s="17" t="s">
        <v>1161</v>
      </c>
      <c r="G10" s="17" t="s">
        <v>66</v>
      </c>
      <c r="H10" s="17" t="s">
        <v>1161</v>
      </c>
      <c r="I10" s="17" t="s">
        <v>1161</v>
      </c>
      <c r="J10" s="17" t="s">
        <v>1161</v>
      </c>
      <c r="K10" s="17" t="s">
        <v>104</v>
      </c>
      <c r="L10" s="17" t="s">
        <v>118</v>
      </c>
      <c r="M10" s="17" t="s">
        <v>231</v>
      </c>
      <c r="N10" s="17" t="s">
        <v>246</v>
      </c>
      <c r="O10" s="17" t="s">
        <v>260</v>
      </c>
      <c r="P10" s="17" t="s">
        <v>276</v>
      </c>
      <c r="Q10" s="17" t="s">
        <v>288</v>
      </c>
      <c r="R10" s="17" t="s">
        <v>1161</v>
      </c>
      <c r="S10" s="17" t="s">
        <v>304</v>
      </c>
      <c r="T10" s="17" t="s">
        <v>92</v>
      </c>
      <c r="U10" s="17">
        <v>35</v>
      </c>
      <c r="V10" s="17" t="s">
        <v>1161</v>
      </c>
      <c r="W10" s="17" t="s">
        <v>340</v>
      </c>
      <c r="X10" s="17" t="s">
        <v>357</v>
      </c>
      <c r="Y10" s="17" t="s">
        <v>370</v>
      </c>
      <c r="Z10" s="17" t="s">
        <v>387</v>
      </c>
      <c r="AA10" s="17" t="s">
        <v>396</v>
      </c>
      <c r="AB10" s="17" t="s">
        <v>412</v>
      </c>
      <c r="AC10" s="17" t="s">
        <v>437</v>
      </c>
      <c r="AD10" s="17" t="s">
        <v>1174</v>
      </c>
      <c r="AE10" s="17" t="s">
        <v>469</v>
      </c>
      <c r="AF10" s="17" t="s">
        <v>484</v>
      </c>
      <c r="AG10" s="17" t="s">
        <v>502</v>
      </c>
      <c r="AH10" s="17" t="s">
        <v>521</v>
      </c>
      <c r="AI10" s="17" t="s">
        <v>538</v>
      </c>
      <c r="AJ10" s="17">
        <v>10</v>
      </c>
      <c r="AK10" s="17" t="s">
        <v>563</v>
      </c>
      <c r="AL10" s="17" t="s">
        <v>577</v>
      </c>
      <c r="AM10" s="17" t="s">
        <v>592</v>
      </c>
      <c r="AN10" s="17" t="s">
        <v>609</v>
      </c>
      <c r="AO10" s="17" t="s">
        <v>623</v>
      </c>
    </row>
    <row r="11" spans="1:41" ht="24.9" customHeight="1" x14ac:dyDescent="0.25">
      <c r="A11" s="5">
        <v>8</v>
      </c>
      <c r="B11" s="14" t="str">
        <f>'39 Parameters'!$B10</f>
        <v>Volume of stationary object</v>
      </c>
      <c r="C11" s="17" t="s">
        <v>1161</v>
      </c>
      <c r="D11" s="17" t="s">
        <v>36</v>
      </c>
      <c r="E11" s="17" t="s">
        <v>46</v>
      </c>
      <c r="F11" s="17" t="s">
        <v>59</v>
      </c>
      <c r="G11" s="17" t="s">
        <v>1161</v>
      </c>
      <c r="H11" s="17" t="s">
        <v>1161</v>
      </c>
      <c r="I11" s="17" t="s">
        <v>1161</v>
      </c>
      <c r="J11" s="17" t="s">
        <v>1161</v>
      </c>
      <c r="K11" s="17" t="s">
        <v>1161</v>
      </c>
      <c r="L11" s="17" t="s">
        <v>119</v>
      </c>
      <c r="M11" s="17" t="s">
        <v>232</v>
      </c>
      <c r="N11" s="17" t="s">
        <v>97</v>
      </c>
      <c r="O11" s="17" t="s">
        <v>98</v>
      </c>
      <c r="P11" s="17" t="s">
        <v>99</v>
      </c>
      <c r="Q11" s="17" t="s">
        <v>1161</v>
      </c>
      <c r="R11" s="17" t="s">
        <v>100</v>
      </c>
      <c r="S11" s="17" t="s">
        <v>101</v>
      </c>
      <c r="T11" s="17" t="s">
        <v>1161</v>
      </c>
      <c r="U11" s="17" t="s">
        <v>1161</v>
      </c>
      <c r="V11" s="17" t="s">
        <v>1161</v>
      </c>
      <c r="W11" s="17" t="s">
        <v>341</v>
      </c>
      <c r="X11" s="17" t="s">
        <v>1161</v>
      </c>
      <c r="Y11" s="17" t="s">
        <v>371</v>
      </c>
      <c r="Z11" s="17" t="s">
        <v>1161</v>
      </c>
      <c r="AA11" s="17" t="s">
        <v>397</v>
      </c>
      <c r="AB11" s="17" t="s">
        <v>413</v>
      </c>
      <c r="AC11" s="17" t="s">
        <v>438</v>
      </c>
      <c r="AD11" s="17" t="s">
        <v>1161</v>
      </c>
      <c r="AE11" s="17" t="s">
        <v>470</v>
      </c>
      <c r="AF11" s="17" t="s">
        <v>485</v>
      </c>
      <c r="AG11" s="17" t="s">
        <v>503</v>
      </c>
      <c r="AH11" s="17">
        <v>35</v>
      </c>
      <c r="AI11" s="17" t="s">
        <v>1161</v>
      </c>
      <c r="AJ11" s="17" t="s">
        <v>545</v>
      </c>
      <c r="AK11" s="17" t="s">
        <v>1161</v>
      </c>
      <c r="AL11" s="17" t="s">
        <v>578</v>
      </c>
      <c r="AM11" s="17" t="s">
        <v>593</v>
      </c>
      <c r="AN11" s="17" t="s">
        <v>1161</v>
      </c>
      <c r="AO11" s="17" t="s">
        <v>624</v>
      </c>
    </row>
    <row r="12" spans="1:41" ht="24.9" customHeight="1" x14ac:dyDescent="0.25">
      <c r="A12" s="5">
        <v>9</v>
      </c>
      <c r="B12" s="14" t="str">
        <f>'39 Parameters'!$B11</f>
        <v>Speed</v>
      </c>
      <c r="C12" s="17" t="s">
        <v>1175</v>
      </c>
      <c r="D12" s="17" t="s">
        <v>1161</v>
      </c>
      <c r="E12" s="17" t="s">
        <v>47</v>
      </c>
      <c r="F12" s="17" t="s">
        <v>1161</v>
      </c>
      <c r="G12" s="17" t="s">
        <v>67</v>
      </c>
      <c r="H12" s="17" t="s">
        <v>1161</v>
      </c>
      <c r="I12" s="17" t="s">
        <v>85</v>
      </c>
      <c r="J12" s="17" t="s">
        <v>1161</v>
      </c>
      <c r="K12" s="17" t="s">
        <v>1161</v>
      </c>
      <c r="L12" s="17" t="s">
        <v>120</v>
      </c>
      <c r="M12" s="17" t="s">
        <v>233</v>
      </c>
      <c r="N12" s="17" t="s">
        <v>247</v>
      </c>
      <c r="O12" s="17" t="s">
        <v>261</v>
      </c>
      <c r="P12" s="17" t="s">
        <v>277</v>
      </c>
      <c r="Q12" s="17" t="s">
        <v>289</v>
      </c>
      <c r="R12" s="17" t="s">
        <v>1161</v>
      </c>
      <c r="S12" s="17" t="s">
        <v>305</v>
      </c>
      <c r="T12" s="17" t="s">
        <v>112</v>
      </c>
      <c r="U12" s="17" t="s">
        <v>324</v>
      </c>
      <c r="V12" s="17" t="s">
        <v>1161</v>
      </c>
      <c r="W12" s="17" t="s">
        <v>342</v>
      </c>
      <c r="X12" s="17" t="s">
        <v>358</v>
      </c>
      <c r="Y12" s="17" t="s">
        <v>372</v>
      </c>
      <c r="Z12" s="17" t="s">
        <v>388</v>
      </c>
      <c r="AA12" s="17" t="s">
        <v>1161</v>
      </c>
      <c r="AB12" s="17" t="s">
        <v>1176</v>
      </c>
      <c r="AC12" s="17" t="s">
        <v>439</v>
      </c>
      <c r="AD12" s="17" t="s">
        <v>454</v>
      </c>
      <c r="AE12" s="17" t="s">
        <v>471</v>
      </c>
      <c r="AF12" s="17" t="s">
        <v>486</v>
      </c>
      <c r="AG12" s="17" t="s">
        <v>504</v>
      </c>
      <c r="AH12" s="17" t="s">
        <v>522</v>
      </c>
      <c r="AI12" s="17" t="s">
        <v>539</v>
      </c>
      <c r="AJ12" s="17" t="s">
        <v>550</v>
      </c>
      <c r="AK12" s="17" t="s">
        <v>564</v>
      </c>
      <c r="AL12" s="17" t="s">
        <v>579</v>
      </c>
      <c r="AM12" s="17" t="s">
        <v>594</v>
      </c>
      <c r="AN12" s="17" t="s">
        <v>610</v>
      </c>
      <c r="AO12" s="17" t="s">
        <v>1161</v>
      </c>
    </row>
    <row r="13" spans="1:41" ht="24.9" customHeight="1" x14ac:dyDescent="0.25">
      <c r="A13" s="5">
        <v>10</v>
      </c>
      <c r="B13" s="14" t="str">
        <f>'39 Parameters'!$B12</f>
        <v>Force (Intensity)</v>
      </c>
      <c r="C13" s="17" t="s">
        <v>25</v>
      </c>
      <c r="D13" s="17" t="s">
        <v>1177</v>
      </c>
      <c r="E13" s="17" t="s">
        <v>48</v>
      </c>
      <c r="F13" s="17" t="s">
        <v>60</v>
      </c>
      <c r="G13" s="17" t="s">
        <v>68</v>
      </c>
      <c r="H13" s="17" t="s">
        <v>78</v>
      </c>
      <c r="I13" s="17" t="s">
        <v>1178</v>
      </c>
      <c r="J13" s="17" t="s">
        <v>95</v>
      </c>
      <c r="K13" s="17" t="s">
        <v>105</v>
      </c>
      <c r="L13" s="17" t="s">
        <v>1161</v>
      </c>
      <c r="M13" s="17" t="s">
        <v>234</v>
      </c>
      <c r="N13" s="17" t="s">
        <v>248</v>
      </c>
      <c r="O13" s="17" t="s">
        <v>262</v>
      </c>
      <c r="P13" s="17" t="s">
        <v>278</v>
      </c>
      <c r="Q13" s="17" t="s">
        <v>290</v>
      </c>
      <c r="R13" s="17" t="s">
        <v>1161</v>
      </c>
      <c r="S13" s="17" t="s">
        <v>262</v>
      </c>
      <c r="T13" s="17" t="s">
        <v>1161</v>
      </c>
      <c r="U13" s="17" t="s">
        <v>325</v>
      </c>
      <c r="V13" s="17" t="s">
        <v>1179</v>
      </c>
      <c r="W13" s="17" t="s">
        <v>343</v>
      </c>
      <c r="X13" s="17" t="s">
        <v>359</v>
      </c>
      <c r="Y13" s="17" t="s">
        <v>373</v>
      </c>
      <c r="Z13" s="17" t="s">
        <v>1161</v>
      </c>
      <c r="AA13" s="17" t="s">
        <v>398</v>
      </c>
      <c r="AB13" s="17" t="s">
        <v>414</v>
      </c>
      <c r="AC13" s="17" t="s">
        <v>440</v>
      </c>
      <c r="AD13" s="17" t="s">
        <v>455</v>
      </c>
      <c r="AE13" s="17" t="s">
        <v>472</v>
      </c>
      <c r="AF13" s="17" t="s">
        <v>487</v>
      </c>
      <c r="AG13" s="17" t="s">
        <v>505</v>
      </c>
      <c r="AH13" s="17" t="s">
        <v>523</v>
      </c>
      <c r="AI13" s="17" t="s">
        <v>540</v>
      </c>
      <c r="AJ13" s="17" t="s">
        <v>551</v>
      </c>
      <c r="AK13" s="17" t="s">
        <v>565</v>
      </c>
      <c r="AL13" s="17" t="s">
        <v>580</v>
      </c>
      <c r="AM13" s="17" t="s">
        <v>595</v>
      </c>
      <c r="AN13" s="17" t="s">
        <v>611</v>
      </c>
      <c r="AO13" s="17" t="s">
        <v>625</v>
      </c>
    </row>
    <row r="14" spans="1:41" ht="24.9" customHeight="1" x14ac:dyDescent="0.25">
      <c r="A14" s="5">
        <v>11</v>
      </c>
      <c r="B14" s="14" t="str">
        <f>'39 Parameters'!$B13</f>
        <v>Stress or pressure</v>
      </c>
      <c r="C14" s="17" t="s">
        <v>26</v>
      </c>
      <c r="D14" s="17" t="s">
        <v>37</v>
      </c>
      <c r="E14" s="17" t="s">
        <v>49</v>
      </c>
      <c r="F14" s="17" t="s">
        <v>61</v>
      </c>
      <c r="G14" s="17" t="s">
        <v>229</v>
      </c>
      <c r="H14" s="17" t="s">
        <v>230</v>
      </c>
      <c r="I14" s="17" t="s">
        <v>86</v>
      </c>
      <c r="J14" s="17" t="s">
        <v>96</v>
      </c>
      <c r="K14" s="17" t="s">
        <v>106</v>
      </c>
      <c r="L14" s="17" t="s">
        <v>121</v>
      </c>
      <c r="M14" s="17" t="s">
        <v>1161</v>
      </c>
      <c r="N14" s="17" t="s">
        <v>253</v>
      </c>
      <c r="O14" s="17" t="s">
        <v>263</v>
      </c>
      <c r="P14" s="17" t="s">
        <v>279</v>
      </c>
      <c r="Q14" s="17" t="s">
        <v>238</v>
      </c>
      <c r="R14" s="17" t="s">
        <v>1161</v>
      </c>
      <c r="S14" s="17" t="s">
        <v>239</v>
      </c>
      <c r="T14" s="17" t="s">
        <v>1161</v>
      </c>
      <c r="U14" s="17" t="s">
        <v>326</v>
      </c>
      <c r="V14" s="17" t="s">
        <v>1161</v>
      </c>
      <c r="W14" s="17" t="s">
        <v>344</v>
      </c>
      <c r="X14" s="17" t="s">
        <v>360</v>
      </c>
      <c r="Y14" s="17" t="s">
        <v>1180</v>
      </c>
      <c r="Z14" s="17" t="s">
        <v>1161</v>
      </c>
      <c r="AA14" s="17" t="s">
        <v>399</v>
      </c>
      <c r="AB14" s="17" t="s">
        <v>415</v>
      </c>
      <c r="AC14" s="17" t="s">
        <v>441</v>
      </c>
      <c r="AD14" s="17" t="s">
        <v>456</v>
      </c>
      <c r="AE14" s="17" t="s">
        <v>473</v>
      </c>
      <c r="AF14" s="17" t="s">
        <v>488</v>
      </c>
      <c r="AG14" s="17" t="s">
        <v>506</v>
      </c>
      <c r="AH14" s="17" t="s">
        <v>524</v>
      </c>
      <c r="AI14" s="17">
        <v>11</v>
      </c>
      <c r="AJ14" s="17" t="s">
        <v>552</v>
      </c>
      <c r="AK14" s="17">
        <v>35</v>
      </c>
      <c r="AL14" s="17" t="s">
        <v>581</v>
      </c>
      <c r="AM14" s="17" t="s">
        <v>596</v>
      </c>
      <c r="AN14" s="17" t="s">
        <v>96</v>
      </c>
      <c r="AO14" s="17" t="s">
        <v>626</v>
      </c>
    </row>
    <row r="15" spans="1:41" ht="24.9" customHeight="1" x14ac:dyDescent="0.25">
      <c r="A15" s="5">
        <v>12</v>
      </c>
      <c r="B15" s="14" t="str">
        <f>'39 Parameters'!$B14</f>
        <v>Shape</v>
      </c>
      <c r="C15" s="17" t="s">
        <v>27</v>
      </c>
      <c r="D15" s="17" t="s">
        <v>38</v>
      </c>
      <c r="E15" s="17" t="s">
        <v>50</v>
      </c>
      <c r="F15" s="17" t="s">
        <v>62</v>
      </c>
      <c r="G15" s="17" t="s">
        <v>69</v>
      </c>
      <c r="H15" s="17" t="s">
        <v>1161</v>
      </c>
      <c r="I15" s="17" t="s">
        <v>87</v>
      </c>
      <c r="J15" s="17" t="s">
        <v>97</v>
      </c>
      <c r="K15" s="17" t="s">
        <v>107</v>
      </c>
      <c r="L15" s="17" t="s">
        <v>122</v>
      </c>
      <c r="M15" s="17" t="s">
        <v>235</v>
      </c>
      <c r="N15" s="17" t="s">
        <v>1161</v>
      </c>
      <c r="O15" s="17" t="s">
        <v>264</v>
      </c>
      <c r="P15" s="17" t="s">
        <v>280</v>
      </c>
      <c r="Q15" s="17" t="s">
        <v>291</v>
      </c>
      <c r="R15" s="17" t="s">
        <v>1161</v>
      </c>
      <c r="S15" s="17" t="s">
        <v>306</v>
      </c>
      <c r="T15" s="17" t="s">
        <v>315</v>
      </c>
      <c r="U15" s="17" t="s">
        <v>327</v>
      </c>
      <c r="V15" s="17" t="s">
        <v>1161</v>
      </c>
      <c r="W15" s="17" t="s">
        <v>345</v>
      </c>
      <c r="X15" s="17">
        <v>14</v>
      </c>
      <c r="Y15" s="17" t="s">
        <v>374</v>
      </c>
      <c r="Z15" s="17" t="s">
        <v>424</v>
      </c>
      <c r="AA15" s="17" t="s">
        <v>400</v>
      </c>
      <c r="AB15" s="17" t="s">
        <v>416</v>
      </c>
      <c r="AC15" s="17" t="s">
        <v>442</v>
      </c>
      <c r="AD15" s="17" t="s">
        <v>457</v>
      </c>
      <c r="AE15" s="17" t="s">
        <v>474</v>
      </c>
      <c r="AF15" s="17" t="s">
        <v>489</v>
      </c>
      <c r="AG15" s="17" t="s">
        <v>507</v>
      </c>
      <c r="AH15" s="17" t="s">
        <v>1181</v>
      </c>
      <c r="AI15" s="17" t="s">
        <v>541</v>
      </c>
      <c r="AJ15" s="17" t="s">
        <v>553</v>
      </c>
      <c r="AK15" s="17" t="s">
        <v>566</v>
      </c>
      <c r="AL15" s="17" t="s">
        <v>582</v>
      </c>
      <c r="AM15" s="17" t="s">
        <v>597</v>
      </c>
      <c r="AN15" s="17" t="s">
        <v>612</v>
      </c>
      <c r="AO15" s="17" t="s">
        <v>627</v>
      </c>
    </row>
    <row r="16" spans="1:41" ht="24.9" customHeight="1" x14ac:dyDescent="0.25">
      <c r="A16" s="5">
        <v>13</v>
      </c>
      <c r="B16" s="14" t="str">
        <f>'39 Parameters'!$B15</f>
        <v>Stability of the object's composition</v>
      </c>
      <c r="C16" s="17" t="s">
        <v>28</v>
      </c>
      <c r="D16" s="17" t="s">
        <v>39</v>
      </c>
      <c r="E16" s="17" t="s">
        <v>51</v>
      </c>
      <c r="F16" s="17">
        <v>37</v>
      </c>
      <c r="G16" s="17" t="s">
        <v>70</v>
      </c>
      <c r="H16" s="17">
        <v>39</v>
      </c>
      <c r="I16" s="17" t="s">
        <v>88</v>
      </c>
      <c r="J16" s="17" t="s">
        <v>98</v>
      </c>
      <c r="K16" s="17" t="s">
        <v>108</v>
      </c>
      <c r="L16" s="17" t="s">
        <v>123</v>
      </c>
      <c r="M16" s="17" t="s">
        <v>236</v>
      </c>
      <c r="N16" s="17" t="s">
        <v>249</v>
      </c>
      <c r="O16" s="17" t="s">
        <v>1161</v>
      </c>
      <c r="P16" s="17" t="s">
        <v>281</v>
      </c>
      <c r="Q16" s="17" t="s">
        <v>292</v>
      </c>
      <c r="R16" s="17" t="s">
        <v>267</v>
      </c>
      <c r="S16" s="17" t="s">
        <v>307</v>
      </c>
      <c r="T16" s="17" t="s">
        <v>316</v>
      </c>
      <c r="U16" s="17" t="s">
        <v>328</v>
      </c>
      <c r="V16" s="17" t="s">
        <v>271</v>
      </c>
      <c r="W16" s="17" t="s">
        <v>346</v>
      </c>
      <c r="X16" s="17" t="s">
        <v>361</v>
      </c>
      <c r="Y16" s="17" t="s">
        <v>375</v>
      </c>
      <c r="Z16" s="17" t="s">
        <v>1161</v>
      </c>
      <c r="AA16" s="17" t="s">
        <v>401</v>
      </c>
      <c r="AB16" s="17" t="s">
        <v>417</v>
      </c>
      <c r="AC16" s="17" t="s">
        <v>1161</v>
      </c>
      <c r="AD16" s="17">
        <v>13</v>
      </c>
      <c r="AE16" s="17">
        <v>18</v>
      </c>
      <c r="AF16" s="17" t="s">
        <v>490</v>
      </c>
      <c r="AG16" s="17" t="s">
        <v>508</v>
      </c>
      <c r="AH16" s="17" t="s">
        <v>284</v>
      </c>
      <c r="AI16" s="17" t="s">
        <v>542</v>
      </c>
      <c r="AJ16" s="17" t="s">
        <v>554</v>
      </c>
      <c r="AK16" s="17" t="s">
        <v>567</v>
      </c>
      <c r="AL16" s="17" t="s">
        <v>1182</v>
      </c>
      <c r="AM16" s="17" t="s">
        <v>598</v>
      </c>
      <c r="AN16" s="17" t="s">
        <v>227</v>
      </c>
      <c r="AO16" s="17" t="s">
        <v>628</v>
      </c>
    </row>
    <row r="17" spans="1:41" ht="24.9" customHeight="1" x14ac:dyDescent="0.25">
      <c r="A17" s="5">
        <v>14</v>
      </c>
      <c r="B17" s="14" t="str">
        <f>'39 Parameters'!$B16</f>
        <v>Strength</v>
      </c>
      <c r="C17" s="17" t="s">
        <v>29</v>
      </c>
      <c r="D17" s="17" t="s">
        <v>40</v>
      </c>
      <c r="E17" s="17" t="s">
        <v>52</v>
      </c>
      <c r="F17" s="17" t="s">
        <v>63</v>
      </c>
      <c r="G17" s="17" t="s">
        <v>71</v>
      </c>
      <c r="H17" s="17" t="s">
        <v>79</v>
      </c>
      <c r="I17" s="17" t="s">
        <v>89</v>
      </c>
      <c r="J17" s="17" t="s">
        <v>99</v>
      </c>
      <c r="K17" s="17" t="s">
        <v>109</v>
      </c>
      <c r="L17" s="17" t="s">
        <v>124</v>
      </c>
      <c r="M17" s="17" t="s">
        <v>237</v>
      </c>
      <c r="N17" s="17" t="s">
        <v>250</v>
      </c>
      <c r="O17" s="17" t="s">
        <v>265</v>
      </c>
      <c r="P17" s="17" t="s">
        <v>1161</v>
      </c>
      <c r="Q17" s="17" t="s">
        <v>293</v>
      </c>
      <c r="R17" s="17" t="s">
        <v>1161</v>
      </c>
      <c r="S17" s="17" t="s">
        <v>308</v>
      </c>
      <c r="T17" s="17" t="s">
        <v>284</v>
      </c>
      <c r="U17" s="17" t="s">
        <v>329</v>
      </c>
      <c r="V17" s="17">
        <v>35</v>
      </c>
      <c r="W17" s="17" t="s">
        <v>347</v>
      </c>
      <c r="X17" s="17">
        <v>35</v>
      </c>
      <c r="Y17" s="17" t="s">
        <v>376</v>
      </c>
      <c r="Z17" s="17" t="s">
        <v>1161</v>
      </c>
      <c r="AA17" s="17" t="s">
        <v>402</v>
      </c>
      <c r="AB17" s="17" t="s">
        <v>418</v>
      </c>
      <c r="AC17" s="17" t="s">
        <v>443</v>
      </c>
      <c r="AD17" s="17" t="s">
        <v>458</v>
      </c>
      <c r="AE17" s="17" t="s">
        <v>475</v>
      </c>
      <c r="AF17" s="17" t="s">
        <v>491</v>
      </c>
      <c r="AG17" s="17" t="s">
        <v>509</v>
      </c>
      <c r="AH17" s="17" t="s">
        <v>525</v>
      </c>
      <c r="AI17" s="17" t="s">
        <v>543</v>
      </c>
      <c r="AJ17" s="17" t="s">
        <v>555</v>
      </c>
      <c r="AK17" s="17" t="s">
        <v>568</v>
      </c>
      <c r="AL17" s="17" t="s">
        <v>583</v>
      </c>
      <c r="AM17" s="17" t="s">
        <v>599</v>
      </c>
      <c r="AN17" s="17">
        <v>15</v>
      </c>
      <c r="AO17" s="17" t="s">
        <v>629</v>
      </c>
    </row>
    <row r="18" spans="1:41" ht="24.9" customHeight="1" x14ac:dyDescent="0.25">
      <c r="A18" s="5">
        <v>15</v>
      </c>
      <c r="B18" s="14" t="str">
        <f>'39 Parameters'!$B17</f>
        <v>Duration of Action of Moving Object</v>
      </c>
      <c r="C18" s="17" t="s">
        <v>30</v>
      </c>
      <c r="D18" s="17" t="s">
        <v>1161</v>
      </c>
      <c r="E18" s="17" t="s">
        <v>53</v>
      </c>
      <c r="F18" s="17" t="s">
        <v>1161</v>
      </c>
      <c r="G18" s="17" t="s">
        <v>72</v>
      </c>
      <c r="H18" s="17" t="s">
        <v>1161</v>
      </c>
      <c r="I18" s="17" t="s">
        <v>90</v>
      </c>
      <c r="J18" s="17" t="s">
        <v>1161</v>
      </c>
      <c r="K18" s="17" t="s">
        <v>110</v>
      </c>
      <c r="L18" s="17" t="s">
        <v>125</v>
      </c>
      <c r="M18" s="17" t="s">
        <v>238</v>
      </c>
      <c r="N18" s="17" t="s">
        <v>251</v>
      </c>
      <c r="O18" s="17" t="s">
        <v>266</v>
      </c>
      <c r="P18" s="17" t="s">
        <v>282</v>
      </c>
      <c r="Q18" s="17" t="s">
        <v>1161</v>
      </c>
      <c r="R18" s="17" t="s">
        <v>1161</v>
      </c>
      <c r="S18" s="17" t="s">
        <v>309</v>
      </c>
      <c r="T18" s="17" t="s">
        <v>317</v>
      </c>
      <c r="U18" s="17" t="s">
        <v>330</v>
      </c>
      <c r="V18" s="17" t="s">
        <v>1161</v>
      </c>
      <c r="W18" s="17" t="s">
        <v>349</v>
      </c>
      <c r="X18" s="17" t="s">
        <v>1161</v>
      </c>
      <c r="Y18" s="17" t="s">
        <v>377</v>
      </c>
      <c r="Z18" s="17">
        <v>10</v>
      </c>
      <c r="AA18" s="17" t="s">
        <v>403</v>
      </c>
      <c r="AB18" s="17" t="s">
        <v>419</v>
      </c>
      <c r="AC18" s="17" t="s">
        <v>444</v>
      </c>
      <c r="AD18" s="18" t="s">
        <v>459</v>
      </c>
      <c r="AE18" s="17" t="s">
        <v>476</v>
      </c>
      <c r="AF18" s="17" t="s">
        <v>492</v>
      </c>
      <c r="AG18" s="17" t="s">
        <v>510</v>
      </c>
      <c r="AH18" s="17" t="s">
        <v>526</v>
      </c>
      <c r="AI18" s="17" t="s">
        <v>544</v>
      </c>
      <c r="AJ18" s="17" t="s">
        <v>418</v>
      </c>
      <c r="AK18" s="17" t="s">
        <v>569</v>
      </c>
      <c r="AL18" s="17" t="s">
        <v>1014</v>
      </c>
      <c r="AM18" s="17" t="s">
        <v>600</v>
      </c>
      <c r="AN18" s="17" t="s">
        <v>613</v>
      </c>
      <c r="AO18" s="17" t="s">
        <v>630</v>
      </c>
    </row>
    <row r="19" spans="1:41" ht="24.9" customHeight="1" x14ac:dyDescent="0.25">
      <c r="A19" s="5">
        <v>16</v>
      </c>
      <c r="B19" s="14" t="str">
        <f>'39 Parameters'!$B18</f>
        <v>Duration of Action of Stationary Object</v>
      </c>
      <c r="C19" s="17" t="s">
        <v>1161</v>
      </c>
      <c r="D19" s="17" t="s">
        <v>41</v>
      </c>
      <c r="E19" s="17" t="s">
        <v>1161</v>
      </c>
      <c r="F19" s="17" t="s">
        <v>297</v>
      </c>
      <c r="G19" s="17" t="s">
        <v>1161</v>
      </c>
      <c r="H19" s="17" t="s">
        <v>1161</v>
      </c>
      <c r="I19" s="17" t="s">
        <v>1161</v>
      </c>
      <c r="J19" s="17" t="s">
        <v>100</v>
      </c>
      <c r="K19" s="17" t="s">
        <v>1161</v>
      </c>
      <c r="L19" s="17" t="s">
        <v>1161</v>
      </c>
      <c r="M19" s="17" t="s">
        <v>1161</v>
      </c>
      <c r="N19" s="17" t="s">
        <v>1161</v>
      </c>
      <c r="O19" s="17" t="s">
        <v>1183</v>
      </c>
      <c r="P19" s="17" t="s">
        <v>1161</v>
      </c>
      <c r="Q19" s="17" t="s">
        <v>1161</v>
      </c>
      <c r="R19" s="17" t="s">
        <v>1161</v>
      </c>
      <c r="S19" s="17" t="s">
        <v>299</v>
      </c>
      <c r="T19" s="17" t="s">
        <v>424</v>
      </c>
      <c r="U19" s="17" t="s">
        <v>1161</v>
      </c>
      <c r="V19" s="17" t="s">
        <v>1161</v>
      </c>
      <c r="W19" s="17">
        <v>16</v>
      </c>
      <c r="X19" s="17" t="s">
        <v>1161</v>
      </c>
      <c r="Y19" s="17" t="s">
        <v>378</v>
      </c>
      <c r="Z19" s="17">
        <v>10</v>
      </c>
      <c r="AA19" s="17" t="s">
        <v>404</v>
      </c>
      <c r="AB19" s="17" t="s">
        <v>420</v>
      </c>
      <c r="AC19" s="17" t="s">
        <v>445</v>
      </c>
      <c r="AD19" s="17" t="s">
        <v>460</v>
      </c>
      <c r="AE19" s="17" t="s">
        <v>1161</v>
      </c>
      <c r="AF19" s="17" t="s">
        <v>493</v>
      </c>
      <c r="AG19" s="17">
        <v>22</v>
      </c>
      <c r="AH19" s="17" t="s">
        <v>527</v>
      </c>
      <c r="AI19" s="17" t="s">
        <v>545</v>
      </c>
      <c r="AJ19" s="17" t="s">
        <v>545</v>
      </c>
      <c r="AK19" s="17" t="s">
        <v>552</v>
      </c>
      <c r="AL19" s="17" t="s">
        <v>1161</v>
      </c>
      <c r="AM19" s="17" t="s">
        <v>601</v>
      </c>
      <c r="AN19" s="17" t="s">
        <v>545</v>
      </c>
      <c r="AO19" s="17" t="s">
        <v>1096</v>
      </c>
    </row>
    <row r="20" spans="1:41" ht="24.9" customHeight="1" x14ac:dyDescent="0.25">
      <c r="A20" s="5">
        <v>17</v>
      </c>
      <c r="B20" s="14" t="str">
        <f>'39 Parameters'!$B19</f>
        <v>Temperature</v>
      </c>
      <c r="C20" s="17" t="s">
        <v>31</v>
      </c>
      <c r="D20" s="17" t="s">
        <v>42</v>
      </c>
      <c r="E20" s="17" t="s">
        <v>54</v>
      </c>
      <c r="F20" s="17" t="s">
        <v>54</v>
      </c>
      <c r="G20" s="17" t="s">
        <v>73</v>
      </c>
      <c r="H20" s="17" t="s">
        <v>80</v>
      </c>
      <c r="I20" s="17" t="s">
        <v>91</v>
      </c>
      <c r="J20" s="17" t="s">
        <v>101</v>
      </c>
      <c r="K20" s="17" t="s">
        <v>111</v>
      </c>
      <c r="L20" s="17" t="s">
        <v>1184</v>
      </c>
      <c r="M20" s="17" t="s">
        <v>239</v>
      </c>
      <c r="N20" s="17" t="s">
        <v>252</v>
      </c>
      <c r="O20" s="17" t="s">
        <v>268</v>
      </c>
      <c r="P20" s="17" t="s">
        <v>283</v>
      </c>
      <c r="Q20" s="17" t="s">
        <v>1185</v>
      </c>
      <c r="R20" s="17" t="s">
        <v>299</v>
      </c>
      <c r="S20" s="17" t="s">
        <v>1161</v>
      </c>
      <c r="T20" s="17" t="s">
        <v>318</v>
      </c>
      <c r="U20" s="17" t="s">
        <v>331</v>
      </c>
      <c r="V20" s="17" t="s">
        <v>1161</v>
      </c>
      <c r="W20" s="17" t="s">
        <v>348</v>
      </c>
      <c r="X20" s="17" t="s">
        <v>362</v>
      </c>
      <c r="Y20" s="17" t="s">
        <v>701</v>
      </c>
      <c r="Z20" s="17" t="s">
        <v>1161</v>
      </c>
      <c r="AA20" s="17" t="s">
        <v>405</v>
      </c>
      <c r="AB20" s="17" t="s">
        <v>421</v>
      </c>
      <c r="AC20" s="17" t="s">
        <v>446</v>
      </c>
      <c r="AD20" s="17" t="s">
        <v>461</v>
      </c>
      <c r="AE20" s="17">
        <v>24</v>
      </c>
      <c r="AF20" s="17" t="s">
        <v>494</v>
      </c>
      <c r="AG20" s="17" t="s">
        <v>511</v>
      </c>
      <c r="AH20" s="17" t="s">
        <v>528</v>
      </c>
      <c r="AI20" s="17" t="s">
        <v>528</v>
      </c>
      <c r="AJ20" s="17" t="s">
        <v>556</v>
      </c>
      <c r="AK20" s="17" t="s">
        <v>570</v>
      </c>
      <c r="AL20" s="17" t="s">
        <v>584</v>
      </c>
      <c r="AM20" s="17" t="s">
        <v>602</v>
      </c>
      <c r="AN20" s="17" t="s">
        <v>614</v>
      </c>
      <c r="AO20" s="17" t="s">
        <v>631</v>
      </c>
    </row>
    <row r="21" spans="1:41" ht="24.9" customHeight="1" x14ac:dyDescent="0.25">
      <c r="A21" s="5">
        <v>18</v>
      </c>
      <c r="B21" s="14" t="str">
        <f>'39 Parameters'!$B20</f>
        <v>Illumination intensity</v>
      </c>
      <c r="C21" s="17" t="s">
        <v>32</v>
      </c>
      <c r="D21" s="17" t="s">
        <v>43</v>
      </c>
      <c r="E21" s="17" t="s">
        <v>55</v>
      </c>
      <c r="F21" s="17" t="s">
        <v>1161</v>
      </c>
      <c r="G21" s="17" t="s">
        <v>74</v>
      </c>
      <c r="H21" s="17" t="s">
        <v>1161</v>
      </c>
      <c r="I21" s="17" t="s">
        <v>92</v>
      </c>
      <c r="J21" s="17" t="s">
        <v>1161</v>
      </c>
      <c r="K21" s="17" t="s">
        <v>1186</v>
      </c>
      <c r="L21" s="17" t="s">
        <v>126</v>
      </c>
      <c r="M21" s="17" t="s">
        <v>1161</v>
      </c>
      <c r="N21" s="17" t="s">
        <v>254</v>
      </c>
      <c r="O21" s="17" t="s">
        <v>269</v>
      </c>
      <c r="P21" s="17" t="s">
        <v>284</v>
      </c>
      <c r="Q21" s="17" t="s">
        <v>294</v>
      </c>
      <c r="R21" s="17" t="s">
        <v>1161</v>
      </c>
      <c r="S21" s="17" t="s">
        <v>310</v>
      </c>
      <c r="T21" s="17" t="s">
        <v>1161</v>
      </c>
      <c r="U21" s="17" t="s">
        <v>332</v>
      </c>
      <c r="V21" s="17" t="s">
        <v>334</v>
      </c>
      <c r="W21" s="17">
        <v>32</v>
      </c>
      <c r="X21" s="17" t="s">
        <v>1187</v>
      </c>
      <c r="Y21" s="17" t="s">
        <v>379</v>
      </c>
      <c r="Z21" s="17" t="s">
        <v>389</v>
      </c>
      <c r="AA21" s="17" t="s">
        <v>406</v>
      </c>
      <c r="AB21" s="17" t="s">
        <v>422</v>
      </c>
      <c r="AC21" s="17" t="s">
        <v>424</v>
      </c>
      <c r="AD21" s="17" t="s">
        <v>462</v>
      </c>
      <c r="AE21" s="17" t="s">
        <v>477</v>
      </c>
      <c r="AF21" s="17" t="s">
        <v>495</v>
      </c>
      <c r="AG21" s="17" t="s">
        <v>512</v>
      </c>
      <c r="AH21" s="17" t="s">
        <v>529</v>
      </c>
      <c r="AI21" s="17" t="s">
        <v>546</v>
      </c>
      <c r="AJ21" s="17" t="s">
        <v>536</v>
      </c>
      <c r="AK21" s="17" t="s">
        <v>1188</v>
      </c>
      <c r="AL21" s="17" t="s">
        <v>585</v>
      </c>
      <c r="AM21" s="17" t="s">
        <v>603</v>
      </c>
      <c r="AN21" s="17" t="s">
        <v>615</v>
      </c>
      <c r="AO21" s="17" t="s">
        <v>632</v>
      </c>
    </row>
    <row r="22" spans="1:41" ht="24.9" customHeight="1" x14ac:dyDescent="0.25">
      <c r="A22" s="5">
        <v>19</v>
      </c>
      <c r="B22" s="14" t="str">
        <f>'39 Parameters'!$B21</f>
        <v>Use of Energy by moving object</v>
      </c>
      <c r="C22" s="17" t="s">
        <v>33</v>
      </c>
      <c r="D22" s="17" t="s">
        <v>1161</v>
      </c>
      <c r="E22" s="17" t="s">
        <v>56</v>
      </c>
      <c r="F22" s="17" t="s">
        <v>1161</v>
      </c>
      <c r="G22" s="17" t="s">
        <v>75</v>
      </c>
      <c r="H22" s="17" t="s">
        <v>1161</v>
      </c>
      <c r="I22" s="17" t="s">
        <v>93</v>
      </c>
      <c r="J22" s="17" t="s">
        <v>1161</v>
      </c>
      <c r="K22" s="17" t="s">
        <v>1189</v>
      </c>
      <c r="L22" s="17" t="s">
        <v>127</v>
      </c>
      <c r="M22" s="17" t="s">
        <v>240</v>
      </c>
      <c r="N22" s="17" t="s">
        <v>255</v>
      </c>
      <c r="O22" s="17" t="s">
        <v>270</v>
      </c>
      <c r="P22" s="17" t="s">
        <v>285</v>
      </c>
      <c r="Q22" s="17" t="s">
        <v>295</v>
      </c>
      <c r="R22" s="17" t="s">
        <v>1161</v>
      </c>
      <c r="S22" s="17" t="s">
        <v>311</v>
      </c>
      <c r="T22" s="17" t="s">
        <v>319</v>
      </c>
      <c r="U22" s="17" t="s">
        <v>1161</v>
      </c>
      <c r="V22" s="17" t="s">
        <v>1161</v>
      </c>
      <c r="W22" s="17" t="s">
        <v>350</v>
      </c>
      <c r="X22" s="17" t="s">
        <v>363</v>
      </c>
      <c r="Y22" s="17" t="s">
        <v>380</v>
      </c>
      <c r="Z22" s="17" t="s">
        <v>1161</v>
      </c>
      <c r="AA22" s="17" t="s">
        <v>407</v>
      </c>
      <c r="AB22" s="17" t="s">
        <v>423</v>
      </c>
      <c r="AC22" s="17" t="s">
        <v>447</v>
      </c>
      <c r="AD22" s="17" t="s">
        <v>463</v>
      </c>
      <c r="AE22" s="17" t="s">
        <v>1161</v>
      </c>
      <c r="AF22" s="17" t="s">
        <v>496</v>
      </c>
      <c r="AG22" s="17" t="s">
        <v>513</v>
      </c>
      <c r="AH22" s="17" t="s">
        <v>530</v>
      </c>
      <c r="AI22" s="17" t="s">
        <v>547</v>
      </c>
      <c r="AJ22" s="17" t="s">
        <v>557</v>
      </c>
      <c r="AK22" s="17" t="s">
        <v>536</v>
      </c>
      <c r="AL22" s="17" t="s">
        <v>586</v>
      </c>
      <c r="AM22" s="17" t="s">
        <v>80</v>
      </c>
      <c r="AN22" s="17" t="s">
        <v>1190</v>
      </c>
      <c r="AO22" s="17" t="s">
        <v>633</v>
      </c>
    </row>
    <row r="23" spans="1:41" ht="24.9" customHeight="1" x14ac:dyDescent="0.25">
      <c r="A23" s="5">
        <v>20</v>
      </c>
      <c r="B23" s="14" t="str">
        <f>'39 Parameters'!$B22</f>
        <v>Use of Energy by stationary object</v>
      </c>
      <c r="C23" s="17" t="s">
        <v>1161</v>
      </c>
      <c r="D23" s="17" t="s">
        <v>44</v>
      </c>
      <c r="E23" s="17" t="s">
        <v>1161</v>
      </c>
      <c r="F23" s="17" t="s">
        <v>1161</v>
      </c>
      <c r="G23" s="17" t="s">
        <v>1161</v>
      </c>
      <c r="H23" s="17" t="s">
        <v>1161</v>
      </c>
      <c r="I23" s="17" t="s">
        <v>1161</v>
      </c>
      <c r="J23" s="17" t="s">
        <v>1161</v>
      </c>
      <c r="K23" s="17" t="s">
        <v>1161</v>
      </c>
      <c r="L23" s="17" t="s">
        <v>128</v>
      </c>
      <c r="M23" s="17" t="s">
        <v>1161</v>
      </c>
      <c r="N23" s="17" t="s">
        <v>1161</v>
      </c>
      <c r="O23" s="17" t="s">
        <v>271</v>
      </c>
      <c r="P23" s="17">
        <v>35</v>
      </c>
      <c r="Q23" s="17" t="s">
        <v>1161</v>
      </c>
      <c r="R23" s="17" t="s">
        <v>1161</v>
      </c>
      <c r="S23" s="17" t="s">
        <v>1161</v>
      </c>
      <c r="T23" s="17" t="s">
        <v>320</v>
      </c>
      <c r="U23" s="17" t="s">
        <v>1161</v>
      </c>
      <c r="V23" s="17" t="s">
        <v>1161</v>
      </c>
      <c r="W23" s="17" t="s">
        <v>1161</v>
      </c>
      <c r="X23" s="17" t="s">
        <v>1161</v>
      </c>
      <c r="Y23" s="17" t="s">
        <v>381</v>
      </c>
      <c r="Z23" s="17"/>
      <c r="AA23" s="17" t="s">
        <v>1161</v>
      </c>
      <c r="AB23" s="17" t="s">
        <v>420</v>
      </c>
      <c r="AC23" s="17" t="s">
        <v>448</v>
      </c>
      <c r="AD23" s="17" t="s">
        <v>1161</v>
      </c>
      <c r="AE23" s="17" t="s">
        <v>1161</v>
      </c>
      <c r="AF23" s="17" t="s">
        <v>497</v>
      </c>
      <c r="AG23" s="17" t="s">
        <v>514</v>
      </c>
      <c r="AH23" s="17" t="s">
        <v>531</v>
      </c>
      <c r="AI23" s="17" t="s">
        <v>1161</v>
      </c>
      <c r="AJ23" s="17" t="s">
        <v>1161</v>
      </c>
      <c r="AK23" s="17" t="s">
        <v>1161</v>
      </c>
      <c r="AL23" s="17" t="s">
        <v>1161</v>
      </c>
      <c r="AM23" s="17" t="s">
        <v>604</v>
      </c>
      <c r="AN23" s="17" t="s">
        <v>1161</v>
      </c>
      <c r="AO23" s="17" t="s">
        <v>389</v>
      </c>
    </row>
    <row r="24" spans="1:41" ht="24.9" customHeight="1" x14ac:dyDescent="0.25">
      <c r="A24" s="5">
        <v>21</v>
      </c>
      <c r="B24" s="14" t="str">
        <f>'39 Parameters'!$B23</f>
        <v>Power</v>
      </c>
      <c r="C24" s="17" t="s">
        <v>634</v>
      </c>
      <c r="D24" s="17" t="s">
        <v>635</v>
      </c>
      <c r="E24" s="17" t="s">
        <v>636</v>
      </c>
      <c r="F24" s="17" t="s">
        <v>1161</v>
      </c>
      <c r="G24" s="17" t="s">
        <v>637</v>
      </c>
      <c r="H24" s="17" t="s">
        <v>638</v>
      </c>
      <c r="I24" s="17" t="s">
        <v>639</v>
      </c>
      <c r="J24" s="17" t="s">
        <v>640</v>
      </c>
      <c r="K24" s="17" t="s">
        <v>641</v>
      </c>
      <c r="L24" s="17" t="s">
        <v>642</v>
      </c>
      <c r="M24" s="17" t="s">
        <v>643</v>
      </c>
      <c r="N24" s="17" t="s">
        <v>644</v>
      </c>
      <c r="O24" s="17" t="s">
        <v>645</v>
      </c>
      <c r="P24" s="17" t="s">
        <v>646</v>
      </c>
      <c r="Q24" s="17" t="s">
        <v>647</v>
      </c>
      <c r="R24" s="17">
        <v>16</v>
      </c>
      <c r="S24" s="17" t="s">
        <v>348</v>
      </c>
      <c r="T24" s="17" t="s">
        <v>648</v>
      </c>
      <c r="U24" s="17" t="s">
        <v>649</v>
      </c>
      <c r="V24" s="17" t="s">
        <v>1161</v>
      </c>
      <c r="W24" s="17" t="s">
        <v>1161</v>
      </c>
      <c r="X24" s="17" t="s">
        <v>650</v>
      </c>
      <c r="Y24" s="17" t="s">
        <v>651</v>
      </c>
      <c r="Z24" s="17" t="s">
        <v>652</v>
      </c>
      <c r="AA24" s="17" t="s">
        <v>653</v>
      </c>
      <c r="AB24" s="17" t="s">
        <v>654</v>
      </c>
      <c r="AC24" s="17" t="s">
        <v>655</v>
      </c>
      <c r="AD24" s="17" t="s">
        <v>656</v>
      </c>
      <c r="AE24" s="17" t="s">
        <v>616</v>
      </c>
      <c r="AF24" s="17" t="s">
        <v>657</v>
      </c>
      <c r="AG24" s="17" t="s">
        <v>1191</v>
      </c>
      <c r="AH24" s="17" t="s">
        <v>659</v>
      </c>
      <c r="AI24" s="17" t="s">
        <v>660</v>
      </c>
      <c r="AJ24" s="17" t="s">
        <v>661</v>
      </c>
      <c r="AK24" s="17" t="s">
        <v>662</v>
      </c>
      <c r="AL24" s="17" t="s">
        <v>663</v>
      </c>
      <c r="AM24" s="17" t="s">
        <v>664</v>
      </c>
      <c r="AN24" s="17" t="s">
        <v>1192</v>
      </c>
      <c r="AO24" s="17" t="s">
        <v>665</v>
      </c>
    </row>
    <row r="25" spans="1:41" ht="24.9" customHeight="1" x14ac:dyDescent="0.25">
      <c r="A25" s="5">
        <v>22</v>
      </c>
      <c r="B25" s="14" t="str">
        <f>'39 Parameters'!$B24</f>
        <v>Loss of energy</v>
      </c>
      <c r="C25" s="17" t="s">
        <v>666</v>
      </c>
      <c r="D25" s="17" t="s">
        <v>667</v>
      </c>
      <c r="E25" s="17" t="s">
        <v>668</v>
      </c>
      <c r="F25" s="17" t="s">
        <v>669</v>
      </c>
      <c r="G25" s="17" t="s">
        <v>670</v>
      </c>
      <c r="H25" s="17" t="s">
        <v>671</v>
      </c>
      <c r="I25" s="17" t="s">
        <v>672</v>
      </c>
      <c r="J25" s="17" t="s">
        <v>673</v>
      </c>
      <c r="K25" s="17" t="s">
        <v>674</v>
      </c>
      <c r="L25" s="17" t="s">
        <v>675</v>
      </c>
      <c r="M25" s="17" t="s">
        <v>1161</v>
      </c>
      <c r="N25" s="17" t="s">
        <v>1161</v>
      </c>
      <c r="O25" s="17" t="s">
        <v>361</v>
      </c>
      <c r="P25" s="17">
        <v>26</v>
      </c>
      <c r="Q25" s="17" t="s">
        <v>1161</v>
      </c>
      <c r="R25" s="17" t="s">
        <v>1161</v>
      </c>
      <c r="S25" s="17" t="s">
        <v>676</v>
      </c>
      <c r="T25" s="17" t="s">
        <v>677</v>
      </c>
      <c r="U25" s="17" t="s">
        <v>1161</v>
      </c>
      <c r="V25" s="17" t="s">
        <v>1161</v>
      </c>
      <c r="W25" s="17" t="s">
        <v>678</v>
      </c>
      <c r="X25" s="17" t="s">
        <v>1161</v>
      </c>
      <c r="Y25" s="17" t="s">
        <v>679</v>
      </c>
      <c r="Z25" s="17" t="s">
        <v>680</v>
      </c>
      <c r="AA25" s="17" t="s">
        <v>681</v>
      </c>
      <c r="AB25" s="17" t="s">
        <v>682</v>
      </c>
      <c r="AC25" s="17" t="s">
        <v>683</v>
      </c>
      <c r="AD25" s="17">
        <v>32</v>
      </c>
      <c r="AE25" s="17" t="s">
        <v>1161</v>
      </c>
      <c r="AF25" s="17" t="s">
        <v>684</v>
      </c>
      <c r="AG25" s="17" t="s">
        <v>685</v>
      </c>
      <c r="AH25" s="17" t="s">
        <v>1161</v>
      </c>
      <c r="AI25" s="17" t="s">
        <v>1193</v>
      </c>
      <c r="AJ25" s="17" t="s">
        <v>686</v>
      </c>
      <c r="AK25" s="17" t="s">
        <v>1161</v>
      </c>
      <c r="AL25" s="17" t="s">
        <v>687</v>
      </c>
      <c r="AM25" s="17" t="s">
        <v>688</v>
      </c>
      <c r="AN25" s="17" t="s">
        <v>552</v>
      </c>
      <c r="AO25" s="17" t="s">
        <v>689</v>
      </c>
    </row>
    <row r="26" spans="1:41" ht="24.9" customHeight="1" x14ac:dyDescent="0.25">
      <c r="A26" s="5">
        <v>23</v>
      </c>
      <c r="B26" s="14" t="str">
        <f>'39 Parameters'!$B25</f>
        <v>Loss of substance</v>
      </c>
      <c r="C26" s="17" t="s">
        <v>690</v>
      </c>
      <c r="D26" s="17" t="s">
        <v>691</v>
      </c>
      <c r="E26" s="17" t="s">
        <v>692</v>
      </c>
      <c r="F26" s="17" t="s">
        <v>693</v>
      </c>
      <c r="G26" s="17" t="s">
        <v>694</v>
      </c>
      <c r="H26" s="17" t="s">
        <v>695</v>
      </c>
      <c r="I26" s="17" t="s">
        <v>696</v>
      </c>
      <c r="J26" s="17" t="s">
        <v>697</v>
      </c>
      <c r="K26" s="17" t="s">
        <v>372</v>
      </c>
      <c r="L26" s="17" t="s">
        <v>698</v>
      </c>
      <c r="M26" s="17" t="s">
        <v>699</v>
      </c>
      <c r="N26" s="17" t="s">
        <v>700</v>
      </c>
      <c r="O26" s="17" t="s">
        <v>375</v>
      </c>
      <c r="P26" s="17" t="s">
        <v>376</v>
      </c>
      <c r="Q26" s="17" t="s">
        <v>377</v>
      </c>
      <c r="R26" s="17" t="s">
        <v>378</v>
      </c>
      <c r="S26" s="17" t="s">
        <v>701</v>
      </c>
      <c r="T26" s="17" t="s">
        <v>702</v>
      </c>
      <c r="U26" s="17" t="s">
        <v>703</v>
      </c>
      <c r="V26" s="17" t="s">
        <v>704</v>
      </c>
      <c r="W26" s="17" t="s">
        <v>651</v>
      </c>
      <c r="X26" s="17" t="s">
        <v>705</v>
      </c>
      <c r="Y26" s="17" t="s">
        <v>1161</v>
      </c>
      <c r="Z26" s="17" t="s">
        <v>1161</v>
      </c>
      <c r="AA26" s="17" t="s">
        <v>706</v>
      </c>
      <c r="AB26" s="17" t="s">
        <v>707</v>
      </c>
      <c r="AC26" s="17" t="s">
        <v>708</v>
      </c>
      <c r="AD26" s="17" t="s">
        <v>709</v>
      </c>
      <c r="AE26" s="17" t="s">
        <v>710</v>
      </c>
      <c r="AF26" s="17" t="s">
        <v>1194</v>
      </c>
      <c r="AG26" s="17" t="s">
        <v>711</v>
      </c>
      <c r="AH26" s="17" t="s">
        <v>712</v>
      </c>
      <c r="AI26" s="17" t="s">
        <v>713</v>
      </c>
      <c r="AJ26" s="17" t="s">
        <v>714</v>
      </c>
      <c r="AK26" s="17" t="s">
        <v>715</v>
      </c>
      <c r="AL26" s="17" t="s">
        <v>716</v>
      </c>
      <c r="AM26" s="17" t="s">
        <v>717</v>
      </c>
      <c r="AN26" s="17" t="s">
        <v>718</v>
      </c>
      <c r="AO26" s="17" t="s">
        <v>719</v>
      </c>
    </row>
    <row r="27" spans="1:41" ht="24.9" customHeight="1" x14ac:dyDescent="0.25">
      <c r="A27" s="5">
        <v>24</v>
      </c>
      <c r="B27" s="14" t="str">
        <f>'39 Parameters'!$B26</f>
        <v>Loss of information</v>
      </c>
      <c r="C27" s="17" t="s">
        <v>382</v>
      </c>
      <c r="D27" s="17" t="s">
        <v>720</v>
      </c>
      <c r="E27" s="17" t="s">
        <v>574</v>
      </c>
      <c r="F27" s="17">
        <v>26</v>
      </c>
      <c r="G27" s="17" t="s">
        <v>385</v>
      </c>
      <c r="H27" s="17" t="s">
        <v>386</v>
      </c>
      <c r="I27" s="17" t="s">
        <v>1161</v>
      </c>
      <c r="J27" s="17" t="s">
        <v>387</v>
      </c>
      <c r="K27" s="17" t="s">
        <v>721</v>
      </c>
      <c r="L27" s="17" t="s">
        <v>1161</v>
      </c>
      <c r="M27" s="17" t="s">
        <v>1161</v>
      </c>
      <c r="N27" s="17" t="s">
        <v>1161</v>
      </c>
      <c r="O27" s="17" t="s">
        <v>1161</v>
      </c>
      <c r="P27" s="17" t="s">
        <v>1161</v>
      </c>
      <c r="Q27" s="17">
        <v>10</v>
      </c>
      <c r="R27" s="17">
        <v>10</v>
      </c>
      <c r="S27" s="17" t="s">
        <v>1161</v>
      </c>
      <c r="T27" s="17">
        <v>19</v>
      </c>
      <c r="U27" s="17" t="s">
        <v>1161</v>
      </c>
      <c r="V27" s="17" t="s">
        <v>1161</v>
      </c>
      <c r="W27" s="17" t="s">
        <v>652</v>
      </c>
      <c r="X27" s="17" t="s">
        <v>680</v>
      </c>
      <c r="Y27" s="17" t="s">
        <v>1161</v>
      </c>
      <c r="Z27" s="17" t="s">
        <v>1161</v>
      </c>
      <c r="AA27" s="17" t="s">
        <v>722</v>
      </c>
      <c r="AB27" s="17" t="s">
        <v>723</v>
      </c>
      <c r="AC27" s="17" t="s">
        <v>724</v>
      </c>
      <c r="AD27" s="17" t="s">
        <v>1161</v>
      </c>
      <c r="AE27" s="17" t="s">
        <v>1161</v>
      </c>
      <c r="AF27" s="17" t="s">
        <v>725</v>
      </c>
      <c r="AG27" s="17" t="s">
        <v>726</v>
      </c>
      <c r="AH27" s="17">
        <v>32</v>
      </c>
      <c r="AI27" s="17" t="s">
        <v>727</v>
      </c>
      <c r="AJ27" s="17" t="s">
        <v>1161</v>
      </c>
      <c r="AK27" s="17" t="s">
        <v>1161</v>
      </c>
      <c r="AL27" s="17" t="s">
        <v>1161</v>
      </c>
      <c r="AM27" s="17" t="s">
        <v>728</v>
      </c>
      <c r="AN27" s="17">
        <v>35</v>
      </c>
      <c r="AO27" s="17" t="s">
        <v>729</v>
      </c>
    </row>
    <row r="28" spans="1:41" ht="24.9" customHeight="1" x14ac:dyDescent="0.25">
      <c r="A28" s="5">
        <v>25</v>
      </c>
      <c r="B28" s="14" t="str">
        <f>'39 Parameters'!$B27</f>
        <v>Loss of time</v>
      </c>
      <c r="C28" s="17" t="s">
        <v>735</v>
      </c>
      <c r="D28" s="17" t="s">
        <v>736</v>
      </c>
      <c r="E28" s="17" t="s">
        <v>392</v>
      </c>
      <c r="F28" s="17" t="s">
        <v>737</v>
      </c>
      <c r="G28" s="17" t="s">
        <v>738</v>
      </c>
      <c r="H28" s="17" t="s">
        <v>739</v>
      </c>
      <c r="I28" s="17" t="s">
        <v>740</v>
      </c>
      <c r="J28" s="17" t="s">
        <v>397</v>
      </c>
      <c r="K28" s="17" t="s">
        <v>1161</v>
      </c>
      <c r="L28" s="17" t="s">
        <v>741</v>
      </c>
      <c r="M28" s="17" t="s">
        <v>399</v>
      </c>
      <c r="N28" s="17" t="s">
        <v>742</v>
      </c>
      <c r="O28" s="17" t="s">
        <v>743</v>
      </c>
      <c r="P28" s="17" t="s">
        <v>744</v>
      </c>
      <c r="Q28" s="17" t="s">
        <v>403</v>
      </c>
      <c r="R28" s="17" t="s">
        <v>404</v>
      </c>
      <c r="S28" s="17" t="s">
        <v>745</v>
      </c>
      <c r="T28" s="17" t="s">
        <v>746</v>
      </c>
      <c r="U28" s="17" t="s">
        <v>407</v>
      </c>
      <c r="V28" s="17" t="s">
        <v>545</v>
      </c>
      <c r="W28" s="17" t="s">
        <v>653</v>
      </c>
      <c r="X28" s="17" t="s">
        <v>747</v>
      </c>
      <c r="Y28" s="17" t="s">
        <v>748</v>
      </c>
      <c r="Z28" s="17" t="s">
        <v>722</v>
      </c>
      <c r="AA28" s="17" t="s">
        <v>1161</v>
      </c>
      <c r="AB28" s="17" t="s">
        <v>749</v>
      </c>
      <c r="AC28" s="17" t="s">
        <v>750</v>
      </c>
      <c r="AD28" s="17" t="s">
        <v>751</v>
      </c>
      <c r="AE28" s="17" t="s">
        <v>752</v>
      </c>
      <c r="AF28" s="17" t="s">
        <v>753</v>
      </c>
      <c r="AG28" s="17" t="s">
        <v>754</v>
      </c>
      <c r="AH28" s="17" t="s">
        <v>755</v>
      </c>
      <c r="AI28" s="17" t="s">
        <v>756</v>
      </c>
      <c r="AJ28" s="17" t="s">
        <v>1195</v>
      </c>
      <c r="AK28" s="17" t="s">
        <v>757</v>
      </c>
      <c r="AL28" s="17" t="s">
        <v>758</v>
      </c>
      <c r="AM28" s="17" t="s">
        <v>759</v>
      </c>
      <c r="AN28" s="17" t="s">
        <v>760</v>
      </c>
      <c r="AO28" s="17" t="s">
        <v>1161</v>
      </c>
    </row>
    <row r="29" spans="1:41" ht="24.9" customHeight="1" x14ac:dyDescent="0.25">
      <c r="A29" s="5">
        <v>26</v>
      </c>
      <c r="B29" s="14" t="str">
        <f>'39 Parameters'!$B28</f>
        <v>Quantity of substance</v>
      </c>
      <c r="C29" s="17" t="s">
        <v>761</v>
      </c>
      <c r="D29" s="17" t="s">
        <v>762</v>
      </c>
      <c r="E29" s="17" t="s">
        <v>1196</v>
      </c>
      <c r="F29" s="17" t="s">
        <v>1161</v>
      </c>
      <c r="G29" s="17" t="s">
        <v>763</v>
      </c>
      <c r="H29" s="17" t="s">
        <v>411</v>
      </c>
      <c r="I29" s="17" t="s">
        <v>764</v>
      </c>
      <c r="J29" s="17" t="s">
        <v>1161</v>
      </c>
      <c r="K29" s="17" t="s">
        <v>765</v>
      </c>
      <c r="L29" s="17" t="s">
        <v>766</v>
      </c>
      <c r="M29" s="17" t="s">
        <v>767</v>
      </c>
      <c r="N29" s="17" t="s">
        <v>768</v>
      </c>
      <c r="O29" s="17" t="s">
        <v>769</v>
      </c>
      <c r="P29" s="17" t="s">
        <v>770</v>
      </c>
      <c r="Q29" s="17" t="s">
        <v>419</v>
      </c>
      <c r="R29" s="17" t="s">
        <v>420</v>
      </c>
      <c r="S29" s="17" t="s">
        <v>771</v>
      </c>
      <c r="T29" s="17" t="s">
        <v>1161</v>
      </c>
      <c r="U29" s="17" t="s">
        <v>772</v>
      </c>
      <c r="V29" s="17" t="s">
        <v>420</v>
      </c>
      <c r="W29" s="17">
        <v>35</v>
      </c>
      <c r="X29" s="17" t="s">
        <v>682</v>
      </c>
      <c r="Y29" s="17" t="s">
        <v>1197</v>
      </c>
      <c r="Z29" s="17" t="s">
        <v>723</v>
      </c>
      <c r="AA29" s="17" t="s">
        <v>749</v>
      </c>
      <c r="AB29" s="17" t="s">
        <v>1161</v>
      </c>
      <c r="AC29" s="17" t="s">
        <v>773</v>
      </c>
      <c r="AD29" s="17" t="s">
        <v>1198</v>
      </c>
      <c r="AE29" s="17" t="s">
        <v>774</v>
      </c>
      <c r="AF29" s="17" t="s">
        <v>775</v>
      </c>
      <c r="AG29" s="17" t="s">
        <v>776</v>
      </c>
      <c r="AH29" s="17" t="s">
        <v>777</v>
      </c>
      <c r="AI29" s="17" t="s">
        <v>778</v>
      </c>
      <c r="AJ29" s="17" t="s">
        <v>779</v>
      </c>
      <c r="AK29" s="17" t="s">
        <v>780</v>
      </c>
      <c r="AL29" s="17" t="s">
        <v>781</v>
      </c>
      <c r="AM29" s="17" t="s">
        <v>1199</v>
      </c>
      <c r="AN29" s="17" t="s">
        <v>783</v>
      </c>
      <c r="AO29" s="17" t="s">
        <v>784</v>
      </c>
    </row>
    <row r="30" spans="1:41" ht="24.9" customHeight="1" x14ac:dyDescent="0.25">
      <c r="A30" s="5">
        <v>27</v>
      </c>
      <c r="B30" s="14" t="str">
        <f>'39 Parameters'!$B29</f>
        <v>Reliability</v>
      </c>
      <c r="C30" s="17" t="s">
        <v>785</v>
      </c>
      <c r="D30" s="17" t="s">
        <v>786</v>
      </c>
      <c r="E30" s="17" t="s">
        <v>787</v>
      </c>
      <c r="F30" s="17" t="s">
        <v>788</v>
      </c>
      <c r="G30" s="17" t="s">
        <v>789</v>
      </c>
      <c r="H30" s="17" t="s">
        <v>436</v>
      </c>
      <c r="I30" s="17" t="s">
        <v>790</v>
      </c>
      <c r="J30" s="17" t="s">
        <v>791</v>
      </c>
      <c r="K30" s="17" t="s">
        <v>792</v>
      </c>
      <c r="L30" s="17" t="s">
        <v>793</v>
      </c>
      <c r="M30" s="17" t="s">
        <v>794</v>
      </c>
      <c r="N30" s="17" t="s">
        <v>795</v>
      </c>
      <c r="O30" s="17" t="s">
        <v>1161</v>
      </c>
      <c r="P30" s="17" t="s">
        <v>796</v>
      </c>
      <c r="Q30" s="17" t="s">
        <v>797</v>
      </c>
      <c r="R30" s="17" t="s">
        <v>445</v>
      </c>
      <c r="S30" s="17" t="s">
        <v>798</v>
      </c>
      <c r="T30" s="17" t="s">
        <v>799</v>
      </c>
      <c r="U30" s="17" t="s">
        <v>800</v>
      </c>
      <c r="V30" s="17" t="s">
        <v>801</v>
      </c>
      <c r="W30" s="17" t="s">
        <v>802</v>
      </c>
      <c r="X30" s="17" t="s">
        <v>803</v>
      </c>
      <c r="Y30" s="17" t="s">
        <v>804</v>
      </c>
      <c r="Z30" s="17" t="s">
        <v>805</v>
      </c>
      <c r="AA30" s="17" t="s">
        <v>750</v>
      </c>
      <c r="AB30" s="17" t="s">
        <v>806</v>
      </c>
      <c r="AC30" s="17" t="s">
        <v>1161</v>
      </c>
      <c r="AD30" s="17" t="s">
        <v>807</v>
      </c>
      <c r="AE30" s="17" t="s">
        <v>808</v>
      </c>
      <c r="AF30" s="17" t="s">
        <v>809</v>
      </c>
      <c r="AG30" s="17" t="s">
        <v>810</v>
      </c>
      <c r="AH30" s="17" t="s">
        <v>1161</v>
      </c>
      <c r="AI30" s="17" t="s">
        <v>811</v>
      </c>
      <c r="AJ30" s="17" t="s">
        <v>812</v>
      </c>
      <c r="AK30" s="17" t="s">
        <v>813</v>
      </c>
      <c r="AL30" s="17" t="s">
        <v>814</v>
      </c>
      <c r="AM30" s="17" t="s">
        <v>815</v>
      </c>
      <c r="AN30" s="17" t="s">
        <v>816</v>
      </c>
      <c r="AO30" s="17" t="s">
        <v>817</v>
      </c>
    </row>
    <row r="31" spans="1:41" ht="24.9" customHeight="1" x14ac:dyDescent="0.25">
      <c r="A31" s="5">
        <v>28</v>
      </c>
      <c r="B31" s="14" t="str">
        <f>'39 Parameters'!$B30</f>
        <v>Measurement Accuracy</v>
      </c>
      <c r="C31" s="17" t="s">
        <v>818</v>
      </c>
      <c r="D31" s="17" t="s">
        <v>819</v>
      </c>
      <c r="E31" s="17" t="s">
        <v>820</v>
      </c>
      <c r="F31" s="17" t="s">
        <v>821</v>
      </c>
      <c r="G31" s="17" t="s">
        <v>453</v>
      </c>
      <c r="H31" s="17" t="s">
        <v>453</v>
      </c>
      <c r="I31" s="17" t="s">
        <v>822</v>
      </c>
      <c r="J31" s="17" t="s">
        <v>1161</v>
      </c>
      <c r="K31" s="17" t="s">
        <v>823</v>
      </c>
      <c r="L31" s="17" t="s">
        <v>616</v>
      </c>
      <c r="M31" s="17" t="s">
        <v>824</v>
      </c>
      <c r="N31" s="17" t="s">
        <v>824</v>
      </c>
      <c r="O31" s="17" t="s">
        <v>825</v>
      </c>
      <c r="P31" s="17" t="s">
        <v>826</v>
      </c>
      <c r="Q31" s="17" t="s">
        <v>826</v>
      </c>
      <c r="R31" s="17" t="s">
        <v>460</v>
      </c>
      <c r="S31" s="17" t="s">
        <v>827</v>
      </c>
      <c r="T31" s="17" t="s">
        <v>828</v>
      </c>
      <c r="U31" s="17" t="s">
        <v>829</v>
      </c>
      <c r="V31" s="17" t="s">
        <v>1161</v>
      </c>
      <c r="W31" s="17" t="s">
        <v>829</v>
      </c>
      <c r="X31" s="17" t="s">
        <v>830</v>
      </c>
      <c r="Y31" s="17" t="s">
        <v>831</v>
      </c>
      <c r="Z31" s="17" t="s">
        <v>1161</v>
      </c>
      <c r="AA31" s="17" t="s">
        <v>751</v>
      </c>
      <c r="AB31" s="17" t="s">
        <v>832</v>
      </c>
      <c r="AC31" s="17" t="s">
        <v>833</v>
      </c>
      <c r="AD31" s="17" t="s">
        <v>1161</v>
      </c>
      <c r="AE31" s="17" t="s">
        <v>1161</v>
      </c>
      <c r="AF31" s="17" t="s">
        <v>834</v>
      </c>
      <c r="AG31" s="17" t="s">
        <v>835</v>
      </c>
      <c r="AH31" s="17" t="s">
        <v>836</v>
      </c>
      <c r="AI31" s="17" t="s">
        <v>837</v>
      </c>
      <c r="AJ31" s="17" t="s">
        <v>838</v>
      </c>
      <c r="AK31" s="17" t="s">
        <v>839</v>
      </c>
      <c r="AL31" s="17" t="s">
        <v>840</v>
      </c>
      <c r="AM31" s="17" t="s">
        <v>841</v>
      </c>
      <c r="AN31" s="17" t="s">
        <v>842</v>
      </c>
      <c r="AO31" s="17" t="s">
        <v>843</v>
      </c>
    </row>
    <row r="32" spans="1:41" ht="24.9" customHeight="1" x14ac:dyDescent="0.25">
      <c r="A32" s="5">
        <v>29</v>
      </c>
      <c r="B32" s="14" t="str">
        <f>'39 Parameters'!$B31</f>
        <v>Manufacturing Precision</v>
      </c>
      <c r="C32" s="17" t="s">
        <v>844</v>
      </c>
      <c r="D32" s="17" t="s">
        <v>845</v>
      </c>
      <c r="E32" s="17" t="s">
        <v>465</v>
      </c>
      <c r="F32" s="17" t="s">
        <v>466</v>
      </c>
      <c r="G32" s="17" t="s">
        <v>846</v>
      </c>
      <c r="H32" s="17" t="s">
        <v>468</v>
      </c>
      <c r="I32" s="17" t="s">
        <v>1200</v>
      </c>
      <c r="J32" s="17" t="s">
        <v>847</v>
      </c>
      <c r="K32" s="17" t="s">
        <v>848</v>
      </c>
      <c r="L32" s="17" t="s">
        <v>849</v>
      </c>
      <c r="M32" s="17" t="s">
        <v>473</v>
      </c>
      <c r="N32" s="17" t="s">
        <v>1201</v>
      </c>
      <c r="O32" s="17" t="s">
        <v>850</v>
      </c>
      <c r="P32" s="17" t="s">
        <v>475</v>
      </c>
      <c r="Q32" s="17" t="s">
        <v>851</v>
      </c>
      <c r="R32" s="17" t="s">
        <v>1161</v>
      </c>
      <c r="S32" s="17" t="s">
        <v>852</v>
      </c>
      <c r="T32" s="17" t="s">
        <v>477</v>
      </c>
      <c r="U32" s="17" t="s">
        <v>616</v>
      </c>
      <c r="V32" s="17" t="s">
        <v>1161</v>
      </c>
      <c r="W32" s="17" t="s">
        <v>1190</v>
      </c>
      <c r="X32" s="17" t="s">
        <v>853</v>
      </c>
      <c r="Y32" s="17" t="s">
        <v>854</v>
      </c>
      <c r="Z32" s="17" t="s">
        <v>1161</v>
      </c>
      <c r="AA32" s="17" t="s">
        <v>855</v>
      </c>
      <c r="AB32" s="17" t="s">
        <v>254</v>
      </c>
      <c r="AC32" s="17" t="s">
        <v>808</v>
      </c>
      <c r="AD32" s="17" t="s">
        <v>1161</v>
      </c>
      <c r="AE32" s="17" t="s">
        <v>1161</v>
      </c>
      <c r="AF32" s="17" t="s">
        <v>856</v>
      </c>
      <c r="AG32" s="17" t="s">
        <v>857</v>
      </c>
      <c r="AH32" s="17" t="s">
        <v>1161</v>
      </c>
      <c r="AI32" s="17" t="s">
        <v>858</v>
      </c>
      <c r="AJ32" s="17" t="s">
        <v>859</v>
      </c>
      <c r="AK32" s="17" t="s">
        <v>1161</v>
      </c>
      <c r="AL32" s="17" t="s">
        <v>860</v>
      </c>
      <c r="AM32" s="17" t="s">
        <v>1161</v>
      </c>
      <c r="AN32" s="17" t="s">
        <v>861</v>
      </c>
      <c r="AO32" s="17" t="s">
        <v>862</v>
      </c>
    </row>
    <row r="33" spans="1:41" ht="24.9" customHeight="1" x14ac:dyDescent="0.25">
      <c r="A33" s="5">
        <v>30</v>
      </c>
      <c r="B33" s="14" t="str">
        <f>'39 Parameters'!$B32</f>
        <v>Object Affected Harmful factors</v>
      </c>
      <c r="C33" s="17" t="s">
        <v>863</v>
      </c>
      <c r="D33" s="17" t="s">
        <v>864</v>
      </c>
      <c r="E33" s="17" t="s">
        <v>865</v>
      </c>
      <c r="F33" s="17" t="s">
        <v>481</v>
      </c>
      <c r="G33" s="17" t="s">
        <v>866</v>
      </c>
      <c r="H33" s="17" t="s">
        <v>483</v>
      </c>
      <c r="I33" s="17" t="s">
        <v>867</v>
      </c>
      <c r="J33" s="17" t="s">
        <v>485</v>
      </c>
      <c r="K33" s="17" t="s">
        <v>868</v>
      </c>
      <c r="L33" s="17" t="s">
        <v>869</v>
      </c>
      <c r="M33" s="17" t="s">
        <v>488</v>
      </c>
      <c r="N33" s="17" t="s">
        <v>870</v>
      </c>
      <c r="O33" s="17" t="s">
        <v>490</v>
      </c>
      <c r="P33" s="17" t="s">
        <v>491</v>
      </c>
      <c r="Q33" s="17" t="s">
        <v>492</v>
      </c>
      <c r="R33" s="17" t="s">
        <v>493</v>
      </c>
      <c r="S33" s="17" t="s">
        <v>494</v>
      </c>
      <c r="T33" s="17" t="s">
        <v>871</v>
      </c>
      <c r="U33" s="17" t="s">
        <v>872</v>
      </c>
      <c r="V33" s="17" t="s">
        <v>497</v>
      </c>
      <c r="W33" s="17" t="s">
        <v>657</v>
      </c>
      <c r="X33" s="17" t="s">
        <v>684</v>
      </c>
      <c r="Y33" s="17" t="s">
        <v>873</v>
      </c>
      <c r="Z33" s="17" t="s">
        <v>874</v>
      </c>
      <c r="AA33" s="17" t="s">
        <v>753</v>
      </c>
      <c r="AB33" s="17" t="s">
        <v>775</v>
      </c>
      <c r="AC33" s="17" t="s">
        <v>875</v>
      </c>
      <c r="AD33" s="17" t="s">
        <v>876</v>
      </c>
      <c r="AE33" s="17" t="s">
        <v>877</v>
      </c>
      <c r="AF33" s="17" t="s">
        <v>1161</v>
      </c>
      <c r="AG33" s="17" t="s">
        <v>1161</v>
      </c>
      <c r="AH33" s="17" t="s">
        <v>878</v>
      </c>
      <c r="AI33" s="17" t="s">
        <v>879</v>
      </c>
      <c r="AJ33" s="17" t="s">
        <v>880</v>
      </c>
      <c r="AK33" s="17" t="s">
        <v>881</v>
      </c>
      <c r="AL33" s="17" t="s">
        <v>882</v>
      </c>
      <c r="AM33" s="17" t="s">
        <v>882</v>
      </c>
      <c r="AN33" s="17" t="s">
        <v>883</v>
      </c>
      <c r="AO33" s="17" t="s">
        <v>884</v>
      </c>
    </row>
    <row r="34" spans="1:41" ht="24.9" customHeight="1" x14ac:dyDescent="0.25">
      <c r="A34" s="5">
        <v>31</v>
      </c>
      <c r="B34" s="14" t="str">
        <f>'39 Parameters'!$B33</f>
        <v>Object-Generated Harmful Factors</v>
      </c>
      <c r="C34" s="17" t="s">
        <v>887</v>
      </c>
      <c r="D34" s="17" t="s">
        <v>499</v>
      </c>
      <c r="E34" s="17" t="s">
        <v>888</v>
      </c>
      <c r="F34" s="17" t="s">
        <v>1161</v>
      </c>
      <c r="G34" s="17" t="s">
        <v>500</v>
      </c>
      <c r="H34" s="17" t="s">
        <v>1202</v>
      </c>
      <c r="I34" s="17" t="s">
        <v>889</v>
      </c>
      <c r="J34" s="17" t="s">
        <v>503</v>
      </c>
      <c r="K34" s="17" t="s">
        <v>890</v>
      </c>
      <c r="L34" s="17" t="s">
        <v>891</v>
      </c>
      <c r="M34" s="17" t="s">
        <v>506</v>
      </c>
      <c r="N34" s="17" t="s">
        <v>507</v>
      </c>
      <c r="O34" s="17" t="s">
        <v>508</v>
      </c>
      <c r="P34" s="17" t="s">
        <v>509</v>
      </c>
      <c r="Q34" s="17" t="s">
        <v>892</v>
      </c>
      <c r="R34" s="17" t="s">
        <v>510</v>
      </c>
      <c r="S34" s="17" t="s">
        <v>511</v>
      </c>
      <c r="T34" s="17" t="s">
        <v>893</v>
      </c>
      <c r="U34" s="17" t="s">
        <v>513</v>
      </c>
      <c r="V34" s="17" t="s">
        <v>1203</v>
      </c>
      <c r="W34" s="17" t="s">
        <v>658</v>
      </c>
      <c r="X34" s="17" t="s">
        <v>685</v>
      </c>
      <c r="Y34" s="17" t="s">
        <v>894</v>
      </c>
      <c r="Z34" s="17" t="s">
        <v>895</v>
      </c>
      <c r="AA34" s="17" t="s">
        <v>896</v>
      </c>
      <c r="AB34" s="17" t="s">
        <v>897</v>
      </c>
      <c r="AC34" s="17" t="s">
        <v>885</v>
      </c>
      <c r="AD34" s="17" t="s">
        <v>886</v>
      </c>
      <c r="AE34" s="17" t="s">
        <v>857</v>
      </c>
      <c r="AF34" s="17" t="s">
        <v>1161</v>
      </c>
      <c r="AG34" s="17" t="s">
        <v>1161</v>
      </c>
      <c r="AH34" s="17" t="s">
        <v>1161</v>
      </c>
      <c r="AI34" s="17" t="s">
        <v>1161</v>
      </c>
      <c r="AJ34" s="17" t="s">
        <v>1161</v>
      </c>
      <c r="AK34" s="17"/>
      <c r="AL34" s="17" t="s">
        <v>1204</v>
      </c>
      <c r="AM34" s="17" t="s">
        <v>898</v>
      </c>
      <c r="AN34" s="17" t="s">
        <v>552</v>
      </c>
      <c r="AO34" s="17" t="s">
        <v>899</v>
      </c>
    </row>
    <row r="35" spans="1:41" ht="24.9" customHeight="1" x14ac:dyDescent="0.25">
      <c r="A35" s="5">
        <v>32</v>
      </c>
      <c r="B35" s="14" t="str">
        <f>'39 Parameters'!$B34</f>
        <v>Ease of Manufacture</v>
      </c>
      <c r="C35" s="17" t="s">
        <v>900</v>
      </c>
      <c r="D35" s="17" t="s">
        <v>901</v>
      </c>
      <c r="E35" s="17" t="s">
        <v>902</v>
      </c>
      <c r="F35" s="17" t="s">
        <v>518</v>
      </c>
      <c r="G35" s="17" t="s">
        <v>903</v>
      </c>
      <c r="H35" s="17" t="s">
        <v>904</v>
      </c>
      <c r="I35" s="17" t="s">
        <v>905</v>
      </c>
      <c r="J35" s="17">
        <v>35</v>
      </c>
      <c r="K35" s="17" t="s">
        <v>522</v>
      </c>
      <c r="L35" s="17" t="s">
        <v>906</v>
      </c>
      <c r="M35" s="17" t="s">
        <v>907</v>
      </c>
      <c r="N35" s="17" t="s">
        <v>908</v>
      </c>
      <c r="O35" s="17" t="s">
        <v>1205</v>
      </c>
      <c r="P35" s="17" t="s">
        <v>909</v>
      </c>
      <c r="Q35" s="17" t="s">
        <v>526</v>
      </c>
      <c r="R35" s="17" t="s">
        <v>910</v>
      </c>
      <c r="S35" s="17" t="s">
        <v>911</v>
      </c>
      <c r="T35" s="17" t="s">
        <v>912</v>
      </c>
      <c r="U35" s="17" t="s">
        <v>913</v>
      </c>
      <c r="V35" s="17" t="s">
        <v>531</v>
      </c>
      <c r="W35" s="17" t="s">
        <v>914</v>
      </c>
      <c r="X35" s="17" t="s">
        <v>547</v>
      </c>
      <c r="Y35" s="17" t="s">
        <v>712</v>
      </c>
      <c r="Z35" s="17" t="s">
        <v>915</v>
      </c>
      <c r="AA35" s="17" t="s">
        <v>1206</v>
      </c>
      <c r="AB35" s="17" t="s">
        <v>916</v>
      </c>
      <c r="AC35" s="17" t="s">
        <v>1161</v>
      </c>
      <c r="AD35" s="17" t="s">
        <v>917</v>
      </c>
      <c r="AE35" s="17" t="s">
        <v>1161</v>
      </c>
      <c r="AF35" s="17" t="s">
        <v>918</v>
      </c>
      <c r="AG35" s="17" t="s">
        <v>1161</v>
      </c>
      <c r="AH35" s="17" t="s">
        <v>1161</v>
      </c>
      <c r="AI35" s="17" t="s">
        <v>919</v>
      </c>
      <c r="AJ35" s="17" t="s">
        <v>920</v>
      </c>
      <c r="AK35" s="17" t="s">
        <v>921</v>
      </c>
      <c r="AL35" s="17" t="s">
        <v>922</v>
      </c>
      <c r="AM35" s="17" t="s">
        <v>923</v>
      </c>
      <c r="AN35" s="17" t="s">
        <v>924</v>
      </c>
      <c r="AO35" s="17" t="s">
        <v>1207</v>
      </c>
    </row>
    <row r="36" spans="1:41" ht="24.9" customHeight="1" x14ac:dyDescent="0.25">
      <c r="A36" s="5">
        <v>33</v>
      </c>
      <c r="B36" s="14" t="str">
        <f>'39 Parameters'!$B35</f>
        <v>Convenience of Use</v>
      </c>
      <c r="C36" s="17" t="s">
        <v>925</v>
      </c>
      <c r="D36" s="17" t="s">
        <v>1208</v>
      </c>
      <c r="E36" s="17" t="s">
        <v>926</v>
      </c>
      <c r="F36" s="17" t="s">
        <v>1161</v>
      </c>
      <c r="G36" s="17" t="s">
        <v>927</v>
      </c>
      <c r="H36" s="17" t="s">
        <v>928</v>
      </c>
      <c r="I36" s="17" t="s">
        <v>929</v>
      </c>
      <c r="J36" s="17" t="s">
        <v>930</v>
      </c>
      <c r="K36" s="17" t="s">
        <v>931</v>
      </c>
      <c r="L36" s="17" t="s">
        <v>932</v>
      </c>
      <c r="M36" s="17" t="s">
        <v>933</v>
      </c>
      <c r="N36" s="17" t="s">
        <v>934</v>
      </c>
      <c r="O36" s="17" t="s">
        <v>542</v>
      </c>
      <c r="P36" s="17" t="s">
        <v>935</v>
      </c>
      <c r="Q36" s="17" t="s">
        <v>936</v>
      </c>
      <c r="R36" s="17" t="s">
        <v>937</v>
      </c>
      <c r="S36" s="17" t="s">
        <v>938</v>
      </c>
      <c r="T36" s="17" t="s">
        <v>939</v>
      </c>
      <c r="U36" s="17" t="s">
        <v>940</v>
      </c>
      <c r="V36" s="17" t="s">
        <v>1161</v>
      </c>
      <c r="W36" s="17" t="s">
        <v>941</v>
      </c>
      <c r="X36" s="17" t="s">
        <v>942</v>
      </c>
      <c r="Y36" s="17" t="s">
        <v>943</v>
      </c>
      <c r="Z36" s="17" t="s">
        <v>944</v>
      </c>
      <c r="AA36" s="17" t="s">
        <v>756</v>
      </c>
      <c r="AB36" s="17" t="s">
        <v>945</v>
      </c>
      <c r="AC36" s="17" t="s">
        <v>946</v>
      </c>
      <c r="AD36" s="17" t="s">
        <v>947</v>
      </c>
      <c r="AE36" s="17" t="s">
        <v>858</v>
      </c>
      <c r="AF36" s="17" t="s">
        <v>879</v>
      </c>
      <c r="AG36" s="17" t="s">
        <v>1161</v>
      </c>
      <c r="AH36" s="17" t="s">
        <v>948</v>
      </c>
      <c r="AI36" s="17" t="s">
        <v>1161</v>
      </c>
      <c r="AJ36" s="17" t="s">
        <v>949</v>
      </c>
      <c r="AK36" s="17" t="s">
        <v>950</v>
      </c>
      <c r="AL36" s="17" t="s">
        <v>951</v>
      </c>
      <c r="AM36" s="17" t="s">
        <v>1161</v>
      </c>
      <c r="AN36" s="17" t="s">
        <v>952</v>
      </c>
      <c r="AO36" s="17" t="s">
        <v>953</v>
      </c>
    </row>
    <row r="37" spans="1:41" ht="24.9" customHeight="1" x14ac:dyDescent="0.25">
      <c r="A37" s="5">
        <v>34</v>
      </c>
      <c r="B37" s="14" t="str">
        <f>'39 Parameters'!$B36</f>
        <v>Ease of Repair</v>
      </c>
      <c r="C37" s="17" t="s">
        <v>954</v>
      </c>
      <c r="D37" s="17" t="s">
        <v>954</v>
      </c>
      <c r="E37" s="17" t="s">
        <v>955</v>
      </c>
      <c r="F37" s="17" t="s">
        <v>956</v>
      </c>
      <c r="G37" s="17" t="s">
        <v>957</v>
      </c>
      <c r="H37" s="17" t="s">
        <v>1209</v>
      </c>
      <c r="I37" s="17" t="s">
        <v>958</v>
      </c>
      <c r="J37" s="17" t="s">
        <v>545</v>
      </c>
      <c r="K37" s="17" t="s">
        <v>959</v>
      </c>
      <c r="L37" s="17" t="s">
        <v>960</v>
      </c>
      <c r="M37" s="17">
        <v>13</v>
      </c>
      <c r="N37" s="17" t="s">
        <v>1210</v>
      </c>
      <c r="O37" s="17" t="s">
        <v>611</v>
      </c>
      <c r="P37" s="17" t="s">
        <v>961</v>
      </c>
      <c r="Q37" s="17" t="s">
        <v>962</v>
      </c>
      <c r="R37" s="17" t="s">
        <v>545</v>
      </c>
      <c r="S37" s="17" t="s">
        <v>963</v>
      </c>
      <c r="T37" s="17" t="s">
        <v>964</v>
      </c>
      <c r="U37" s="17" t="s">
        <v>965</v>
      </c>
      <c r="V37" s="17" t="s">
        <v>1161</v>
      </c>
      <c r="W37" s="17" t="s">
        <v>966</v>
      </c>
      <c r="X37" s="17" t="s">
        <v>967</v>
      </c>
      <c r="Y37" s="17" t="s">
        <v>714</v>
      </c>
      <c r="Z37" s="17" t="s">
        <v>1161</v>
      </c>
      <c r="AA37" s="17" t="s">
        <v>968</v>
      </c>
      <c r="AB37" s="17" t="s">
        <v>969</v>
      </c>
      <c r="AC37" s="17" t="s">
        <v>970</v>
      </c>
      <c r="AD37" s="17" t="s">
        <v>971</v>
      </c>
      <c r="AE37" s="17" t="s">
        <v>859</v>
      </c>
      <c r="AF37" s="17" t="s">
        <v>972</v>
      </c>
      <c r="AG37" s="17" t="s">
        <v>1161</v>
      </c>
      <c r="AH37" s="17" t="s">
        <v>973</v>
      </c>
      <c r="AI37" s="17" t="s">
        <v>974</v>
      </c>
      <c r="AJ37" s="17" t="s">
        <v>1161</v>
      </c>
      <c r="AK37" s="17" t="s">
        <v>975</v>
      </c>
      <c r="AL37" s="17" t="s">
        <v>976</v>
      </c>
      <c r="AM37" s="17" t="s">
        <v>1161</v>
      </c>
      <c r="AN37" s="17" t="s">
        <v>977</v>
      </c>
      <c r="AO37" s="17" t="s">
        <v>978</v>
      </c>
    </row>
    <row r="38" spans="1:41" ht="24.9" customHeight="1" x14ac:dyDescent="0.25">
      <c r="A38" s="5">
        <v>35</v>
      </c>
      <c r="B38" s="14" t="str">
        <f>'39 Parameters'!$B37</f>
        <v>Adaptability or Versatility</v>
      </c>
      <c r="C38" s="17" t="s">
        <v>981</v>
      </c>
      <c r="D38" s="17" t="s">
        <v>982</v>
      </c>
      <c r="E38" s="17" t="s">
        <v>983</v>
      </c>
      <c r="F38" s="17" t="s">
        <v>524</v>
      </c>
      <c r="G38" s="17" t="s">
        <v>984</v>
      </c>
      <c r="H38" s="17" t="s">
        <v>562</v>
      </c>
      <c r="I38" s="17" t="s">
        <v>985</v>
      </c>
      <c r="J38" s="17" t="s">
        <v>1161</v>
      </c>
      <c r="K38" s="17" t="s">
        <v>986</v>
      </c>
      <c r="L38" s="17" t="s">
        <v>987</v>
      </c>
      <c r="M38" s="17" t="s">
        <v>910</v>
      </c>
      <c r="N38" s="17" t="s">
        <v>988</v>
      </c>
      <c r="O38" s="17" t="s">
        <v>989</v>
      </c>
      <c r="P38" s="17" t="s">
        <v>990</v>
      </c>
      <c r="Q38" s="17" t="s">
        <v>991</v>
      </c>
      <c r="R38" s="17" t="s">
        <v>992</v>
      </c>
      <c r="S38" s="17" t="s">
        <v>993</v>
      </c>
      <c r="T38" s="17" t="s">
        <v>994</v>
      </c>
      <c r="U38" s="17" t="s">
        <v>995</v>
      </c>
      <c r="V38" s="17" t="s">
        <v>1161</v>
      </c>
      <c r="W38" s="17" t="s">
        <v>996</v>
      </c>
      <c r="X38" s="17" t="s">
        <v>997</v>
      </c>
      <c r="Y38" s="17" t="s">
        <v>998</v>
      </c>
      <c r="Z38" s="17" t="s">
        <v>1161</v>
      </c>
      <c r="AA38" s="17" t="s">
        <v>757</v>
      </c>
      <c r="AB38" s="17" t="s">
        <v>999</v>
      </c>
      <c r="AC38" s="17" t="s">
        <v>979</v>
      </c>
      <c r="AD38" s="17" t="s">
        <v>980</v>
      </c>
      <c r="AE38" s="17" t="s">
        <v>1161</v>
      </c>
      <c r="AF38" s="17" t="s">
        <v>1000</v>
      </c>
      <c r="AG38" s="17" t="s">
        <v>1161</v>
      </c>
      <c r="AH38" s="17" t="s">
        <v>1001</v>
      </c>
      <c r="AI38" s="17" t="s">
        <v>950</v>
      </c>
      <c r="AJ38" s="17" t="s">
        <v>1002</v>
      </c>
      <c r="AK38" s="17" t="s">
        <v>1161</v>
      </c>
      <c r="AL38" s="17" t="s">
        <v>1003</v>
      </c>
      <c r="AM38" s="17" t="s">
        <v>545</v>
      </c>
      <c r="AN38" s="17" t="s">
        <v>1004</v>
      </c>
      <c r="AO38" s="17" t="s">
        <v>1005</v>
      </c>
    </row>
    <row r="39" spans="1:41" ht="24.9" customHeight="1" x14ac:dyDescent="0.25">
      <c r="A39" s="5">
        <v>36</v>
      </c>
      <c r="B39" s="14" t="str">
        <f>'39 Parameters'!$B38</f>
        <v>Device Complexity</v>
      </c>
      <c r="C39" s="17" t="s">
        <v>1006</v>
      </c>
      <c r="D39" s="17" t="s">
        <v>1211</v>
      </c>
      <c r="E39" s="17" t="s">
        <v>573</v>
      </c>
      <c r="F39" s="17">
        <v>26</v>
      </c>
      <c r="G39" s="17" t="s">
        <v>1007</v>
      </c>
      <c r="H39" s="17" t="s">
        <v>1008</v>
      </c>
      <c r="I39" s="17" t="s">
        <v>1212</v>
      </c>
      <c r="J39" s="17" t="s">
        <v>1009</v>
      </c>
      <c r="K39" s="17" t="s">
        <v>1010</v>
      </c>
      <c r="L39" s="17" t="s">
        <v>1011</v>
      </c>
      <c r="M39" s="17" t="s">
        <v>581</v>
      </c>
      <c r="N39" s="17" t="s">
        <v>1012</v>
      </c>
      <c r="O39" s="17" t="s">
        <v>1013</v>
      </c>
      <c r="P39" s="17" t="s">
        <v>583</v>
      </c>
      <c r="Q39" s="17" t="s">
        <v>1014</v>
      </c>
      <c r="R39" s="17" t="s">
        <v>1161</v>
      </c>
      <c r="S39" s="17" t="s">
        <v>1015</v>
      </c>
      <c r="T39" s="17" t="s">
        <v>1016</v>
      </c>
      <c r="U39" s="17" t="s">
        <v>1213</v>
      </c>
      <c r="V39" s="17" t="s">
        <v>1161</v>
      </c>
      <c r="W39" s="17" t="s">
        <v>663</v>
      </c>
      <c r="X39" s="17" t="s">
        <v>1017</v>
      </c>
      <c r="Y39" s="17" t="s">
        <v>1018</v>
      </c>
      <c r="Z39" s="17" t="s">
        <v>1161</v>
      </c>
      <c r="AA39" s="17" t="s">
        <v>758</v>
      </c>
      <c r="AB39" s="17" t="s">
        <v>1019</v>
      </c>
      <c r="AC39" s="17" t="s">
        <v>814</v>
      </c>
      <c r="AD39" s="17" t="s">
        <v>1214</v>
      </c>
      <c r="AE39" s="17" t="s">
        <v>1020</v>
      </c>
      <c r="AF39" s="17" t="s">
        <v>882</v>
      </c>
      <c r="AG39" s="17" t="s">
        <v>1021</v>
      </c>
      <c r="AH39" s="17" t="s">
        <v>1022</v>
      </c>
      <c r="AI39" s="17" t="s">
        <v>1023</v>
      </c>
      <c r="AJ39" s="17" t="s">
        <v>1024</v>
      </c>
      <c r="AK39" s="17" t="s">
        <v>1025</v>
      </c>
      <c r="AL39" s="17" t="s">
        <v>1161</v>
      </c>
      <c r="AM39" s="17" t="s">
        <v>1026</v>
      </c>
      <c r="AN39" s="17" t="s">
        <v>1027</v>
      </c>
      <c r="AO39" s="17" t="s">
        <v>1028</v>
      </c>
    </row>
    <row r="40" spans="1:41" ht="24.9" customHeight="1" x14ac:dyDescent="0.25">
      <c r="A40" s="5">
        <v>37</v>
      </c>
      <c r="B40" s="14" t="str">
        <f>'39 Parameters'!$B39</f>
        <v>Difficulty of Detecting and Measuring</v>
      </c>
      <c r="C40" s="17" t="s">
        <v>1029</v>
      </c>
      <c r="D40" s="17" t="s">
        <v>1030</v>
      </c>
      <c r="E40" s="17" t="s">
        <v>1031</v>
      </c>
      <c r="F40" s="17">
        <v>26</v>
      </c>
      <c r="G40" s="17" t="s">
        <v>1215</v>
      </c>
      <c r="H40" s="17" t="s">
        <v>1032</v>
      </c>
      <c r="I40" s="17" t="s">
        <v>1033</v>
      </c>
      <c r="J40" s="17" t="s">
        <v>1034</v>
      </c>
      <c r="K40" s="17" t="s">
        <v>1035</v>
      </c>
      <c r="L40" s="17" t="s">
        <v>1036</v>
      </c>
      <c r="M40" s="17" t="s">
        <v>1037</v>
      </c>
      <c r="N40" s="17" t="s">
        <v>1038</v>
      </c>
      <c r="O40" s="17" t="s">
        <v>1039</v>
      </c>
      <c r="P40" s="17" t="s">
        <v>1040</v>
      </c>
      <c r="Q40" s="17" t="s">
        <v>1041</v>
      </c>
      <c r="R40" s="17" t="s">
        <v>601</v>
      </c>
      <c r="S40" s="17" t="s">
        <v>1042</v>
      </c>
      <c r="T40" s="17" t="s">
        <v>1043</v>
      </c>
      <c r="U40" s="17" t="s">
        <v>80</v>
      </c>
      <c r="V40" s="17" t="s">
        <v>664</v>
      </c>
      <c r="W40" s="17" t="s">
        <v>1044</v>
      </c>
      <c r="X40" s="17" t="s">
        <v>1045</v>
      </c>
      <c r="Y40" s="17" t="s">
        <v>1216</v>
      </c>
      <c r="Z40" s="17" t="s">
        <v>1046</v>
      </c>
      <c r="AA40" s="17" t="s">
        <v>1047</v>
      </c>
      <c r="AB40" s="17" t="s">
        <v>782</v>
      </c>
      <c r="AC40" s="17" t="s">
        <v>1048</v>
      </c>
      <c r="AD40" s="17" t="s">
        <v>841</v>
      </c>
      <c r="AE40" s="17" t="s">
        <v>1161</v>
      </c>
      <c r="AF40" s="17" t="s">
        <v>1049</v>
      </c>
      <c r="AG40" s="17" t="s">
        <v>1050</v>
      </c>
      <c r="AH40" s="17" t="s">
        <v>1051</v>
      </c>
      <c r="AI40" s="17" t="s">
        <v>1052</v>
      </c>
      <c r="AJ40" s="17" t="s">
        <v>1053</v>
      </c>
      <c r="AK40" s="17" t="s">
        <v>1054</v>
      </c>
      <c r="AL40" s="17" t="s">
        <v>1026</v>
      </c>
      <c r="AM40" s="17" t="s">
        <v>1161</v>
      </c>
      <c r="AN40" s="17" t="s">
        <v>1055</v>
      </c>
      <c r="AO40" s="17" t="s">
        <v>1056</v>
      </c>
    </row>
    <row r="41" spans="1:41" ht="24.9" customHeight="1" x14ac:dyDescent="0.25">
      <c r="A41" s="5">
        <v>38</v>
      </c>
      <c r="B41" s="14" t="str">
        <f>'39 Parameters'!$B40</f>
        <v>Extent of Automation</v>
      </c>
      <c r="C41" s="17" t="s">
        <v>1057</v>
      </c>
      <c r="D41" s="17" t="s">
        <v>1058</v>
      </c>
      <c r="E41" s="17" t="s">
        <v>1059</v>
      </c>
      <c r="F41" s="17">
        <v>23</v>
      </c>
      <c r="G41" s="17" t="s">
        <v>1060</v>
      </c>
      <c r="H41" s="17" t="s">
        <v>1161</v>
      </c>
      <c r="I41" s="17" t="s">
        <v>1061</v>
      </c>
      <c r="J41" s="17" t="s">
        <v>1161</v>
      </c>
      <c r="K41" s="17" t="s">
        <v>60</v>
      </c>
      <c r="L41" s="17" t="s">
        <v>1217</v>
      </c>
      <c r="M41" s="17" t="s">
        <v>1062</v>
      </c>
      <c r="N41" s="17" t="s">
        <v>1063</v>
      </c>
      <c r="O41" s="17" t="s">
        <v>1064</v>
      </c>
      <c r="P41" s="17" t="s">
        <v>1065</v>
      </c>
      <c r="Q41" s="17" t="s">
        <v>1066</v>
      </c>
      <c r="R41" s="17" t="s">
        <v>1161</v>
      </c>
      <c r="S41" s="17" t="s">
        <v>1067</v>
      </c>
      <c r="T41" s="17" t="s">
        <v>1068</v>
      </c>
      <c r="U41" s="17" t="s">
        <v>1069</v>
      </c>
      <c r="V41" s="17" t="s">
        <v>1161</v>
      </c>
      <c r="W41" s="17" t="s">
        <v>1070</v>
      </c>
      <c r="X41" s="17" t="s">
        <v>1071</v>
      </c>
      <c r="Y41" s="17" t="s">
        <v>1072</v>
      </c>
      <c r="Z41" s="17" t="s">
        <v>728</v>
      </c>
      <c r="AA41" s="17" t="s">
        <v>760</v>
      </c>
      <c r="AB41" s="17" t="s">
        <v>1073</v>
      </c>
      <c r="AC41" s="17" t="s">
        <v>1074</v>
      </c>
      <c r="AD41" s="17" t="s">
        <v>1075</v>
      </c>
      <c r="AE41" s="17" t="s">
        <v>1076</v>
      </c>
      <c r="AF41" s="17" t="s">
        <v>1077</v>
      </c>
      <c r="AG41" s="17" t="s">
        <v>552</v>
      </c>
      <c r="AH41" s="17" t="s">
        <v>1078</v>
      </c>
      <c r="AI41" s="17" t="s">
        <v>1079</v>
      </c>
      <c r="AJ41" s="17" t="s">
        <v>1218</v>
      </c>
      <c r="AK41" s="17" t="s">
        <v>1080</v>
      </c>
      <c r="AL41" s="17" t="s">
        <v>1081</v>
      </c>
      <c r="AM41" s="17" t="s">
        <v>1082</v>
      </c>
      <c r="AN41" s="17" t="s">
        <v>1161</v>
      </c>
      <c r="AO41" s="17" t="s">
        <v>1083</v>
      </c>
    </row>
    <row r="42" spans="1:41" ht="24.9" customHeight="1" x14ac:dyDescent="0.25">
      <c r="A42" s="5">
        <v>39</v>
      </c>
      <c r="B42" s="14" t="str">
        <f>'39 Parameters'!$B41</f>
        <v>Productivity</v>
      </c>
      <c r="C42" s="17" t="s">
        <v>1084</v>
      </c>
      <c r="D42" s="17" t="s">
        <v>1085</v>
      </c>
      <c r="E42" s="17" t="s">
        <v>1086</v>
      </c>
      <c r="F42" s="17" t="s">
        <v>1087</v>
      </c>
      <c r="G42" s="17" t="s">
        <v>1088</v>
      </c>
      <c r="H42" s="17" t="s">
        <v>1089</v>
      </c>
      <c r="I42" s="17" t="s">
        <v>396</v>
      </c>
      <c r="J42" s="17" t="s">
        <v>624</v>
      </c>
      <c r="K42" s="17" t="s">
        <v>1161</v>
      </c>
      <c r="L42" s="17" t="s">
        <v>1090</v>
      </c>
      <c r="M42" s="17" t="s">
        <v>1091</v>
      </c>
      <c r="N42" s="17" t="s">
        <v>1092</v>
      </c>
      <c r="O42" s="17" t="s">
        <v>1093</v>
      </c>
      <c r="P42" s="17" t="s">
        <v>1094</v>
      </c>
      <c r="Q42" s="17" t="s">
        <v>1095</v>
      </c>
      <c r="R42" s="17" t="s">
        <v>1096</v>
      </c>
      <c r="S42" s="17" t="s">
        <v>1097</v>
      </c>
      <c r="T42" s="17" t="s">
        <v>1098</v>
      </c>
      <c r="U42" s="17" t="s">
        <v>1099</v>
      </c>
      <c r="V42" s="17" t="s">
        <v>545</v>
      </c>
      <c r="W42" s="17" t="s">
        <v>1100</v>
      </c>
      <c r="X42" s="17" t="s">
        <v>689</v>
      </c>
      <c r="Y42" s="17" t="s">
        <v>1101</v>
      </c>
      <c r="Z42" s="17" t="s">
        <v>1102</v>
      </c>
      <c r="AA42" s="17" t="s">
        <v>1161</v>
      </c>
      <c r="AB42" s="17" t="s">
        <v>80</v>
      </c>
      <c r="AC42" s="17" t="s">
        <v>1103</v>
      </c>
      <c r="AD42" s="17" t="s">
        <v>1104</v>
      </c>
      <c r="AE42" s="17" t="s">
        <v>1105</v>
      </c>
      <c r="AF42" s="17" t="s">
        <v>884</v>
      </c>
      <c r="AG42" s="17" t="s">
        <v>754</v>
      </c>
      <c r="AH42" s="17" t="s">
        <v>1106</v>
      </c>
      <c r="AI42" s="17" t="s">
        <v>1107</v>
      </c>
      <c r="AJ42" s="17" t="s">
        <v>1108</v>
      </c>
      <c r="AK42" s="17" t="s">
        <v>1109</v>
      </c>
      <c r="AL42" s="17" t="s">
        <v>1110</v>
      </c>
      <c r="AM42" s="17" t="s">
        <v>1111</v>
      </c>
      <c r="AN42" s="17" t="s">
        <v>1083</v>
      </c>
      <c r="AO42" s="17" t="s">
        <v>1161</v>
      </c>
    </row>
    <row r="65536" spans="14:14" x14ac:dyDescent="0.25">
      <c r="N65536" s="11"/>
    </row>
  </sheetData>
  <sheetProtection sheet="1" selectLockedCells="1" selectUnlockedCells="1"/>
  <phoneticPr fontId="12" type="noConversion"/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O65536"/>
  <sheetViews>
    <sheetView windowProtection="1" zoomScale="50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AK46" sqref="AK46"/>
    </sheetView>
  </sheetViews>
  <sheetFormatPr defaultRowHeight="15.6" x14ac:dyDescent="0.25"/>
  <cols>
    <col min="1" max="1" width="9.109375" style="4" customWidth="1"/>
    <col min="2" max="2" width="32" style="2" customWidth="1"/>
    <col min="3" max="41" width="6" customWidth="1"/>
    <col min="42" max="46" width="4.6640625" customWidth="1"/>
  </cols>
  <sheetData>
    <row r="2" spans="1:41" s="4" customFormat="1" ht="24.9" customHeight="1" x14ac:dyDescent="0.25">
      <c r="C2" s="5">
        <v>1</v>
      </c>
      <c r="D2" s="5">
        <f t="shared" ref="D2:AO2" si="0">C2+1</f>
        <v>2</v>
      </c>
      <c r="E2" s="5">
        <f t="shared" si="0"/>
        <v>3</v>
      </c>
      <c r="F2" s="5">
        <f t="shared" si="0"/>
        <v>4</v>
      </c>
      <c r="G2" s="5">
        <f t="shared" si="0"/>
        <v>5</v>
      </c>
      <c r="H2" s="5">
        <f t="shared" si="0"/>
        <v>6</v>
      </c>
      <c r="I2" s="5">
        <f t="shared" si="0"/>
        <v>7</v>
      </c>
      <c r="J2" s="5">
        <f t="shared" si="0"/>
        <v>8</v>
      </c>
      <c r="K2" s="5">
        <f t="shared" si="0"/>
        <v>9</v>
      </c>
      <c r="L2" s="5">
        <f t="shared" si="0"/>
        <v>10</v>
      </c>
      <c r="M2" s="5">
        <f t="shared" si="0"/>
        <v>11</v>
      </c>
      <c r="N2" s="5">
        <f t="shared" si="0"/>
        <v>12</v>
      </c>
      <c r="O2" s="5">
        <f t="shared" si="0"/>
        <v>13</v>
      </c>
      <c r="P2" s="5">
        <f t="shared" si="0"/>
        <v>14</v>
      </c>
      <c r="Q2" s="5">
        <f t="shared" si="0"/>
        <v>15</v>
      </c>
      <c r="R2" s="5">
        <f t="shared" si="0"/>
        <v>16</v>
      </c>
      <c r="S2" s="5">
        <f t="shared" si="0"/>
        <v>17</v>
      </c>
      <c r="T2" s="5">
        <f t="shared" si="0"/>
        <v>18</v>
      </c>
      <c r="U2" s="5">
        <f t="shared" si="0"/>
        <v>19</v>
      </c>
      <c r="V2" s="5">
        <f t="shared" si="0"/>
        <v>20</v>
      </c>
      <c r="W2" s="5">
        <f t="shared" si="0"/>
        <v>21</v>
      </c>
      <c r="X2" s="5">
        <f t="shared" si="0"/>
        <v>22</v>
      </c>
      <c r="Y2" s="5">
        <f t="shared" si="0"/>
        <v>23</v>
      </c>
      <c r="Z2" s="5">
        <f t="shared" si="0"/>
        <v>24</v>
      </c>
      <c r="AA2" s="5">
        <f t="shared" si="0"/>
        <v>25</v>
      </c>
      <c r="AB2" s="5">
        <f t="shared" si="0"/>
        <v>26</v>
      </c>
      <c r="AC2" s="5">
        <f t="shared" si="0"/>
        <v>27</v>
      </c>
      <c r="AD2" s="5">
        <f t="shared" si="0"/>
        <v>28</v>
      </c>
      <c r="AE2" s="5">
        <f t="shared" si="0"/>
        <v>29</v>
      </c>
      <c r="AF2" s="5">
        <f t="shared" si="0"/>
        <v>30</v>
      </c>
      <c r="AG2" s="5">
        <f t="shared" si="0"/>
        <v>31</v>
      </c>
      <c r="AH2" s="5">
        <f t="shared" si="0"/>
        <v>32</v>
      </c>
      <c r="AI2" s="5">
        <f t="shared" si="0"/>
        <v>33</v>
      </c>
      <c r="AJ2" s="5">
        <f t="shared" si="0"/>
        <v>34</v>
      </c>
      <c r="AK2" s="5">
        <f t="shared" si="0"/>
        <v>35</v>
      </c>
      <c r="AL2" s="5">
        <f t="shared" si="0"/>
        <v>36</v>
      </c>
      <c r="AM2" s="5">
        <f t="shared" si="0"/>
        <v>37</v>
      </c>
      <c r="AN2" s="5">
        <f t="shared" si="0"/>
        <v>38</v>
      </c>
      <c r="AO2" s="5">
        <f t="shared" si="0"/>
        <v>39</v>
      </c>
    </row>
    <row r="3" spans="1:41" s="1" customFormat="1" ht="129" customHeight="1" x14ac:dyDescent="0.25">
      <c r="A3" s="6"/>
      <c r="B3" s="3"/>
      <c r="C3" s="15" t="str">
        <f t="shared" ref="C3:AO3" ca="1" si="1">OFFSET($B$3,C2,0)</f>
        <v>Weight of moving object</v>
      </c>
      <c r="D3" s="15" t="str">
        <f t="shared" ca="1" si="1"/>
        <v>Weight of stationary object</v>
      </c>
      <c r="E3" s="15" t="str">
        <f t="shared" ca="1" si="1"/>
        <v>Length of moving object</v>
      </c>
      <c r="F3" s="15" t="str">
        <f t="shared" ca="1" si="1"/>
        <v>Length of stationary object</v>
      </c>
      <c r="G3" s="15" t="str">
        <f t="shared" ca="1" si="1"/>
        <v>Area of moving object</v>
      </c>
      <c r="H3" s="15" t="str">
        <f t="shared" ca="1" si="1"/>
        <v>Area of stationary object</v>
      </c>
      <c r="I3" s="15" t="str">
        <f t="shared" ca="1" si="1"/>
        <v>Volume of moving object</v>
      </c>
      <c r="J3" s="15" t="str">
        <f t="shared" ca="1" si="1"/>
        <v>Volume of stationary object</v>
      </c>
      <c r="K3" s="15" t="str">
        <f t="shared" ca="1" si="1"/>
        <v>Speed</v>
      </c>
      <c r="L3" s="15" t="str">
        <f t="shared" ca="1" si="1"/>
        <v>Force (Intensity)</v>
      </c>
      <c r="M3" s="15" t="str">
        <f t="shared" ca="1" si="1"/>
        <v>Stress or pressure</v>
      </c>
      <c r="N3" s="15" t="str">
        <f t="shared" ca="1" si="1"/>
        <v>Shape</v>
      </c>
      <c r="O3" s="15" t="str">
        <f t="shared" ca="1" si="1"/>
        <v>Stability of the object's composition</v>
      </c>
      <c r="P3" s="15" t="str">
        <f t="shared" ca="1" si="1"/>
        <v>Strength</v>
      </c>
      <c r="Q3" s="15" t="str">
        <f t="shared" ca="1" si="1"/>
        <v>Duration of Action of Moving Object</v>
      </c>
      <c r="R3" s="15" t="str">
        <f t="shared" ca="1" si="1"/>
        <v>Duration of Action of Stationary Object</v>
      </c>
      <c r="S3" s="15" t="str">
        <f t="shared" ca="1" si="1"/>
        <v>Temperature</v>
      </c>
      <c r="T3" s="15" t="str">
        <f t="shared" ca="1" si="1"/>
        <v>Illumination intensity</v>
      </c>
      <c r="U3" s="15" t="str">
        <f t="shared" ca="1" si="1"/>
        <v>Use of Energy by moving object</v>
      </c>
      <c r="V3" s="15" t="str">
        <f t="shared" ca="1" si="1"/>
        <v>Use of Energy by stationary object</v>
      </c>
      <c r="W3" s="15" t="str">
        <f t="shared" ca="1" si="1"/>
        <v>Power</v>
      </c>
      <c r="X3" s="15" t="str">
        <f t="shared" ca="1" si="1"/>
        <v>Loss of energy</v>
      </c>
      <c r="Y3" s="15" t="str">
        <f t="shared" ca="1" si="1"/>
        <v>Loss of substance</v>
      </c>
      <c r="Z3" s="15" t="str">
        <f t="shared" ca="1" si="1"/>
        <v>Loss of information</v>
      </c>
      <c r="AA3" s="15" t="str">
        <f t="shared" ca="1" si="1"/>
        <v>Loss of time</v>
      </c>
      <c r="AB3" s="15" t="str">
        <f t="shared" ca="1" si="1"/>
        <v>Quantity of substance</v>
      </c>
      <c r="AC3" s="15" t="str">
        <f t="shared" ca="1" si="1"/>
        <v>Reliability</v>
      </c>
      <c r="AD3" s="15" t="str">
        <f t="shared" ca="1" si="1"/>
        <v>Measurement Accuracy</v>
      </c>
      <c r="AE3" s="15" t="str">
        <f t="shared" ca="1" si="1"/>
        <v>Manufacturing Precision</v>
      </c>
      <c r="AF3" s="15" t="str">
        <f t="shared" ca="1" si="1"/>
        <v>Object Affected Harmful factors</v>
      </c>
      <c r="AG3" s="15" t="str">
        <f t="shared" ca="1" si="1"/>
        <v>Object-Generated Harmful Factors</v>
      </c>
      <c r="AH3" s="15" t="str">
        <f t="shared" ca="1" si="1"/>
        <v>Ease of Manufacture</v>
      </c>
      <c r="AI3" s="15" t="str">
        <f t="shared" ca="1" si="1"/>
        <v>Convenience of Use</v>
      </c>
      <c r="AJ3" s="15" t="str">
        <f t="shared" ca="1" si="1"/>
        <v>Ease of Repair</v>
      </c>
      <c r="AK3" s="15" t="str">
        <f t="shared" ca="1" si="1"/>
        <v>Adaptability or Versatility</v>
      </c>
      <c r="AL3" s="15" t="str">
        <f t="shared" ca="1" si="1"/>
        <v>Device Complexity</v>
      </c>
      <c r="AM3" s="15" t="str">
        <f t="shared" ca="1" si="1"/>
        <v>Difficulty of Detecting and Measuring</v>
      </c>
      <c r="AN3" s="15" t="str">
        <f t="shared" ca="1" si="1"/>
        <v>Extent of Automation</v>
      </c>
      <c r="AO3" s="15" t="str">
        <f t="shared" ca="1" si="1"/>
        <v>Productivity</v>
      </c>
    </row>
    <row r="4" spans="1:41" ht="24.75" customHeight="1" x14ac:dyDescent="0.25">
      <c r="A4" s="5">
        <v>1</v>
      </c>
      <c r="B4" s="14" t="str">
        <f>'39 Parameters'!$B3</f>
        <v>Weight of moving object</v>
      </c>
      <c r="C4" s="50" t="str">
        <f>IF(AND(LEN('Contradiction Table'!D4)&gt;0,MID('Contradiction Table'!D4,1,1)=" "),"X","")</f>
        <v/>
      </c>
      <c r="D4" s="50" t="str">
        <f>IF(AND(LEN('Contradiction Table'!E4)&gt;0,MID('Contradiction Table'!E4,1,1)=" "),"X","")</f>
        <v/>
      </c>
      <c r="E4" s="50" t="str">
        <f>IF(AND(LEN('Contradiction Table'!F4)&gt;0,MID('Contradiction Table'!F4,1,1)=" "),"X","")</f>
        <v/>
      </c>
      <c r="F4" s="50" t="str">
        <f>IF(AND(LEN('Contradiction Table'!G4)&gt;0,MID('Contradiction Table'!G4,1,1)=" "),"X","")</f>
        <v/>
      </c>
      <c r="G4" s="50" t="str">
        <f>IF(AND(LEN('Contradiction Table'!H4)&gt;0,MID('Contradiction Table'!H4,1,1)=" "),"X","")</f>
        <v/>
      </c>
      <c r="H4" s="50" t="str">
        <f>IF(AND(LEN('Contradiction Table'!I4)&gt;0,MID('Contradiction Table'!I4,1,1)=" "),"X","")</f>
        <v/>
      </c>
      <c r="I4" s="50" t="str">
        <f>IF(AND(LEN('Contradiction Table'!J4)&gt;0,MID('Contradiction Table'!J4,1,1)=" "),"X","")</f>
        <v/>
      </c>
      <c r="J4" s="50" t="str">
        <f>IF(AND(LEN('Contradiction Table'!K4)&gt;0,MID('Contradiction Table'!K4,1,1)=" "),"X","")</f>
        <v>X</v>
      </c>
      <c r="K4" s="50" t="str">
        <f>IF(AND(LEN('Contradiction Table'!L4)&gt;0,MID('Contradiction Table'!L4,1,1)=" "),"X","")</f>
        <v/>
      </c>
      <c r="L4" s="50" t="str">
        <f>IF(AND(LEN('Contradiction Table'!M4)&gt;0,MID('Contradiction Table'!M4,1,1)=" "),"X","")</f>
        <v/>
      </c>
      <c r="M4" s="50" t="str">
        <f>IF(AND(LEN('Contradiction Table'!N4)&gt;0,MID('Contradiction Table'!N4,1,1)=" "),"X","")</f>
        <v/>
      </c>
      <c r="N4" s="50" t="str">
        <f>IF(AND(LEN('Contradiction Table'!O4)&gt;0,MID('Contradiction Table'!O4,1,1)=" "),"X","")</f>
        <v/>
      </c>
      <c r="O4" s="50" t="str">
        <f>IF(AND(LEN('Contradiction Table'!P4)&gt;0,MID('Contradiction Table'!P4,1,1)=" "),"X","")</f>
        <v/>
      </c>
      <c r="P4" s="50" t="str">
        <f>IF(AND(LEN('Contradiction Table'!Q4)&gt;0,MID('Contradiction Table'!Q4,1,1)=" "),"X","")</f>
        <v/>
      </c>
      <c r="Q4" s="50" t="str">
        <f>IF(AND(LEN('Contradiction Table'!R4)&gt;0,MID('Contradiction Table'!R4,1,1)=" "),"X","")</f>
        <v/>
      </c>
      <c r="R4" s="50" t="str">
        <f>IF(AND(LEN('Contradiction Table'!S4)&gt;0,MID('Contradiction Table'!S4,1,1)=" "),"X","")</f>
        <v/>
      </c>
      <c r="S4" s="50" t="str">
        <f>IF(AND(LEN('Contradiction Table'!T4)&gt;0,MID('Contradiction Table'!T4,1,1)=" "),"X","")</f>
        <v/>
      </c>
      <c r="T4" s="50" t="str">
        <f>IF(AND(LEN('Contradiction Table'!U4)&gt;0,MID('Contradiction Table'!U4,1,1)=" "),"X","")</f>
        <v/>
      </c>
      <c r="U4" s="50" t="str">
        <f>IF(AND(LEN('Contradiction Table'!V4)&gt;0,MID('Contradiction Table'!V4,1,1)=" "),"X","")</f>
        <v/>
      </c>
      <c r="V4" s="50" t="str">
        <f>IF(AND(LEN('Contradiction Table'!W4)&gt;0,MID('Contradiction Table'!W4,1,1)=" "),"X","")</f>
        <v/>
      </c>
      <c r="W4" s="50" t="str">
        <f>IF(AND(LEN('Contradiction Table'!X4)&gt;0,MID('Contradiction Table'!X4,1,1)=" "),"X","")</f>
        <v/>
      </c>
      <c r="X4" s="50" t="str">
        <f>IF(AND(LEN('Contradiction Table'!Y4)&gt;0,MID('Contradiction Table'!Y4,1,1)=" "),"X","")</f>
        <v/>
      </c>
      <c r="Y4" s="50" t="str">
        <f>IF(AND(LEN('Contradiction Table'!Z4)&gt;0,MID('Contradiction Table'!Z4,1,1)=" "),"X","")</f>
        <v/>
      </c>
      <c r="Z4" s="50" t="str">
        <f>IF(AND(LEN('Contradiction Table'!AA4)&gt;0,MID('Contradiction Table'!AA4,1,1)=" "),"X","")</f>
        <v/>
      </c>
      <c r="AA4" s="50" t="str">
        <f>IF(AND(LEN('Contradiction Table'!AB4)&gt;0,MID('Contradiction Table'!AB4,1,1)=" "),"X","")</f>
        <v/>
      </c>
      <c r="AB4" s="50" t="str">
        <f>IF(AND(LEN('Contradiction Table'!AC4)&gt;0,MID('Contradiction Table'!AC4,1,1)=" "),"X","")</f>
        <v/>
      </c>
      <c r="AC4" s="50" t="str">
        <f>IF(AND(LEN('Contradiction Table'!AD4)&gt;0,MID('Contradiction Table'!AD4,1,1)=" "),"X","")</f>
        <v/>
      </c>
      <c r="AD4" s="50" t="str">
        <f>IF(AND(LEN('Contradiction Table'!AE4)&gt;0,MID('Contradiction Table'!AE4,1,1)=" "),"X","")</f>
        <v/>
      </c>
      <c r="AE4" s="50" t="str">
        <f>IF(AND(LEN('Contradiction Table'!AF4)&gt;0,MID('Contradiction Table'!AF4,1,1)=" "),"X","")</f>
        <v/>
      </c>
      <c r="AF4" s="50" t="str">
        <f>IF(AND(LEN('Contradiction Table'!AG4)&gt;0,MID('Contradiction Table'!AG4,1,1)=" "),"X","")</f>
        <v/>
      </c>
      <c r="AG4" s="50" t="str">
        <f>IF(AND(LEN('Contradiction Table'!AH4)&gt;0,MID('Contradiction Table'!AH4,1,1)=" "),"X","")</f>
        <v/>
      </c>
      <c r="AH4" s="50" t="str">
        <f>IF(AND(LEN('Contradiction Table'!AI4)&gt;0,MID('Contradiction Table'!AI4,1,1)=" "),"X","")</f>
        <v/>
      </c>
      <c r="AI4" s="50" t="str">
        <f>IF(AND(LEN('Contradiction Table'!AJ4)&gt;0,MID('Contradiction Table'!AJ4,1,1)=" "),"X","")</f>
        <v/>
      </c>
      <c r="AJ4" s="50" t="str">
        <f>IF(AND(LEN('Contradiction Table'!AK4)&gt;0,MID('Contradiction Table'!AK4,1,1)=" "),"X","")</f>
        <v/>
      </c>
      <c r="AK4" s="50" t="str">
        <f>IF(AND(LEN('Contradiction Table'!AL4)&gt;0,MID('Contradiction Table'!AL4,1,1)=" "),"X","")</f>
        <v/>
      </c>
      <c r="AL4" s="50" t="str">
        <f>IF(AND(LEN('Contradiction Table'!AM4)&gt;0,MID('Contradiction Table'!AM4,1,1)=" "),"X","")</f>
        <v/>
      </c>
      <c r="AM4" s="50" t="str">
        <f>IF(AND(LEN('Contradiction Table'!AN4)&gt;0,MID('Contradiction Table'!AN4,1,1)=" "),"X","")</f>
        <v/>
      </c>
      <c r="AN4" s="50" t="str">
        <f>IF(AND(LEN('Contradiction Table'!AO4)&gt;0,MID('Contradiction Table'!AO4,1,1)=" "),"X","")</f>
        <v/>
      </c>
      <c r="AO4" s="50" t="str">
        <f>IF(AND(LEN('Contradiction Table'!AP4)&gt;0,MID('Contradiction Table'!AP4,1,1)=" "),"X","")</f>
        <v/>
      </c>
    </row>
    <row r="5" spans="1:41" ht="24.9" customHeight="1" x14ac:dyDescent="0.25">
      <c r="A5" s="5">
        <v>2</v>
      </c>
      <c r="B5" s="14" t="str">
        <f>'39 Parameters'!$B4</f>
        <v>Weight of stationary object</v>
      </c>
      <c r="C5" s="50" t="str">
        <f>IF(AND(LEN('Contradiction Table'!D5)&gt;0,MID('Contradiction Table'!D5,1,1)=" "),"X","")</f>
        <v/>
      </c>
      <c r="D5" s="50" t="str">
        <f>IF(AND(LEN('Contradiction Table'!E5)&gt;0,MID('Contradiction Table'!E5,1,1)=" "),"X","")</f>
        <v/>
      </c>
      <c r="E5" s="50" t="str">
        <f>IF(AND(LEN('Contradiction Table'!F5)&gt;0,MID('Contradiction Table'!F5,1,1)=" "),"X","")</f>
        <v/>
      </c>
      <c r="F5" s="50" t="str">
        <f>IF(AND(LEN('Contradiction Table'!G5)&gt;0,MID('Contradiction Table'!G5,1,1)=" "),"X","")</f>
        <v/>
      </c>
      <c r="G5" s="50" t="str">
        <f>IF(AND(LEN('Contradiction Table'!H5)&gt;0,MID('Contradiction Table'!H5,1,1)=" "),"X","")</f>
        <v/>
      </c>
      <c r="H5" s="50" t="str">
        <f>IF(AND(LEN('Contradiction Table'!I5)&gt;0,MID('Contradiction Table'!I5,1,1)=" "),"X","")</f>
        <v/>
      </c>
      <c r="I5" s="50" t="str">
        <f>IF(AND(LEN('Contradiction Table'!J5)&gt;0,MID('Contradiction Table'!J5,1,1)=" "),"X","")</f>
        <v/>
      </c>
      <c r="J5" s="50" t="str">
        <f>IF(AND(LEN('Contradiction Table'!K5)&gt;0,MID('Contradiction Table'!K5,1,1)=" "),"X","")</f>
        <v/>
      </c>
      <c r="K5" s="50" t="str">
        <f>IF(AND(LEN('Contradiction Table'!L5)&gt;0,MID('Contradiction Table'!L5,1,1)=" "),"X","")</f>
        <v/>
      </c>
      <c r="L5" s="50" t="str">
        <f>IF(AND(LEN('Contradiction Table'!M5)&gt;0,MID('Contradiction Table'!M5,1,1)=" "),"X","")</f>
        <v/>
      </c>
      <c r="M5" s="50" t="str">
        <f>IF(AND(LEN('Contradiction Table'!N5)&gt;0,MID('Contradiction Table'!N5,1,1)=" "),"X","")</f>
        <v/>
      </c>
      <c r="N5" s="50" t="str">
        <f>IF(AND(LEN('Contradiction Table'!O5)&gt;0,MID('Contradiction Table'!O5,1,1)=" "),"X","")</f>
        <v/>
      </c>
      <c r="O5" s="50" t="str">
        <f>IF(AND(LEN('Contradiction Table'!P5)&gt;0,MID('Contradiction Table'!P5,1,1)=" "),"X","")</f>
        <v/>
      </c>
      <c r="P5" s="50" t="str">
        <f>IF(AND(LEN('Contradiction Table'!Q5)&gt;0,MID('Contradiction Table'!Q5,1,1)=" "),"X","")</f>
        <v/>
      </c>
      <c r="Q5" s="50" t="str">
        <f>IF(AND(LEN('Contradiction Table'!R5)&gt;0,MID('Contradiction Table'!R5,1,1)=" "),"X","")</f>
        <v/>
      </c>
      <c r="R5" s="50" t="str">
        <f>IF(AND(LEN('Contradiction Table'!S5)&gt;0,MID('Contradiction Table'!S5,1,1)=" "),"X","")</f>
        <v/>
      </c>
      <c r="S5" s="50" t="str">
        <f>IF(AND(LEN('Contradiction Table'!T5)&gt;0,MID('Contradiction Table'!T5,1,1)=" "),"X","")</f>
        <v/>
      </c>
      <c r="T5" s="50" t="str">
        <f>IF(AND(LEN('Contradiction Table'!U5)&gt;0,MID('Contradiction Table'!U5,1,1)=" "),"X","")</f>
        <v/>
      </c>
      <c r="U5" s="50" t="str">
        <f>IF(AND(LEN('Contradiction Table'!V5)&gt;0,MID('Contradiction Table'!V5,1,1)=" "),"X","")</f>
        <v/>
      </c>
      <c r="V5" s="50" t="str">
        <f>IF(AND(LEN('Contradiction Table'!W5)&gt;0,MID('Contradiction Table'!W5,1,1)=" "),"X","")</f>
        <v/>
      </c>
      <c r="W5" s="50" t="str">
        <f>IF(AND(LEN('Contradiction Table'!X5)&gt;0,MID('Contradiction Table'!X5,1,1)=" "),"X","")</f>
        <v/>
      </c>
      <c r="X5" s="50" t="str">
        <f>IF(AND(LEN('Contradiction Table'!Y5)&gt;0,MID('Contradiction Table'!Y5,1,1)=" "),"X","")</f>
        <v/>
      </c>
      <c r="Y5" s="50" t="str">
        <f>IF(AND(LEN('Contradiction Table'!Z5)&gt;0,MID('Contradiction Table'!Z5,1,1)=" "),"X","")</f>
        <v/>
      </c>
      <c r="Z5" s="50" t="str">
        <f>IF(AND(LEN('Contradiction Table'!AA5)&gt;0,MID('Contradiction Table'!AA5,1,1)=" "),"X","")</f>
        <v/>
      </c>
      <c r="AA5" s="50" t="str">
        <f>IF(AND(LEN('Contradiction Table'!AB5)&gt;0,MID('Contradiction Table'!AB5,1,1)=" "),"X","")</f>
        <v/>
      </c>
      <c r="AB5" s="50" t="str">
        <f>IF(AND(LEN('Contradiction Table'!AC5)&gt;0,MID('Contradiction Table'!AC5,1,1)=" "),"X","")</f>
        <v/>
      </c>
      <c r="AC5" s="50" t="str">
        <f>IF(AND(LEN('Contradiction Table'!AD5)&gt;0,MID('Contradiction Table'!AD5,1,1)=" "),"X","")</f>
        <v/>
      </c>
      <c r="AD5" s="50" t="str">
        <f>IF(AND(LEN('Contradiction Table'!AE5)&gt;0,MID('Contradiction Table'!AE5,1,1)=" "),"X","")</f>
        <v/>
      </c>
      <c r="AE5" s="50" t="str">
        <f>IF(AND(LEN('Contradiction Table'!AF5)&gt;0,MID('Contradiction Table'!AF5,1,1)=" "),"X","")</f>
        <v/>
      </c>
      <c r="AF5" s="50" t="str">
        <f>IF(AND(LEN('Contradiction Table'!AG5)&gt;0,MID('Contradiction Table'!AG5,1,1)=" "),"X","")</f>
        <v/>
      </c>
      <c r="AG5" s="50" t="str">
        <f>IF(AND(LEN('Contradiction Table'!AH5)&gt;0,MID('Contradiction Table'!AH5,1,1)=" "),"X","")</f>
        <v/>
      </c>
      <c r="AH5" s="50" t="str">
        <f>IF(AND(LEN('Contradiction Table'!AI5)&gt;0,MID('Contradiction Table'!AI5,1,1)=" "),"X","")</f>
        <v/>
      </c>
      <c r="AI5" s="50" t="str">
        <f>IF(AND(LEN('Contradiction Table'!AJ5)&gt;0,MID('Contradiction Table'!AJ5,1,1)=" "),"X","")</f>
        <v/>
      </c>
      <c r="AJ5" s="50" t="str">
        <f>IF(AND(LEN('Contradiction Table'!AK5)&gt;0,MID('Contradiction Table'!AK5,1,1)=" "),"X","")</f>
        <v/>
      </c>
      <c r="AK5" s="50" t="str">
        <f>IF(AND(LEN('Contradiction Table'!AL5)&gt;0,MID('Contradiction Table'!AL5,1,1)=" "),"X","")</f>
        <v/>
      </c>
      <c r="AL5" s="50" t="str">
        <f>IF(AND(LEN('Contradiction Table'!AM5)&gt;0,MID('Contradiction Table'!AM5,1,1)=" "),"X","")</f>
        <v/>
      </c>
      <c r="AM5" s="50" t="str">
        <f>IF(AND(LEN('Contradiction Table'!AN5)&gt;0,MID('Contradiction Table'!AN5,1,1)=" "),"X","")</f>
        <v/>
      </c>
      <c r="AN5" s="50" t="str">
        <f>IF(AND(LEN('Contradiction Table'!AO5)&gt;0,MID('Contradiction Table'!AO5,1,1)=" "),"X","")</f>
        <v/>
      </c>
      <c r="AO5" s="50" t="str">
        <f>IF(AND(LEN('Contradiction Table'!AP5)&gt;0,MID('Contradiction Table'!AP5,1,1)=" "),"X","")</f>
        <v/>
      </c>
    </row>
    <row r="6" spans="1:41" ht="24.9" customHeight="1" x14ac:dyDescent="0.25">
      <c r="A6" s="5">
        <v>3</v>
      </c>
      <c r="B6" s="14" t="str">
        <f>'39 Parameters'!$B5</f>
        <v>Length of moving object</v>
      </c>
      <c r="C6" s="50" t="str">
        <f>IF(AND(LEN('Contradiction Table'!D6)&gt;0,MID('Contradiction Table'!D6,1,1)=" "),"X","")</f>
        <v/>
      </c>
      <c r="D6" s="50" t="str">
        <f>IF(AND(LEN('Contradiction Table'!E6)&gt;0,MID('Contradiction Table'!E6,1,1)=" "),"X","")</f>
        <v/>
      </c>
      <c r="E6" s="50" t="str">
        <f>IF(AND(LEN('Contradiction Table'!F6)&gt;0,MID('Contradiction Table'!F6,1,1)=" "),"X","")</f>
        <v/>
      </c>
      <c r="F6" s="50" t="str">
        <f>IF(AND(LEN('Contradiction Table'!G6)&gt;0,MID('Contradiction Table'!G6,1,1)=" "),"X","")</f>
        <v/>
      </c>
      <c r="G6" s="50" t="str">
        <f>IF(AND(LEN('Contradiction Table'!H6)&gt;0,MID('Contradiction Table'!H6,1,1)=" "),"X","")</f>
        <v/>
      </c>
      <c r="H6" s="50" t="str">
        <f>IF(AND(LEN('Contradiction Table'!I6)&gt;0,MID('Contradiction Table'!I6,1,1)=" "),"X","")</f>
        <v/>
      </c>
      <c r="I6" s="50" t="str">
        <f>IF(AND(LEN('Contradiction Table'!J6)&gt;0,MID('Contradiction Table'!J6,1,1)=" "),"X","")</f>
        <v/>
      </c>
      <c r="J6" s="50" t="str">
        <f>IF(AND(LEN('Contradiction Table'!K6)&gt;0,MID('Contradiction Table'!K6,1,1)=" "),"X","")</f>
        <v/>
      </c>
      <c r="K6" s="50" t="str">
        <f>IF(AND(LEN('Contradiction Table'!L6)&gt;0,MID('Contradiction Table'!L6,1,1)=" "),"X","")</f>
        <v/>
      </c>
      <c r="L6" s="50" t="str">
        <f>IF(AND(LEN('Contradiction Table'!M6)&gt;0,MID('Contradiction Table'!M6,1,1)=" "),"X","")</f>
        <v/>
      </c>
      <c r="M6" s="50" t="str">
        <f>IF(AND(LEN('Contradiction Table'!N6)&gt;0,MID('Contradiction Table'!N6,1,1)=" "),"X","")</f>
        <v/>
      </c>
      <c r="N6" s="50" t="str">
        <f>IF(AND(LEN('Contradiction Table'!O6)&gt;0,MID('Contradiction Table'!O6,1,1)=" "),"X","")</f>
        <v/>
      </c>
      <c r="O6" s="50" t="str">
        <f>IF(AND(LEN('Contradiction Table'!P6)&gt;0,MID('Contradiction Table'!P6,1,1)=" "),"X","")</f>
        <v/>
      </c>
      <c r="P6" s="50" t="str">
        <f>IF(AND(LEN('Contradiction Table'!Q6)&gt;0,MID('Contradiction Table'!Q6,1,1)=" "),"X","")</f>
        <v/>
      </c>
      <c r="Q6" s="50" t="str">
        <f>IF(AND(LEN('Contradiction Table'!R6)&gt;0,MID('Contradiction Table'!R6,1,1)=" "),"X","")</f>
        <v/>
      </c>
      <c r="R6" s="50" t="str">
        <f>IF(AND(LEN('Contradiction Table'!S6)&gt;0,MID('Contradiction Table'!S6,1,1)=" "),"X","")</f>
        <v/>
      </c>
      <c r="S6" s="50" t="str">
        <f>IF(AND(LEN('Contradiction Table'!T6)&gt;0,MID('Contradiction Table'!T6,1,1)=" "),"X","")</f>
        <v/>
      </c>
      <c r="T6" s="50" t="str">
        <f>IF(AND(LEN('Contradiction Table'!U6)&gt;0,MID('Contradiction Table'!U6,1,1)=" "),"X","")</f>
        <v/>
      </c>
      <c r="U6" s="50" t="str">
        <f>IF(AND(LEN('Contradiction Table'!V6)&gt;0,MID('Contradiction Table'!V6,1,1)=" "),"X","")</f>
        <v/>
      </c>
      <c r="V6" s="50" t="str">
        <f>IF(AND(LEN('Contradiction Table'!W6)&gt;0,MID('Contradiction Table'!W6,1,1)=" "),"X","")</f>
        <v/>
      </c>
      <c r="W6" s="50" t="str">
        <f>IF(AND(LEN('Contradiction Table'!X6)&gt;0,MID('Contradiction Table'!X6,1,1)=" "),"X","")</f>
        <v/>
      </c>
      <c r="X6" s="50" t="str">
        <f>IF(AND(LEN('Contradiction Table'!Y6)&gt;0,MID('Contradiction Table'!Y6,1,1)=" "),"X","")</f>
        <v/>
      </c>
      <c r="Y6" s="50" t="str">
        <f>IF(AND(LEN('Contradiction Table'!Z6)&gt;0,MID('Contradiction Table'!Z6,1,1)=" "),"X","")</f>
        <v/>
      </c>
      <c r="Z6" s="50" t="str">
        <f>IF(AND(LEN('Contradiction Table'!AA6)&gt;0,MID('Contradiction Table'!AA6,1,1)=" "),"X","")</f>
        <v/>
      </c>
      <c r="AA6" s="50" t="str">
        <f>IF(AND(LEN('Contradiction Table'!AB6)&gt;0,MID('Contradiction Table'!AB6,1,1)=" "),"X","")</f>
        <v/>
      </c>
      <c r="AB6" s="50" t="str">
        <f>IF(AND(LEN('Contradiction Table'!AC6)&gt;0,MID('Contradiction Table'!AC6,1,1)=" "),"X","")</f>
        <v/>
      </c>
      <c r="AC6" s="50" t="str">
        <f>IF(AND(LEN('Contradiction Table'!AD6)&gt;0,MID('Contradiction Table'!AD6,1,1)=" "),"X","")</f>
        <v/>
      </c>
      <c r="AD6" s="50" t="str">
        <f>IF(AND(LEN('Contradiction Table'!AE6)&gt;0,MID('Contradiction Table'!AE6,1,1)=" "),"X","")</f>
        <v/>
      </c>
      <c r="AE6" s="50" t="str">
        <f>IF(AND(LEN('Contradiction Table'!AF6)&gt;0,MID('Contradiction Table'!AF6,1,1)=" "),"X","")</f>
        <v/>
      </c>
      <c r="AF6" s="50" t="str">
        <f>IF(AND(LEN('Contradiction Table'!AG6)&gt;0,MID('Contradiction Table'!AG6,1,1)=" "),"X","")</f>
        <v/>
      </c>
      <c r="AG6" s="50" t="str">
        <f>IF(AND(LEN('Contradiction Table'!AH6)&gt;0,MID('Contradiction Table'!AH6,1,1)=" "),"X","")</f>
        <v/>
      </c>
      <c r="AH6" s="50" t="str">
        <f>IF(AND(LEN('Contradiction Table'!AI6)&gt;0,MID('Contradiction Table'!AI6,1,1)=" "),"X","")</f>
        <v/>
      </c>
      <c r="AI6" s="50" t="str">
        <f>IF(AND(LEN('Contradiction Table'!AJ6)&gt;0,MID('Contradiction Table'!AJ6,1,1)=" "),"X","")</f>
        <v/>
      </c>
      <c r="AJ6" s="50" t="str">
        <f>IF(AND(LEN('Contradiction Table'!AK6)&gt;0,MID('Contradiction Table'!AK6,1,1)=" "),"X","")</f>
        <v/>
      </c>
      <c r="AK6" s="50" t="str">
        <f>IF(AND(LEN('Contradiction Table'!AL6)&gt;0,MID('Contradiction Table'!AL6,1,1)=" "),"X","")</f>
        <v/>
      </c>
      <c r="AL6" s="50" t="str">
        <f>IF(AND(LEN('Contradiction Table'!AM6)&gt;0,MID('Contradiction Table'!AM6,1,1)=" "),"X","")</f>
        <v/>
      </c>
      <c r="AM6" s="50" t="str">
        <f>IF(AND(LEN('Contradiction Table'!AN6)&gt;0,MID('Contradiction Table'!AN6,1,1)=" "),"X","")</f>
        <v/>
      </c>
      <c r="AN6" s="50" t="str">
        <f>IF(AND(LEN('Contradiction Table'!AO6)&gt;0,MID('Contradiction Table'!AO6,1,1)=" "),"X","")</f>
        <v/>
      </c>
      <c r="AO6" s="50" t="str">
        <f>IF(AND(LEN('Contradiction Table'!AP6)&gt;0,MID('Contradiction Table'!AP6,1,1)=" "),"X","")</f>
        <v/>
      </c>
    </row>
    <row r="7" spans="1:41" ht="24.9" customHeight="1" x14ac:dyDescent="0.25">
      <c r="A7" s="5">
        <v>4</v>
      </c>
      <c r="B7" s="14" t="str">
        <f>'39 Parameters'!$B6</f>
        <v>Length of stationary object</v>
      </c>
      <c r="C7" s="50" t="str">
        <f>IF(AND(LEN('Contradiction Table'!D7)&gt;0,MID('Contradiction Table'!D7,1,1)=" "),"X","")</f>
        <v/>
      </c>
      <c r="D7" s="50" t="str">
        <f>IF(AND(LEN('Contradiction Table'!E7)&gt;0,MID('Contradiction Table'!E7,1,1)=" "),"X","")</f>
        <v/>
      </c>
      <c r="E7" s="50" t="str">
        <f>IF(AND(LEN('Contradiction Table'!F7)&gt;0,MID('Contradiction Table'!F7,1,1)=" "),"X","")</f>
        <v/>
      </c>
      <c r="F7" s="50" t="str">
        <f>IF(AND(LEN('Contradiction Table'!G7)&gt;0,MID('Contradiction Table'!G7,1,1)=" "),"X","")</f>
        <v/>
      </c>
      <c r="G7" s="50" t="str">
        <f>IF(AND(LEN('Contradiction Table'!H7)&gt;0,MID('Contradiction Table'!H7,1,1)=" "),"X","")</f>
        <v/>
      </c>
      <c r="H7" s="50" t="str">
        <f>IF(AND(LEN('Contradiction Table'!I7)&gt;0,MID('Contradiction Table'!I7,1,1)=" "),"X","")</f>
        <v/>
      </c>
      <c r="I7" s="50" t="str">
        <f>IF(AND(LEN('Contradiction Table'!J7)&gt;0,MID('Contradiction Table'!J7,1,1)=" "),"X","")</f>
        <v/>
      </c>
      <c r="J7" s="50" t="str">
        <f>IF(AND(LEN('Contradiction Table'!K7)&gt;0,MID('Contradiction Table'!K7,1,1)=" "),"X","")</f>
        <v/>
      </c>
      <c r="K7" s="50" t="str">
        <f>IF(AND(LEN('Contradiction Table'!L7)&gt;0,MID('Contradiction Table'!L7,1,1)=" "),"X","")</f>
        <v/>
      </c>
      <c r="L7" s="50" t="str">
        <f>IF(AND(LEN('Contradiction Table'!M7)&gt;0,MID('Contradiction Table'!M7,1,1)=" "),"X","")</f>
        <v/>
      </c>
      <c r="M7" s="50" t="str">
        <f>IF(AND(LEN('Contradiction Table'!N7)&gt;0,MID('Contradiction Table'!N7,1,1)=" "),"X","")</f>
        <v/>
      </c>
      <c r="N7" s="50" t="str">
        <f>IF(AND(LEN('Contradiction Table'!O7)&gt;0,MID('Contradiction Table'!O7,1,1)=" "),"X","")</f>
        <v/>
      </c>
      <c r="O7" s="50" t="str">
        <f>IF(AND(LEN('Contradiction Table'!P7)&gt;0,MID('Contradiction Table'!P7,1,1)=" "),"X","")</f>
        <v/>
      </c>
      <c r="P7" s="50" t="str">
        <f>IF(AND(LEN('Contradiction Table'!Q7)&gt;0,MID('Contradiction Table'!Q7,1,1)=" "),"X","")</f>
        <v/>
      </c>
      <c r="Q7" s="50" t="str">
        <f>IF(AND(LEN('Contradiction Table'!R7)&gt;0,MID('Contradiction Table'!R7,1,1)=" "),"X","")</f>
        <v/>
      </c>
      <c r="R7" s="50" t="str">
        <f>IF(AND(LEN('Contradiction Table'!S7)&gt;0,MID('Contradiction Table'!S7,1,1)=" "),"X","")</f>
        <v/>
      </c>
      <c r="S7" s="50" t="str">
        <f>IF(AND(LEN('Contradiction Table'!T7)&gt;0,MID('Contradiction Table'!T7,1,1)=" "),"X","")</f>
        <v/>
      </c>
      <c r="T7" s="50" t="str">
        <f>IF(AND(LEN('Contradiction Table'!U7)&gt;0,MID('Contradiction Table'!U7,1,1)=" "),"X","")</f>
        <v/>
      </c>
      <c r="U7" s="50" t="str">
        <f>IF(AND(LEN('Contradiction Table'!V7)&gt;0,MID('Contradiction Table'!V7,1,1)=" "),"X","")</f>
        <v/>
      </c>
      <c r="V7" s="50" t="str">
        <f>IF(AND(LEN('Contradiction Table'!W7)&gt;0,MID('Contradiction Table'!W7,1,1)=" "),"X","")</f>
        <v/>
      </c>
      <c r="W7" s="50" t="str">
        <f>IF(AND(LEN('Contradiction Table'!X7)&gt;0,MID('Contradiction Table'!X7,1,1)=" "),"X","")</f>
        <v/>
      </c>
      <c r="X7" s="50" t="str">
        <f>IF(AND(LEN('Contradiction Table'!Y7)&gt;0,MID('Contradiction Table'!Y7,1,1)=" "),"X","")</f>
        <v/>
      </c>
      <c r="Y7" s="50" t="str">
        <f>IF(AND(LEN('Contradiction Table'!Z7)&gt;0,MID('Contradiction Table'!Z7,1,1)=" "),"X","")</f>
        <v>X</v>
      </c>
      <c r="Z7" s="50" t="str">
        <f>IF(AND(LEN('Contradiction Table'!AA7)&gt;0,MID('Contradiction Table'!AA7,1,1)=" "),"X","")</f>
        <v/>
      </c>
      <c r="AA7" s="50" t="str">
        <f>IF(AND(LEN('Contradiction Table'!AB7)&gt;0,MID('Contradiction Table'!AB7,1,1)=" "),"X","")</f>
        <v/>
      </c>
      <c r="AB7" s="50" t="str">
        <f>IF(AND(LEN('Contradiction Table'!AC7)&gt;0,MID('Contradiction Table'!AC7,1,1)=" "),"X","")</f>
        <v/>
      </c>
      <c r="AC7" s="50" t="str">
        <f>IF(AND(LEN('Contradiction Table'!AD7)&gt;0,MID('Contradiction Table'!AD7,1,1)=" "),"X","")</f>
        <v/>
      </c>
      <c r="AD7" s="50" t="str">
        <f>IF(AND(LEN('Contradiction Table'!AE7)&gt;0,MID('Contradiction Table'!AE7,1,1)=" "),"X","")</f>
        <v/>
      </c>
      <c r="AE7" s="50" t="str">
        <f>IF(AND(LEN('Contradiction Table'!AF7)&gt;0,MID('Contradiction Table'!AF7,1,1)=" "),"X","")</f>
        <v/>
      </c>
      <c r="AF7" s="50" t="str">
        <f>IF(AND(LEN('Contradiction Table'!AG7)&gt;0,MID('Contradiction Table'!AG7,1,1)=" "),"X","")</f>
        <v/>
      </c>
      <c r="AG7" s="50" t="str">
        <f>IF(AND(LEN('Contradiction Table'!AH7)&gt;0,MID('Contradiction Table'!AH7,1,1)=" "),"X","")</f>
        <v/>
      </c>
      <c r="AH7" s="50" t="str">
        <f>IF(AND(LEN('Contradiction Table'!AI7)&gt;0,MID('Contradiction Table'!AI7,1,1)=" "),"X","")</f>
        <v/>
      </c>
      <c r="AI7" s="50" t="str">
        <f>IF(AND(LEN('Contradiction Table'!AJ7)&gt;0,MID('Contradiction Table'!AJ7,1,1)=" "),"X","")</f>
        <v/>
      </c>
      <c r="AJ7" s="50" t="str">
        <f>IF(AND(LEN('Contradiction Table'!AK7)&gt;0,MID('Contradiction Table'!AK7,1,1)=" "),"X","")</f>
        <v/>
      </c>
      <c r="AK7" s="50" t="str">
        <f>IF(AND(LEN('Contradiction Table'!AL7)&gt;0,MID('Contradiction Table'!AL7,1,1)=" "),"X","")</f>
        <v/>
      </c>
      <c r="AL7" s="50" t="str">
        <f>IF(AND(LEN('Contradiction Table'!AM7)&gt;0,MID('Contradiction Table'!AM7,1,1)=" "),"X","")</f>
        <v/>
      </c>
      <c r="AM7" s="50" t="str">
        <f>IF(AND(LEN('Contradiction Table'!AN7)&gt;0,MID('Contradiction Table'!AN7,1,1)=" "),"X","")</f>
        <v/>
      </c>
      <c r="AN7" s="50" t="str">
        <f>IF(AND(LEN('Contradiction Table'!AO7)&gt;0,MID('Contradiction Table'!AO7,1,1)=" "),"X","")</f>
        <v/>
      </c>
      <c r="AO7" s="50" t="str">
        <f>IF(AND(LEN('Contradiction Table'!AP7)&gt;0,MID('Contradiction Table'!AP7,1,1)=" "),"X","")</f>
        <v/>
      </c>
    </row>
    <row r="8" spans="1:41" ht="24.9" customHeight="1" x14ac:dyDescent="0.25">
      <c r="A8" s="5">
        <v>5</v>
      </c>
      <c r="B8" s="14" t="str">
        <f>'39 Parameters'!$B7</f>
        <v>Area of moving object</v>
      </c>
      <c r="C8" s="50" t="str">
        <f>IF(AND(LEN('Contradiction Table'!D8)&gt;0,MID('Contradiction Table'!D8,1,1)=" "),"X","")</f>
        <v/>
      </c>
      <c r="D8" s="50" t="str">
        <f>IF(AND(LEN('Contradiction Table'!E8)&gt;0,MID('Contradiction Table'!E8,1,1)=" "),"X","")</f>
        <v/>
      </c>
      <c r="E8" s="50" t="str">
        <f>IF(AND(LEN('Contradiction Table'!F8)&gt;0,MID('Contradiction Table'!F8,1,1)=" "),"X","")</f>
        <v/>
      </c>
      <c r="F8" s="50" t="str">
        <f>IF(AND(LEN('Contradiction Table'!G8)&gt;0,MID('Contradiction Table'!G8,1,1)=" "),"X","")</f>
        <v/>
      </c>
      <c r="G8" s="50" t="str">
        <f>IF(AND(LEN('Contradiction Table'!H8)&gt;0,MID('Contradiction Table'!H8,1,1)=" "),"X","")</f>
        <v/>
      </c>
      <c r="H8" s="50" t="str">
        <f>IF(AND(LEN('Contradiction Table'!I8)&gt;0,MID('Contradiction Table'!I8,1,1)=" "),"X","")</f>
        <v/>
      </c>
      <c r="I8" s="50" t="str">
        <f>IF(AND(LEN('Contradiction Table'!J8)&gt;0,MID('Contradiction Table'!J8,1,1)=" "),"X","")</f>
        <v/>
      </c>
      <c r="J8" s="50" t="str">
        <f>IF(AND(LEN('Contradiction Table'!K8)&gt;0,MID('Contradiction Table'!K8,1,1)=" "),"X","")</f>
        <v/>
      </c>
      <c r="K8" s="50" t="str">
        <f>IF(AND(LEN('Contradiction Table'!L8)&gt;0,MID('Contradiction Table'!L8,1,1)=" "),"X","")</f>
        <v/>
      </c>
      <c r="L8" s="50" t="str">
        <f>IF(AND(LEN('Contradiction Table'!M8)&gt;0,MID('Contradiction Table'!M8,1,1)=" "),"X","")</f>
        <v/>
      </c>
      <c r="M8" s="50" t="str">
        <f>IF(AND(LEN('Contradiction Table'!N8)&gt;0,MID('Contradiction Table'!N8,1,1)=" "),"X","")</f>
        <v/>
      </c>
      <c r="N8" s="50" t="str">
        <f>IF(AND(LEN('Contradiction Table'!O8)&gt;0,MID('Contradiction Table'!O8,1,1)=" "),"X","")</f>
        <v/>
      </c>
      <c r="O8" s="50" t="str">
        <f>IF(AND(LEN('Contradiction Table'!P8)&gt;0,MID('Contradiction Table'!P8,1,1)=" "),"X","")</f>
        <v/>
      </c>
      <c r="P8" s="50" t="str">
        <f>IF(AND(LEN('Contradiction Table'!Q8)&gt;0,MID('Contradiction Table'!Q8,1,1)=" "),"X","")</f>
        <v/>
      </c>
      <c r="Q8" s="50" t="str">
        <f>IF(AND(LEN('Contradiction Table'!R8)&gt;0,MID('Contradiction Table'!R8,1,1)=" "),"X","")</f>
        <v/>
      </c>
      <c r="R8" s="50" t="str">
        <f>IF(AND(LEN('Contradiction Table'!S8)&gt;0,MID('Contradiction Table'!S8,1,1)=" "),"X","")</f>
        <v/>
      </c>
      <c r="S8" s="50" t="str">
        <f>IF(AND(LEN('Contradiction Table'!T8)&gt;0,MID('Contradiction Table'!T8,1,1)=" "),"X","")</f>
        <v/>
      </c>
      <c r="T8" s="50" t="str">
        <f>IF(AND(LEN('Contradiction Table'!U8)&gt;0,MID('Contradiction Table'!U8,1,1)=" "),"X","")</f>
        <v/>
      </c>
      <c r="U8" s="50" t="str">
        <f>IF(AND(LEN('Contradiction Table'!V8)&gt;0,MID('Contradiction Table'!V8,1,1)=" "),"X","")</f>
        <v/>
      </c>
      <c r="V8" s="50" t="str">
        <f>IF(AND(LEN('Contradiction Table'!W8)&gt;0,MID('Contradiction Table'!W8,1,1)=" "),"X","")</f>
        <v/>
      </c>
      <c r="W8" s="50" t="str">
        <f>IF(AND(LEN('Contradiction Table'!X8)&gt;0,MID('Contradiction Table'!X8,1,1)=" "),"X","")</f>
        <v/>
      </c>
      <c r="X8" s="50" t="str">
        <f>IF(AND(LEN('Contradiction Table'!Y8)&gt;0,MID('Contradiction Table'!Y8,1,1)=" "),"X","")</f>
        <v/>
      </c>
      <c r="Y8" s="50" t="str">
        <f>IF(AND(LEN('Contradiction Table'!Z8)&gt;0,MID('Contradiction Table'!Z8,1,1)=" "),"X","")</f>
        <v/>
      </c>
      <c r="Z8" s="50" t="str">
        <f>IF(AND(LEN('Contradiction Table'!AA8)&gt;0,MID('Contradiction Table'!AA8,1,1)=" "),"X","")</f>
        <v/>
      </c>
      <c r="AA8" s="50" t="str">
        <f>IF(AND(LEN('Contradiction Table'!AB8)&gt;0,MID('Contradiction Table'!AB8,1,1)=" "),"X","")</f>
        <v/>
      </c>
      <c r="AB8" s="50" t="str">
        <f>IF(AND(LEN('Contradiction Table'!AC8)&gt;0,MID('Contradiction Table'!AC8,1,1)=" "),"X","")</f>
        <v/>
      </c>
      <c r="AC8" s="50" t="str">
        <f>IF(AND(LEN('Contradiction Table'!AD8)&gt;0,MID('Contradiction Table'!AD8,1,1)=" "),"X","")</f>
        <v/>
      </c>
      <c r="AD8" s="50" t="str">
        <f>IF(AND(LEN('Contradiction Table'!AE8)&gt;0,MID('Contradiction Table'!AE8,1,1)=" "),"X","")</f>
        <v/>
      </c>
      <c r="AE8" s="50" t="str">
        <f>IF(AND(LEN('Contradiction Table'!AF8)&gt;0,MID('Contradiction Table'!AF8,1,1)=" "),"X","")</f>
        <v/>
      </c>
      <c r="AF8" s="50" t="str">
        <f>IF(AND(LEN('Contradiction Table'!AG8)&gt;0,MID('Contradiction Table'!AG8,1,1)=" "),"X","")</f>
        <v/>
      </c>
      <c r="AG8" s="50" t="str">
        <f>IF(AND(LEN('Contradiction Table'!AH8)&gt;0,MID('Contradiction Table'!AH8,1,1)=" "),"X","")</f>
        <v/>
      </c>
      <c r="AH8" s="50" t="str">
        <f>IF(AND(LEN('Contradiction Table'!AI8)&gt;0,MID('Contradiction Table'!AI8,1,1)=" "),"X","")</f>
        <v/>
      </c>
      <c r="AI8" s="50" t="str">
        <f>IF(AND(LEN('Contradiction Table'!AJ8)&gt;0,MID('Contradiction Table'!AJ8,1,1)=" "),"X","")</f>
        <v/>
      </c>
      <c r="AJ8" s="50" t="str">
        <f>IF(AND(LEN('Contradiction Table'!AK8)&gt;0,MID('Contradiction Table'!AK8,1,1)=" "),"X","")</f>
        <v/>
      </c>
      <c r="AK8" s="50" t="str">
        <f>IF(AND(LEN('Contradiction Table'!AL8)&gt;0,MID('Contradiction Table'!AL8,1,1)=" "),"X","")</f>
        <v/>
      </c>
      <c r="AL8" s="50" t="str">
        <f>IF(AND(LEN('Contradiction Table'!AM8)&gt;0,MID('Contradiction Table'!AM8,1,1)=" "),"X","")</f>
        <v/>
      </c>
      <c r="AM8" s="50" t="str">
        <f>IF(AND(LEN('Contradiction Table'!AN8)&gt;0,MID('Contradiction Table'!AN8,1,1)=" "),"X","")</f>
        <v/>
      </c>
      <c r="AN8" s="50" t="str">
        <f>IF(AND(LEN('Contradiction Table'!AO8)&gt;0,MID('Contradiction Table'!AO8,1,1)=" "),"X","")</f>
        <v/>
      </c>
      <c r="AO8" s="50" t="str">
        <f>IF(AND(LEN('Contradiction Table'!AP8)&gt;0,MID('Contradiction Table'!AP8,1,1)=" "),"X","")</f>
        <v/>
      </c>
    </row>
    <row r="9" spans="1:41" ht="24.9" customHeight="1" x14ac:dyDescent="0.25">
      <c r="A9" s="5">
        <v>6</v>
      </c>
      <c r="B9" s="14" t="str">
        <f>'39 Parameters'!$B8</f>
        <v>Area of stationary object</v>
      </c>
      <c r="C9" s="50" t="str">
        <f>IF(AND(LEN('Contradiction Table'!D9)&gt;0,MID('Contradiction Table'!D9,1,1)=" "),"X","")</f>
        <v/>
      </c>
      <c r="D9" s="50" t="str">
        <f>IF(AND(LEN('Contradiction Table'!E9)&gt;0,MID('Contradiction Table'!E9,1,1)=" "),"X","")</f>
        <v/>
      </c>
      <c r="E9" s="50" t="str">
        <f>IF(AND(LEN('Contradiction Table'!F9)&gt;0,MID('Contradiction Table'!F9,1,1)=" "),"X","")</f>
        <v/>
      </c>
      <c r="F9" s="50" t="str">
        <f>IF(AND(LEN('Contradiction Table'!G9)&gt;0,MID('Contradiction Table'!G9,1,1)=" "),"X","")</f>
        <v/>
      </c>
      <c r="G9" s="50" t="str">
        <f>IF(AND(LEN('Contradiction Table'!H9)&gt;0,MID('Contradiction Table'!H9,1,1)=" "),"X","")</f>
        <v/>
      </c>
      <c r="H9" s="50" t="str">
        <f>IF(AND(LEN('Contradiction Table'!I9)&gt;0,MID('Contradiction Table'!I9,1,1)=" "),"X","")</f>
        <v/>
      </c>
      <c r="I9" s="50" t="str">
        <f>IF(AND(LEN('Contradiction Table'!J9)&gt;0,MID('Contradiction Table'!J9,1,1)=" "),"X","")</f>
        <v/>
      </c>
      <c r="J9" s="50" t="str">
        <f>IF(AND(LEN('Contradiction Table'!K9)&gt;0,MID('Contradiction Table'!K9,1,1)=" "),"X","")</f>
        <v/>
      </c>
      <c r="K9" s="50" t="str">
        <f>IF(AND(LEN('Contradiction Table'!L9)&gt;0,MID('Contradiction Table'!L9,1,1)=" "),"X","")</f>
        <v/>
      </c>
      <c r="L9" s="50" t="str">
        <f>IF(AND(LEN('Contradiction Table'!M9)&gt;0,MID('Contradiction Table'!M9,1,1)=" "),"X","")</f>
        <v/>
      </c>
      <c r="M9" s="50" t="str">
        <f>IF(AND(LEN('Contradiction Table'!N9)&gt;0,MID('Contradiction Table'!N9,1,1)=" "),"X","")</f>
        <v/>
      </c>
      <c r="N9" s="50" t="str">
        <f>IF(AND(LEN('Contradiction Table'!O9)&gt;0,MID('Contradiction Table'!O9,1,1)=" "),"X","")</f>
        <v/>
      </c>
      <c r="O9" s="50" t="str">
        <f>IF(AND(LEN('Contradiction Table'!P9)&gt;0,MID('Contradiction Table'!P9,1,1)=" "),"X","")</f>
        <v/>
      </c>
      <c r="P9" s="50" t="str">
        <f>IF(AND(LEN('Contradiction Table'!Q9)&gt;0,MID('Contradiction Table'!Q9,1,1)=" "),"X","")</f>
        <v/>
      </c>
      <c r="Q9" s="50" t="str">
        <f>IF(AND(LEN('Contradiction Table'!R9)&gt;0,MID('Contradiction Table'!R9,1,1)=" "),"X","")</f>
        <v/>
      </c>
      <c r="R9" s="50" t="str">
        <f>IF(AND(LEN('Contradiction Table'!S9)&gt;0,MID('Contradiction Table'!S9,1,1)=" "),"X","")</f>
        <v/>
      </c>
      <c r="S9" s="50" t="str">
        <f>IF(AND(LEN('Contradiction Table'!T9)&gt;0,MID('Contradiction Table'!T9,1,1)=" "),"X","")</f>
        <v/>
      </c>
      <c r="T9" s="50" t="str">
        <f>IF(AND(LEN('Contradiction Table'!U9)&gt;0,MID('Contradiction Table'!U9,1,1)=" "),"X","")</f>
        <v/>
      </c>
      <c r="U9" s="50" t="str">
        <f>IF(AND(LEN('Contradiction Table'!V9)&gt;0,MID('Contradiction Table'!V9,1,1)=" "),"X","")</f>
        <v/>
      </c>
      <c r="V9" s="50" t="str">
        <f>IF(AND(LEN('Contradiction Table'!W9)&gt;0,MID('Contradiction Table'!W9,1,1)=" "),"X","")</f>
        <v/>
      </c>
      <c r="W9" s="50" t="str">
        <f>IF(AND(LEN('Contradiction Table'!X9)&gt;0,MID('Contradiction Table'!X9,1,1)=" "),"X","")</f>
        <v/>
      </c>
      <c r="X9" s="50" t="str">
        <f>IF(AND(LEN('Contradiction Table'!Y9)&gt;0,MID('Contradiction Table'!Y9,1,1)=" "),"X","")</f>
        <v/>
      </c>
      <c r="Y9" s="50" t="str">
        <f>IF(AND(LEN('Contradiction Table'!Z9)&gt;0,MID('Contradiction Table'!Z9,1,1)=" "),"X","")</f>
        <v/>
      </c>
      <c r="Z9" s="50" t="str">
        <f>IF(AND(LEN('Contradiction Table'!AA9)&gt;0,MID('Contradiction Table'!AA9,1,1)=" "),"X","")</f>
        <v/>
      </c>
      <c r="AA9" s="50" t="str">
        <f>IF(AND(LEN('Contradiction Table'!AB9)&gt;0,MID('Contradiction Table'!AB9,1,1)=" "),"X","")</f>
        <v/>
      </c>
      <c r="AB9" s="50" t="str">
        <f>IF(AND(LEN('Contradiction Table'!AC9)&gt;0,MID('Contradiction Table'!AC9,1,1)=" "),"X","")</f>
        <v/>
      </c>
      <c r="AC9" s="50" t="str">
        <f>IF(AND(LEN('Contradiction Table'!AD9)&gt;0,MID('Contradiction Table'!AD9,1,1)=" "),"X","")</f>
        <v/>
      </c>
      <c r="AD9" s="50" t="str">
        <f>IF(AND(LEN('Contradiction Table'!AE9)&gt;0,MID('Contradiction Table'!AE9,1,1)=" "),"X","")</f>
        <v/>
      </c>
      <c r="AE9" s="50" t="str">
        <f>IF(AND(LEN('Contradiction Table'!AF9)&gt;0,MID('Contradiction Table'!AF9,1,1)=" "),"X","")</f>
        <v/>
      </c>
      <c r="AF9" s="50" t="str">
        <f>IF(AND(LEN('Contradiction Table'!AG9)&gt;0,MID('Contradiction Table'!AG9,1,1)=" "),"X","")</f>
        <v/>
      </c>
      <c r="AG9" s="50" t="str">
        <f>IF(AND(LEN('Contradiction Table'!AH9)&gt;0,MID('Contradiction Table'!AH9,1,1)=" "),"X","")</f>
        <v/>
      </c>
      <c r="AH9" s="50" t="str">
        <f>IF(AND(LEN('Contradiction Table'!AI9)&gt;0,MID('Contradiction Table'!AI9,1,1)=" "),"X","")</f>
        <v/>
      </c>
      <c r="AI9" s="50" t="str">
        <f>IF(AND(LEN('Contradiction Table'!AJ9)&gt;0,MID('Contradiction Table'!AJ9,1,1)=" "),"X","")</f>
        <v/>
      </c>
      <c r="AJ9" s="50" t="str">
        <f>IF(AND(LEN('Contradiction Table'!AK9)&gt;0,MID('Contradiction Table'!AK9,1,1)=" "),"X","")</f>
        <v/>
      </c>
      <c r="AK9" s="50" t="str">
        <f>IF(AND(LEN('Contradiction Table'!AL9)&gt;0,MID('Contradiction Table'!AL9,1,1)=" "),"X","")</f>
        <v/>
      </c>
      <c r="AL9" s="50" t="str">
        <f>IF(AND(LEN('Contradiction Table'!AM9)&gt;0,MID('Contradiction Table'!AM9,1,1)=" "),"X","")</f>
        <v/>
      </c>
      <c r="AM9" s="50" t="str">
        <f>IF(AND(LEN('Contradiction Table'!AN9)&gt;0,MID('Contradiction Table'!AN9,1,1)=" "),"X","")</f>
        <v/>
      </c>
      <c r="AN9" s="50" t="str">
        <f>IF(AND(LEN('Contradiction Table'!AO9)&gt;0,MID('Contradiction Table'!AO9,1,1)=" "),"X","")</f>
        <v/>
      </c>
      <c r="AO9" s="50" t="str">
        <f>IF(AND(LEN('Contradiction Table'!AP9)&gt;0,MID('Contradiction Table'!AP9,1,1)=" "),"X","")</f>
        <v/>
      </c>
    </row>
    <row r="10" spans="1:41" ht="24.9" customHeight="1" x14ac:dyDescent="0.25">
      <c r="A10" s="5">
        <v>7</v>
      </c>
      <c r="B10" s="14" t="str">
        <f>'39 Parameters'!$B9</f>
        <v>Volume of moving object</v>
      </c>
      <c r="C10" s="50" t="str">
        <f>IF(AND(LEN('Contradiction Table'!D10)&gt;0,MID('Contradiction Table'!D10,1,1)=" "),"X","")</f>
        <v/>
      </c>
      <c r="D10" s="50" t="str">
        <f>IF(AND(LEN('Contradiction Table'!E10)&gt;0,MID('Contradiction Table'!E10,1,1)=" "),"X","")</f>
        <v/>
      </c>
      <c r="E10" s="50" t="str">
        <f>IF(AND(LEN('Contradiction Table'!F10)&gt;0,MID('Contradiction Table'!F10,1,1)=" "),"X","")</f>
        <v/>
      </c>
      <c r="F10" s="50" t="str">
        <f>IF(AND(LEN('Contradiction Table'!G10)&gt;0,MID('Contradiction Table'!G10,1,1)=" "),"X","")</f>
        <v/>
      </c>
      <c r="G10" s="50" t="str">
        <f>IF(AND(LEN('Contradiction Table'!H10)&gt;0,MID('Contradiction Table'!H10,1,1)=" "),"X","")</f>
        <v/>
      </c>
      <c r="H10" s="50" t="str">
        <f>IF(AND(LEN('Contradiction Table'!I10)&gt;0,MID('Contradiction Table'!I10,1,1)=" "),"X","")</f>
        <v/>
      </c>
      <c r="I10" s="50" t="str">
        <f>IF(AND(LEN('Contradiction Table'!J10)&gt;0,MID('Contradiction Table'!J10,1,1)=" "),"X","")</f>
        <v/>
      </c>
      <c r="J10" s="50" t="str">
        <f>IF(AND(LEN('Contradiction Table'!K10)&gt;0,MID('Contradiction Table'!K10,1,1)=" "),"X","")</f>
        <v/>
      </c>
      <c r="K10" s="50" t="str">
        <f>IF(AND(LEN('Contradiction Table'!L10)&gt;0,MID('Contradiction Table'!L10,1,1)=" "),"X","")</f>
        <v/>
      </c>
      <c r="L10" s="50" t="str">
        <f>IF(AND(LEN('Contradiction Table'!M10)&gt;0,MID('Contradiction Table'!M10,1,1)=" "),"X","")</f>
        <v/>
      </c>
      <c r="M10" s="50" t="str">
        <f>IF(AND(LEN('Contradiction Table'!N10)&gt;0,MID('Contradiction Table'!N10,1,1)=" "),"X","")</f>
        <v/>
      </c>
      <c r="N10" s="50" t="str">
        <f>IF(AND(LEN('Contradiction Table'!O10)&gt;0,MID('Contradiction Table'!O10,1,1)=" "),"X","")</f>
        <v/>
      </c>
      <c r="O10" s="50" t="str">
        <f>IF(AND(LEN('Contradiction Table'!P10)&gt;0,MID('Contradiction Table'!P10,1,1)=" "),"X","")</f>
        <v/>
      </c>
      <c r="P10" s="50" t="str">
        <f>IF(AND(LEN('Contradiction Table'!Q10)&gt;0,MID('Contradiction Table'!Q10,1,1)=" "),"X","")</f>
        <v/>
      </c>
      <c r="Q10" s="50" t="str">
        <f>IF(AND(LEN('Contradiction Table'!R10)&gt;0,MID('Contradiction Table'!R10,1,1)=" "),"X","")</f>
        <v/>
      </c>
      <c r="R10" s="50" t="str">
        <f>IF(AND(LEN('Contradiction Table'!S10)&gt;0,MID('Contradiction Table'!S10,1,1)=" "),"X","")</f>
        <v/>
      </c>
      <c r="S10" s="50" t="str">
        <f>IF(AND(LEN('Contradiction Table'!T10)&gt;0,MID('Contradiction Table'!T10,1,1)=" "),"X","")</f>
        <v/>
      </c>
      <c r="T10" s="50" t="str">
        <f>IF(AND(LEN('Contradiction Table'!U10)&gt;0,MID('Contradiction Table'!U10,1,1)=" "),"X","")</f>
        <v/>
      </c>
      <c r="U10" s="50" t="str">
        <f>IF(AND(LEN('Contradiction Table'!V10)&gt;0,MID('Contradiction Table'!V10,1,1)=" "),"X","")</f>
        <v/>
      </c>
      <c r="V10" s="50" t="str">
        <f>IF(AND(LEN('Contradiction Table'!W10)&gt;0,MID('Contradiction Table'!W10,1,1)=" "),"X","")</f>
        <v/>
      </c>
      <c r="W10" s="50" t="str">
        <f>IF(AND(LEN('Contradiction Table'!X10)&gt;0,MID('Contradiction Table'!X10,1,1)=" "),"X","")</f>
        <v/>
      </c>
      <c r="X10" s="50" t="str">
        <f>IF(AND(LEN('Contradiction Table'!Y10)&gt;0,MID('Contradiction Table'!Y10,1,1)=" "),"X","")</f>
        <v/>
      </c>
      <c r="Y10" s="50" t="str">
        <f>IF(AND(LEN('Contradiction Table'!Z10)&gt;0,MID('Contradiction Table'!Z10,1,1)=" "),"X","")</f>
        <v/>
      </c>
      <c r="Z10" s="50" t="str">
        <f>IF(AND(LEN('Contradiction Table'!AA10)&gt;0,MID('Contradiction Table'!AA10,1,1)=" "),"X","")</f>
        <v/>
      </c>
      <c r="AA10" s="50" t="str">
        <f>IF(AND(LEN('Contradiction Table'!AB10)&gt;0,MID('Contradiction Table'!AB10,1,1)=" "),"X","")</f>
        <v/>
      </c>
      <c r="AB10" s="50" t="str">
        <f>IF(AND(LEN('Contradiction Table'!AC10)&gt;0,MID('Contradiction Table'!AC10,1,1)=" "),"X","")</f>
        <v/>
      </c>
      <c r="AC10" s="50" t="str">
        <f>IF(AND(LEN('Contradiction Table'!AD10)&gt;0,MID('Contradiction Table'!AD10,1,1)=" "),"X","")</f>
        <v/>
      </c>
      <c r="AD10" s="50" t="str">
        <f>IF(AND(LEN('Contradiction Table'!AE10)&gt;0,MID('Contradiction Table'!AE10,1,1)=" "),"X","")</f>
        <v/>
      </c>
      <c r="AE10" s="50" t="str">
        <f>IF(AND(LEN('Contradiction Table'!AF10)&gt;0,MID('Contradiction Table'!AF10,1,1)=" "),"X","")</f>
        <v/>
      </c>
      <c r="AF10" s="50" t="str">
        <f>IF(AND(LEN('Contradiction Table'!AG10)&gt;0,MID('Contradiction Table'!AG10,1,1)=" "),"X","")</f>
        <v/>
      </c>
      <c r="AG10" s="50" t="str">
        <f>IF(AND(LEN('Contradiction Table'!AH10)&gt;0,MID('Contradiction Table'!AH10,1,1)=" "),"X","")</f>
        <v/>
      </c>
      <c r="AH10" s="50" t="str">
        <f>IF(AND(LEN('Contradiction Table'!AI10)&gt;0,MID('Contradiction Table'!AI10,1,1)=" "),"X","")</f>
        <v/>
      </c>
      <c r="AI10" s="50" t="str">
        <f>IF(AND(LEN('Contradiction Table'!AJ10)&gt;0,MID('Contradiction Table'!AJ10,1,1)=" "),"X","")</f>
        <v/>
      </c>
      <c r="AJ10" s="50" t="str">
        <f>IF(AND(LEN('Contradiction Table'!AK10)&gt;0,MID('Contradiction Table'!AK10,1,1)=" "),"X","")</f>
        <v/>
      </c>
      <c r="AK10" s="50" t="str">
        <f>IF(AND(LEN('Contradiction Table'!AL10)&gt;0,MID('Contradiction Table'!AL10,1,1)=" "),"X","")</f>
        <v/>
      </c>
      <c r="AL10" s="50" t="str">
        <f>IF(AND(LEN('Contradiction Table'!AM10)&gt;0,MID('Contradiction Table'!AM10,1,1)=" "),"X","")</f>
        <v/>
      </c>
      <c r="AM10" s="50" t="str">
        <f>IF(AND(LEN('Contradiction Table'!AN10)&gt;0,MID('Contradiction Table'!AN10,1,1)=" "),"X","")</f>
        <v/>
      </c>
      <c r="AN10" s="50" t="str">
        <f>IF(AND(LEN('Contradiction Table'!AO10)&gt;0,MID('Contradiction Table'!AO10,1,1)=" "),"X","")</f>
        <v/>
      </c>
      <c r="AO10" s="50" t="str">
        <f>IF(AND(LEN('Contradiction Table'!AP10)&gt;0,MID('Contradiction Table'!AP10,1,1)=" "),"X","")</f>
        <v/>
      </c>
    </row>
    <row r="11" spans="1:41" ht="24.9" customHeight="1" x14ac:dyDescent="0.25">
      <c r="A11" s="5">
        <v>8</v>
      </c>
      <c r="B11" s="14" t="str">
        <f>'39 Parameters'!$B10</f>
        <v>Volume of stationary object</v>
      </c>
      <c r="C11" s="50" t="str">
        <f>IF(AND(LEN('Contradiction Table'!D11)&gt;0,MID('Contradiction Table'!D11,1,1)=" "),"X","")</f>
        <v/>
      </c>
      <c r="D11" s="50" t="str">
        <f>IF(AND(LEN('Contradiction Table'!E11)&gt;0,MID('Contradiction Table'!E11,1,1)=" "),"X","")</f>
        <v/>
      </c>
      <c r="E11" s="50" t="str">
        <f>IF(AND(LEN('Contradiction Table'!F11)&gt;0,MID('Contradiction Table'!F11,1,1)=" "),"X","")</f>
        <v/>
      </c>
      <c r="F11" s="50" t="str">
        <f>IF(AND(LEN('Contradiction Table'!G11)&gt;0,MID('Contradiction Table'!G11,1,1)=" "),"X","")</f>
        <v/>
      </c>
      <c r="G11" s="50" t="str">
        <f>IF(AND(LEN('Contradiction Table'!H11)&gt;0,MID('Contradiction Table'!H11,1,1)=" "),"X","")</f>
        <v/>
      </c>
      <c r="H11" s="50" t="str">
        <f>IF(AND(LEN('Contradiction Table'!I11)&gt;0,MID('Contradiction Table'!I11,1,1)=" "),"X","")</f>
        <v/>
      </c>
      <c r="I11" s="50" t="str">
        <f>IF(AND(LEN('Contradiction Table'!J11)&gt;0,MID('Contradiction Table'!J11,1,1)=" "),"X","")</f>
        <v/>
      </c>
      <c r="J11" s="50" t="str">
        <f>IF(AND(LEN('Contradiction Table'!K11)&gt;0,MID('Contradiction Table'!K11,1,1)=" "),"X","")</f>
        <v/>
      </c>
      <c r="K11" s="50" t="str">
        <f>IF(AND(LEN('Contradiction Table'!L11)&gt;0,MID('Contradiction Table'!L11,1,1)=" "),"X","")</f>
        <v/>
      </c>
      <c r="L11" s="50" t="str">
        <f>IF(AND(LEN('Contradiction Table'!M11)&gt;0,MID('Contradiction Table'!M11,1,1)=" "),"X","")</f>
        <v/>
      </c>
      <c r="M11" s="50" t="str">
        <f>IF(AND(LEN('Contradiction Table'!N11)&gt;0,MID('Contradiction Table'!N11,1,1)=" "),"X","")</f>
        <v/>
      </c>
      <c r="N11" s="50" t="str">
        <f>IF(AND(LEN('Contradiction Table'!O11)&gt;0,MID('Contradiction Table'!O11,1,1)=" "),"X","")</f>
        <v/>
      </c>
      <c r="O11" s="50" t="str">
        <f>IF(AND(LEN('Contradiction Table'!P11)&gt;0,MID('Contradiction Table'!P11,1,1)=" "),"X","")</f>
        <v/>
      </c>
      <c r="P11" s="50" t="str">
        <f>IF(AND(LEN('Contradiction Table'!Q11)&gt;0,MID('Contradiction Table'!Q11,1,1)=" "),"X","")</f>
        <v/>
      </c>
      <c r="Q11" s="50" t="str">
        <f>IF(AND(LEN('Contradiction Table'!R11)&gt;0,MID('Contradiction Table'!R11,1,1)=" "),"X","")</f>
        <v/>
      </c>
      <c r="R11" s="50" t="str">
        <f>IF(AND(LEN('Contradiction Table'!S11)&gt;0,MID('Contradiction Table'!S11,1,1)=" "),"X","")</f>
        <v/>
      </c>
      <c r="S11" s="50" t="str">
        <f>IF(AND(LEN('Contradiction Table'!T11)&gt;0,MID('Contradiction Table'!T11,1,1)=" "),"X","")</f>
        <v/>
      </c>
      <c r="T11" s="50" t="str">
        <f>IF(AND(LEN('Contradiction Table'!U11)&gt;0,MID('Contradiction Table'!U11,1,1)=" "),"X","")</f>
        <v/>
      </c>
      <c r="U11" s="50" t="str">
        <f>IF(AND(LEN('Contradiction Table'!V11)&gt;0,MID('Contradiction Table'!V11,1,1)=" "),"X","")</f>
        <v/>
      </c>
      <c r="V11" s="50" t="str">
        <f>IF(AND(LEN('Contradiction Table'!W11)&gt;0,MID('Contradiction Table'!W11,1,1)=" "),"X","")</f>
        <v/>
      </c>
      <c r="W11" s="50" t="str">
        <f>IF(AND(LEN('Contradiction Table'!X11)&gt;0,MID('Contradiction Table'!X11,1,1)=" "),"X","")</f>
        <v/>
      </c>
      <c r="X11" s="50" t="str">
        <f>IF(AND(LEN('Contradiction Table'!Y11)&gt;0,MID('Contradiction Table'!Y11,1,1)=" "),"X","")</f>
        <v/>
      </c>
      <c r="Y11" s="50" t="str">
        <f>IF(AND(LEN('Contradiction Table'!Z11)&gt;0,MID('Contradiction Table'!Z11,1,1)=" "),"X","")</f>
        <v/>
      </c>
      <c r="Z11" s="50" t="str">
        <f>IF(AND(LEN('Contradiction Table'!AA11)&gt;0,MID('Contradiction Table'!AA11,1,1)=" "),"X","")</f>
        <v/>
      </c>
      <c r="AA11" s="50" t="str">
        <f>IF(AND(LEN('Contradiction Table'!AB11)&gt;0,MID('Contradiction Table'!AB11,1,1)=" "),"X","")</f>
        <v/>
      </c>
      <c r="AB11" s="50" t="str">
        <f>IF(AND(LEN('Contradiction Table'!AC11)&gt;0,MID('Contradiction Table'!AC11,1,1)=" "),"X","")</f>
        <v/>
      </c>
      <c r="AC11" s="50" t="str">
        <f>IF(AND(LEN('Contradiction Table'!AD11)&gt;0,MID('Contradiction Table'!AD11,1,1)=" "),"X","")</f>
        <v/>
      </c>
      <c r="AD11" s="50" t="str">
        <f>IF(AND(LEN('Contradiction Table'!AE11)&gt;0,MID('Contradiction Table'!AE11,1,1)=" "),"X","")</f>
        <v/>
      </c>
      <c r="AE11" s="50" t="str">
        <f>IF(AND(LEN('Contradiction Table'!AF11)&gt;0,MID('Contradiction Table'!AF11,1,1)=" "),"X","")</f>
        <v/>
      </c>
      <c r="AF11" s="50" t="str">
        <f>IF(AND(LEN('Contradiction Table'!AG11)&gt;0,MID('Contradiction Table'!AG11,1,1)=" "),"X","")</f>
        <v/>
      </c>
      <c r="AG11" s="50" t="str">
        <f>IF(AND(LEN('Contradiction Table'!AH11)&gt;0,MID('Contradiction Table'!AH11,1,1)=" "),"X","")</f>
        <v/>
      </c>
      <c r="AH11" s="50" t="str">
        <f>IF(AND(LEN('Contradiction Table'!AI11)&gt;0,MID('Contradiction Table'!AI11,1,1)=" "),"X","")</f>
        <v/>
      </c>
      <c r="AI11" s="50" t="str">
        <f>IF(AND(LEN('Contradiction Table'!AJ11)&gt;0,MID('Contradiction Table'!AJ11,1,1)=" "),"X","")</f>
        <v/>
      </c>
      <c r="AJ11" s="50" t="str">
        <f>IF(AND(LEN('Contradiction Table'!AK11)&gt;0,MID('Contradiction Table'!AK11,1,1)=" "),"X","")</f>
        <v/>
      </c>
      <c r="AK11" s="50" t="str">
        <f>IF(AND(LEN('Contradiction Table'!AL11)&gt;0,MID('Contradiction Table'!AL11,1,1)=" "),"X","")</f>
        <v/>
      </c>
      <c r="AL11" s="50" t="str">
        <f>IF(AND(LEN('Contradiction Table'!AM11)&gt;0,MID('Contradiction Table'!AM11,1,1)=" "),"X","")</f>
        <v/>
      </c>
      <c r="AM11" s="50" t="str">
        <f>IF(AND(LEN('Contradiction Table'!AN11)&gt;0,MID('Contradiction Table'!AN11,1,1)=" "),"X","")</f>
        <v/>
      </c>
      <c r="AN11" s="50" t="str">
        <f>IF(AND(LEN('Contradiction Table'!AO11)&gt;0,MID('Contradiction Table'!AO11,1,1)=" "),"X","")</f>
        <v/>
      </c>
      <c r="AO11" s="50" t="str">
        <f>IF(AND(LEN('Contradiction Table'!AP11)&gt;0,MID('Contradiction Table'!AP11,1,1)=" "),"X","")</f>
        <v/>
      </c>
    </row>
    <row r="12" spans="1:41" ht="24.9" customHeight="1" x14ac:dyDescent="0.25">
      <c r="A12" s="5">
        <v>9</v>
      </c>
      <c r="B12" s="14" t="str">
        <f>'39 Parameters'!$B11</f>
        <v>Speed</v>
      </c>
      <c r="C12" s="50" t="str">
        <f>IF(AND(LEN('Contradiction Table'!D12)&gt;0,MID('Contradiction Table'!D12,1,1)=" "),"X","")</f>
        <v/>
      </c>
      <c r="D12" s="50" t="str">
        <f>IF(AND(LEN('Contradiction Table'!E12)&gt;0,MID('Contradiction Table'!E12,1,1)=" "),"X","")</f>
        <v/>
      </c>
      <c r="E12" s="50" t="str">
        <f>IF(AND(LEN('Contradiction Table'!F12)&gt;0,MID('Contradiction Table'!F12,1,1)=" "),"X","")</f>
        <v/>
      </c>
      <c r="F12" s="50" t="str">
        <f>IF(AND(LEN('Contradiction Table'!G12)&gt;0,MID('Contradiction Table'!G12,1,1)=" "),"X","")</f>
        <v/>
      </c>
      <c r="G12" s="50" t="str">
        <f>IF(AND(LEN('Contradiction Table'!H12)&gt;0,MID('Contradiction Table'!H12,1,1)=" "),"X","")</f>
        <v/>
      </c>
      <c r="H12" s="50" t="str">
        <f>IF(AND(LEN('Contradiction Table'!I12)&gt;0,MID('Contradiction Table'!I12,1,1)=" "),"X","")</f>
        <v/>
      </c>
      <c r="I12" s="50" t="str">
        <f>IF(AND(LEN('Contradiction Table'!J12)&gt;0,MID('Contradiction Table'!J12,1,1)=" "),"X","")</f>
        <v/>
      </c>
      <c r="J12" s="50" t="str">
        <f>IF(AND(LEN('Contradiction Table'!K12)&gt;0,MID('Contradiction Table'!K12,1,1)=" "),"X","")</f>
        <v/>
      </c>
      <c r="K12" s="50" t="str">
        <f>IF(AND(LEN('Contradiction Table'!L12)&gt;0,MID('Contradiction Table'!L12,1,1)=" "),"X","")</f>
        <v/>
      </c>
      <c r="L12" s="50" t="str">
        <f>IF(AND(LEN('Contradiction Table'!M12)&gt;0,MID('Contradiction Table'!M12,1,1)=" "),"X","")</f>
        <v/>
      </c>
      <c r="M12" s="50" t="str">
        <f>IF(AND(LEN('Contradiction Table'!N12)&gt;0,MID('Contradiction Table'!N12,1,1)=" "),"X","")</f>
        <v/>
      </c>
      <c r="N12" s="50" t="str">
        <f>IF(AND(LEN('Contradiction Table'!O12)&gt;0,MID('Contradiction Table'!O12,1,1)=" "),"X","")</f>
        <v/>
      </c>
      <c r="O12" s="50" t="str">
        <f>IF(AND(LEN('Contradiction Table'!P12)&gt;0,MID('Contradiction Table'!P12,1,1)=" "),"X","")</f>
        <v/>
      </c>
      <c r="P12" s="50" t="str">
        <f>IF(AND(LEN('Contradiction Table'!Q12)&gt;0,MID('Contradiction Table'!Q12,1,1)=" "),"X","")</f>
        <v/>
      </c>
      <c r="Q12" s="50" t="str">
        <f>IF(AND(LEN('Contradiction Table'!R12)&gt;0,MID('Contradiction Table'!R12,1,1)=" "),"X","")</f>
        <v/>
      </c>
      <c r="R12" s="50" t="str">
        <f>IF(AND(LEN('Contradiction Table'!S12)&gt;0,MID('Contradiction Table'!S12,1,1)=" "),"X","")</f>
        <v/>
      </c>
      <c r="S12" s="50" t="str">
        <f>IF(AND(LEN('Contradiction Table'!T12)&gt;0,MID('Contradiction Table'!T12,1,1)=" "),"X","")</f>
        <v/>
      </c>
      <c r="T12" s="50" t="str">
        <f>IF(AND(LEN('Contradiction Table'!U12)&gt;0,MID('Contradiction Table'!U12,1,1)=" "),"X","")</f>
        <v/>
      </c>
      <c r="U12" s="50" t="str">
        <f>IF(AND(LEN('Contradiction Table'!V12)&gt;0,MID('Contradiction Table'!V12,1,1)=" "),"X","")</f>
        <v/>
      </c>
      <c r="V12" s="50" t="str">
        <f>IF(AND(LEN('Contradiction Table'!W12)&gt;0,MID('Contradiction Table'!W12,1,1)=" "),"X","")</f>
        <v/>
      </c>
      <c r="W12" s="50" t="str">
        <f>IF(AND(LEN('Contradiction Table'!X12)&gt;0,MID('Contradiction Table'!X12,1,1)=" "),"X","")</f>
        <v/>
      </c>
      <c r="X12" s="50" t="str">
        <f>IF(AND(LEN('Contradiction Table'!Y12)&gt;0,MID('Contradiction Table'!Y12,1,1)=" "),"X","")</f>
        <v/>
      </c>
      <c r="Y12" s="50" t="str">
        <f>IF(AND(LEN('Contradiction Table'!Z12)&gt;0,MID('Contradiction Table'!Z12,1,1)=" "),"X","")</f>
        <v/>
      </c>
      <c r="Z12" s="50" t="str">
        <f>IF(AND(LEN('Contradiction Table'!AA12)&gt;0,MID('Contradiction Table'!AA12,1,1)=" "),"X","")</f>
        <v/>
      </c>
      <c r="AA12" s="50" t="str">
        <f>IF(AND(LEN('Contradiction Table'!AB12)&gt;0,MID('Contradiction Table'!AB12,1,1)=" "),"X","")</f>
        <v/>
      </c>
      <c r="AB12" s="50" t="str">
        <f>IF(AND(LEN('Contradiction Table'!AC12)&gt;0,MID('Contradiction Table'!AC12,1,1)=" "),"X","")</f>
        <v/>
      </c>
      <c r="AC12" s="50" t="str">
        <f>IF(AND(LEN('Contradiction Table'!AD12)&gt;0,MID('Contradiction Table'!AD12,1,1)=" "),"X","")</f>
        <v/>
      </c>
      <c r="AD12" s="50" t="str">
        <f>IF(AND(LEN('Contradiction Table'!AE12)&gt;0,MID('Contradiction Table'!AE12,1,1)=" "),"X","")</f>
        <v/>
      </c>
      <c r="AE12" s="50" t="str">
        <f>IF(AND(LEN('Contradiction Table'!AF12)&gt;0,MID('Contradiction Table'!AF12,1,1)=" "),"X","")</f>
        <v/>
      </c>
      <c r="AF12" s="50" t="str">
        <f>IF(AND(LEN('Contradiction Table'!AG12)&gt;0,MID('Contradiction Table'!AG12,1,1)=" "),"X","")</f>
        <v/>
      </c>
      <c r="AG12" s="50" t="str">
        <f>IF(AND(LEN('Contradiction Table'!AH12)&gt;0,MID('Contradiction Table'!AH12,1,1)=" "),"X","")</f>
        <v/>
      </c>
      <c r="AH12" s="50" t="str">
        <f>IF(AND(LEN('Contradiction Table'!AI12)&gt;0,MID('Contradiction Table'!AI12,1,1)=" "),"X","")</f>
        <v/>
      </c>
      <c r="AI12" s="50" t="str">
        <f>IF(AND(LEN('Contradiction Table'!AJ12)&gt;0,MID('Contradiction Table'!AJ12,1,1)=" "),"X","")</f>
        <v/>
      </c>
      <c r="AJ12" s="50" t="str">
        <f>IF(AND(LEN('Contradiction Table'!AK12)&gt;0,MID('Contradiction Table'!AK12,1,1)=" "),"X","")</f>
        <v/>
      </c>
      <c r="AK12" s="50" t="str">
        <f>IF(AND(LEN('Contradiction Table'!AL12)&gt;0,MID('Contradiction Table'!AL12,1,1)=" "),"X","")</f>
        <v/>
      </c>
      <c r="AL12" s="50" t="str">
        <f>IF(AND(LEN('Contradiction Table'!AM12)&gt;0,MID('Contradiction Table'!AM12,1,1)=" "),"X","")</f>
        <v/>
      </c>
      <c r="AM12" s="50" t="str">
        <f>IF(AND(LEN('Contradiction Table'!AN12)&gt;0,MID('Contradiction Table'!AN12,1,1)=" "),"X","")</f>
        <v/>
      </c>
      <c r="AN12" s="50" t="str">
        <f>IF(AND(LEN('Contradiction Table'!AO12)&gt;0,MID('Contradiction Table'!AO12,1,1)=" "),"X","")</f>
        <v/>
      </c>
      <c r="AO12" s="50" t="str">
        <f>IF(AND(LEN('Contradiction Table'!AP12)&gt;0,MID('Contradiction Table'!AP12,1,1)=" "),"X","")</f>
        <v/>
      </c>
    </row>
    <row r="13" spans="1:41" ht="24.9" customHeight="1" x14ac:dyDescent="0.25">
      <c r="A13" s="5">
        <v>10</v>
      </c>
      <c r="B13" s="14" t="str">
        <f>'39 Parameters'!$B12</f>
        <v>Force (Intensity)</v>
      </c>
      <c r="C13" s="50" t="str">
        <f>IF(AND(LEN('Contradiction Table'!D13)&gt;0,MID('Contradiction Table'!D13,1,1)=" "),"X","")</f>
        <v/>
      </c>
      <c r="D13" s="50" t="str">
        <f>IF(AND(LEN('Contradiction Table'!E13)&gt;0,MID('Contradiction Table'!E13,1,1)=" "),"X","")</f>
        <v/>
      </c>
      <c r="E13" s="50" t="str">
        <f>IF(AND(LEN('Contradiction Table'!F13)&gt;0,MID('Contradiction Table'!F13,1,1)=" "),"X","")</f>
        <v/>
      </c>
      <c r="F13" s="50" t="str">
        <f>IF(AND(LEN('Contradiction Table'!G13)&gt;0,MID('Contradiction Table'!G13,1,1)=" "),"X","")</f>
        <v/>
      </c>
      <c r="G13" s="50" t="str">
        <f>IF(AND(LEN('Contradiction Table'!H13)&gt;0,MID('Contradiction Table'!H13,1,1)=" "),"X","")</f>
        <v/>
      </c>
      <c r="H13" s="50" t="str">
        <f>IF(AND(LEN('Contradiction Table'!I13)&gt;0,MID('Contradiction Table'!I13,1,1)=" "),"X","")</f>
        <v/>
      </c>
      <c r="I13" s="50" t="str">
        <f>IF(AND(LEN('Contradiction Table'!J13)&gt;0,MID('Contradiction Table'!J13,1,1)=" "),"X","")</f>
        <v/>
      </c>
      <c r="J13" s="50" t="str">
        <f>IF(AND(LEN('Contradiction Table'!K13)&gt;0,MID('Contradiction Table'!K13,1,1)=" "),"X","")</f>
        <v/>
      </c>
      <c r="K13" s="50" t="str">
        <f>IF(AND(LEN('Contradiction Table'!L13)&gt;0,MID('Contradiction Table'!L13,1,1)=" "),"X","")</f>
        <v/>
      </c>
      <c r="L13" s="50" t="str">
        <f>IF(AND(LEN('Contradiction Table'!M13)&gt;0,MID('Contradiction Table'!M13,1,1)=" "),"X","")</f>
        <v/>
      </c>
      <c r="M13" s="50" t="str">
        <f>IF(AND(LEN('Contradiction Table'!N13)&gt;0,MID('Contradiction Table'!N13,1,1)=" "),"X","")</f>
        <v/>
      </c>
      <c r="N13" s="50" t="str">
        <f>IF(AND(LEN('Contradiction Table'!O13)&gt;0,MID('Contradiction Table'!O13,1,1)=" "),"X","")</f>
        <v/>
      </c>
      <c r="O13" s="50" t="str">
        <f>IF(AND(LEN('Contradiction Table'!P13)&gt;0,MID('Contradiction Table'!P13,1,1)=" "),"X","")</f>
        <v/>
      </c>
      <c r="P13" s="50" t="str">
        <f>IF(AND(LEN('Contradiction Table'!Q13)&gt;0,MID('Contradiction Table'!Q13,1,1)=" "),"X","")</f>
        <v/>
      </c>
      <c r="Q13" s="50" t="str">
        <f>IF(AND(LEN('Contradiction Table'!R13)&gt;0,MID('Contradiction Table'!R13,1,1)=" "),"X","")</f>
        <v/>
      </c>
      <c r="R13" s="50" t="str">
        <f>IF(AND(LEN('Contradiction Table'!S13)&gt;0,MID('Contradiction Table'!S13,1,1)=" "),"X","")</f>
        <v/>
      </c>
      <c r="S13" s="50" t="str">
        <f>IF(AND(LEN('Contradiction Table'!T13)&gt;0,MID('Contradiction Table'!T13,1,1)=" "),"X","")</f>
        <v/>
      </c>
      <c r="T13" s="50" t="str">
        <f>IF(AND(LEN('Contradiction Table'!U13)&gt;0,MID('Contradiction Table'!U13,1,1)=" "),"X","")</f>
        <v/>
      </c>
      <c r="U13" s="50" t="str">
        <f>IF(AND(LEN('Contradiction Table'!V13)&gt;0,MID('Contradiction Table'!V13,1,1)=" "),"X","")</f>
        <v/>
      </c>
      <c r="V13" s="50" t="str">
        <f>IF(AND(LEN('Contradiction Table'!W13)&gt;0,MID('Contradiction Table'!W13,1,1)=" "),"X","")</f>
        <v/>
      </c>
      <c r="W13" s="50" t="str">
        <f>IF(AND(LEN('Contradiction Table'!X13)&gt;0,MID('Contradiction Table'!X13,1,1)=" "),"X","")</f>
        <v/>
      </c>
      <c r="X13" s="50" t="str">
        <f>IF(AND(LEN('Contradiction Table'!Y13)&gt;0,MID('Contradiction Table'!Y13,1,1)=" "),"X","")</f>
        <v/>
      </c>
      <c r="Y13" s="50" t="str">
        <f>IF(AND(LEN('Contradiction Table'!Z13)&gt;0,MID('Contradiction Table'!Z13,1,1)=" "),"X","")</f>
        <v/>
      </c>
      <c r="Z13" s="50" t="str">
        <f>IF(AND(LEN('Contradiction Table'!AA13)&gt;0,MID('Contradiction Table'!AA13,1,1)=" "),"X","")</f>
        <v/>
      </c>
      <c r="AA13" s="50" t="str">
        <f>IF(AND(LEN('Contradiction Table'!AB13)&gt;0,MID('Contradiction Table'!AB13,1,1)=" "),"X","")</f>
        <v/>
      </c>
      <c r="AB13" s="50" t="str">
        <f>IF(AND(LEN('Contradiction Table'!AC13)&gt;0,MID('Contradiction Table'!AC13,1,1)=" "),"X","")</f>
        <v/>
      </c>
      <c r="AC13" s="50" t="str">
        <f>IF(AND(LEN('Contradiction Table'!AD13)&gt;0,MID('Contradiction Table'!AD13,1,1)=" "),"X","")</f>
        <v/>
      </c>
      <c r="AD13" s="50" t="str">
        <f>IF(AND(LEN('Contradiction Table'!AE13)&gt;0,MID('Contradiction Table'!AE13,1,1)=" "),"X","")</f>
        <v/>
      </c>
      <c r="AE13" s="50" t="str">
        <f>IF(AND(LEN('Contradiction Table'!AF13)&gt;0,MID('Contradiction Table'!AF13,1,1)=" "),"X","")</f>
        <v/>
      </c>
      <c r="AF13" s="50" t="str">
        <f>IF(AND(LEN('Contradiction Table'!AG13)&gt;0,MID('Contradiction Table'!AG13,1,1)=" "),"X","")</f>
        <v/>
      </c>
      <c r="AG13" s="50" t="str">
        <f>IF(AND(LEN('Contradiction Table'!AH13)&gt;0,MID('Contradiction Table'!AH13,1,1)=" "),"X","")</f>
        <v/>
      </c>
      <c r="AH13" s="50" t="str">
        <f>IF(AND(LEN('Contradiction Table'!AI13)&gt;0,MID('Contradiction Table'!AI13,1,1)=" "),"X","")</f>
        <v/>
      </c>
      <c r="AI13" s="50" t="str">
        <f>IF(AND(LEN('Contradiction Table'!AJ13)&gt;0,MID('Contradiction Table'!AJ13,1,1)=" "),"X","")</f>
        <v/>
      </c>
      <c r="AJ13" s="50" t="str">
        <f>IF(AND(LEN('Contradiction Table'!AK13)&gt;0,MID('Contradiction Table'!AK13,1,1)=" "),"X","")</f>
        <v/>
      </c>
      <c r="AK13" s="50" t="str">
        <f>IF(AND(LEN('Contradiction Table'!AL13)&gt;0,MID('Contradiction Table'!AL13,1,1)=" "),"X","")</f>
        <v/>
      </c>
      <c r="AL13" s="50" t="str">
        <f>IF(AND(LEN('Contradiction Table'!AM13)&gt;0,MID('Contradiction Table'!AM13,1,1)=" "),"X","")</f>
        <v/>
      </c>
      <c r="AM13" s="50" t="str">
        <f>IF(AND(LEN('Contradiction Table'!AN13)&gt;0,MID('Contradiction Table'!AN13,1,1)=" "),"X","")</f>
        <v/>
      </c>
      <c r="AN13" s="50" t="str">
        <f>IF(AND(LEN('Contradiction Table'!AO13)&gt;0,MID('Contradiction Table'!AO13,1,1)=" "),"X","")</f>
        <v/>
      </c>
      <c r="AO13" s="50" t="str">
        <f>IF(AND(LEN('Contradiction Table'!AP13)&gt;0,MID('Contradiction Table'!AP13,1,1)=" "),"X","")</f>
        <v/>
      </c>
    </row>
    <row r="14" spans="1:41" ht="24.9" customHeight="1" x14ac:dyDescent="0.25">
      <c r="A14" s="5">
        <v>11</v>
      </c>
      <c r="B14" s="14" t="str">
        <f>'39 Parameters'!$B13</f>
        <v>Stress or pressure</v>
      </c>
      <c r="C14" s="50" t="str">
        <f>IF(AND(LEN('Contradiction Table'!D14)&gt;0,MID('Contradiction Table'!D14,1,1)=" "),"X","")</f>
        <v/>
      </c>
      <c r="D14" s="50" t="str">
        <f>IF(AND(LEN('Contradiction Table'!E14)&gt;0,MID('Contradiction Table'!E14,1,1)=" "),"X","")</f>
        <v/>
      </c>
      <c r="E14" s="50" t="str">
        <f>IF(AND(LEN('Contradiction Table'!F14)&gt;0,MID('Contradiction Table'!F14,1,1)=" "),"X","")</f>
        <v/>
      </c>
      <c r="F14" s="50" t="str">
        <f>IF(AND(LEN('Contradiction Table'!G14)&gt;0,MID('Contradiction Table'!G14,1,1)=" "),"X","")</f>
        <v/>
      </c>
      <c r="G14" s="50" t="str">
        <f>IF(AND(LEN('Contradiction Table'!H14)&gt;0,MID('Contradiction Table'!H14,1,1)=" "),"X","")</f>
        <v/>
      </c>
      <c r="H14" s="50" t="str">
        <f>IF(AND(LEN('Contradiction Table'!I14)&gt;0,MID('Contradiction Table'!I14,1,1)=" "),"X","")</f>
        <v/>
      </c>
      <c r="I14" s="50" t="str">
        <f>IF(AND(LEN('Contradiction Table'!J14)&gt;0,MID('Contradiction Table'!J14,1,1)=" "),"X","")</f>
        <v/>
      </c>
      <c r="J14" s="50" t="str">
        <f>IF(AND(LEN('Contradiction Table'!K14)&gt;0,MID('Contradiction Table'!K14,1,1)=" "),"X","")</f>
        <v/>
      </c>
      <c r="K14" s="50" t="str">
        <f>IF(AND(LEN('Contradiction Table'!L14)&gt;0,MID('Contradiction Table'!L14,1,1)=" "),"X","")</f>
        <v/>
      </c>
      <c r="L14" s="50" t="str">
        <f>IF(AND(LEN('Contradiction Table'!M14)&gt;0,MID('Contradiction Table'!M14,1,1)=" "),"X","")</f>
        <v/>
      </c>
      <c r="M14" s="50" t="str">
        <f>IF(AND(LEN('Contradiction Table'!N14)&gt;0,MID('Contradiction Table'!N14,1,1)=" "),"X","")</f>
        <v/>
      </c>
      <c r="N14" s="50" t="str">
        <f>IF(AND(LEN('Contradiction Table'!O14)&gt;0,MID('Contradiction Table'!O14,1,1)=" "),"X","")</f>
        <v/>
      </c>
      <c r="O14" s="50" t="str">
        <f>IF(AND(LEN('Contradiction Table'!P14)&gt;0,MID('Contradiction Table'!P14,1,1)=" "),"X","")</f>
        <v/>
      </c>
      <c r="P14" s="50" t="str">
        <f>IF(AND(LEN('Contradiction Table'!Q14)&gt;0,MID('Contradiction Table'!Q14,1,1)=" "),"X","")</f>
        <v/>
      </c>
      <c r="Q14" s="50" t="str">
        <f>IF(AND(LEN('Contradiction Table'!R14)&gt;0,MID('Contradiction Table'!R14,1,1)=" "),"X","")</f>
        <v/>
      </c>
      <c r="R14" s="50" t="str">
        <f>IF(AND(LEN('Contradiction Table'!S14)&gt;0,MID('Contradiction Table'!S14,1,1)=" "),"X","")</f>
        <v/>
      </c>
      <c r="S14" s="50" t="str">
        <f>IF(AND(LEN('Contradiction Table'!T14)&gt;0,MID('Contradiction Table'!T14,1,1)=" "),"X","")</f>
        <v/>
      </c>
      <c r="T14" s="50" t="str">
        <f>IF(AND(LEN('Contradiction Table'!U14)&gt;0,MID('Contradiction Table'!U14,1,1)=" "),"X","")</f>
        <v/>
      </c>
      <c r="U14" s="50" t="str">
        <f>IF(AND(LEN('Contradiction Table'!V14)&gt;0,MID('Contradiction Table'!V14,1,1)=" "),"X","")</f>
        <v/>
      </c>
      <c r="V14" s="50" t="str">
        <f>IF(AND(LEN('Contradiction Table'!W14)&gt;0,MID('Contradiction Table'!W14,1,1)=" "),"X","")</f>
        <v/>
      </c>
      <c r="W14" s="50" t="str">
        <f>IF(AND(LEN('Contradiction Table'!X14)&gt;0,MID('Contradiction Table'!X14,1,1)=" "),"X","")</f>
        <v/>
      </c>
      <c r="X14" s="50" t="str">
        <f>IF(AND(LEN('Contradiction Table'!Y14)&gt;0,MID('Contradiction Table'!Y14,1,1)=" "),"X","")</f>
        <v/>
      </c>
      <c r="Y14" s="50" t="str">
        <f>IF(AND(LEN('Contradiction Table'!Z14)&gt;0,MID('Contradiction Table'!Z14,1,1)=" "),"X","")</f>
        <v/>
      </c>
      <c r="Z14" s="50" t="str">
        <f>IF(AND(LEN('Contradiction Table'!AA14)&gt;0,MID('Contradiction Table'!AA14,1,1)=" "),"X","")</f>
        <v/>
      </c>
      <c r="AA14" s="50" t="str">
        <f>IF(AND(LEN('Contradiction Table'!AB14)&gt;0,MID('Contradiction Table'!AB14,1,1)=" "),"X","")</f>
        <v/>
      </c>
      <c r="AB14" s="50" t="str">
        <f>IF(AND(LEN('Contradiction Table'!AC14)&gt;0,MID('Contradiction Table'!AC14,1,1)=" "),"X","")</f>
        <v/>
      </c>
      <c r="AC14" s="50" t="str">
        <f>IF(AND(LEN('Contradiction Table'!AD14)&gt;0,MID('Contradiction Table'!AD14,1,1)=" "),"X","")</f>
        <v/>
      </c>
      <c r="AD14" s="50" t="str">
        <f>IF(AND(LEN('Contradiction Table'!AE14)&gt;0,MID('Contradiction Table'!AE14,1,1)=" "),"X","")</f>
        <v/>
      </c>
      <c r="AE14" s="50" t="str">
        <f>IF(AND(LEN('Contradiction Table'!AF14)&gt;0,MID('Contradiction Table'!AF14,1,1)=" "),"X","")</f>
        <v/>
      </c>
      <c r="AF14" s="50" t="str">
        <f>IF(AND(LEN('Contradiction Table'!AG14)&gt;0,MID('Contradiction Table'!AG14,1,1)=" "),"X","")</f>
        <v/>
      </c>
      <c r="AG14" s="50" t="str">
        <f>IF(AND(LEN('Contradiction Table'!AH14)&gt;0,MID('Contradiction Table'!AH14,1,1)=" "),"X","")</f>
        <v/>
      </c>
      <c r="AH14" s="50" t="str">
        <f>IF(AND(LEN('Contradiction Table'!AI14)&gt;0,MID('Contradiction Table'!AI14,1,1)=" "),"X","")</f>
        <v/>
      </c>
      <c r="AI14" s="50" t="str">
        <f>IF(AND(LEN('Contradiction Table'!AJ14)&gt;0,MID('Contradiction Table'!AJ14,1,1)=" "),"X","")</f>
        <v/>
      </c>
      <c r="AJ14" s="50" t="str">
        <f>IF(AND(LEN('Contradiction Table'!AK14)&gt;0,MID('Contradiction Table'!AK14,1,1)=" "),"X","")</f>
        <v/>
      </c>
      <c r="AK14" s="50" t="str">
        <f>IF(AND(LEN('Contradiction Table'!AL14)&gt;0,MID('Contradiction Table'!AL14,1,1)=" "),"X","")</f>
        <v/>
      </c>
      <c r="AL14" s="50" t="str">
        <f>IF(AND(LEN('Contradiction Table'!AM14)&gt;0,MID('Contradiction Table'!AM14,1,1)=" "),"X","")</f>
        <v/>
      </c>
      <c r="AM14" s="50" t="str">
        <f>IF(AND(LEN('Contradiction Table'!AN14)&gt;0,MID('Contradiction Table'!AN14,1,1)=" "),"X","")</f>
        <v/>
      </c>
      <c r="AN14" s="50" t="str">
        <f>IF(AND(LEN('Contradiction Table'!AO14)&gt;0,MID('Contradiction Table'!AO14,1,1)=" "),"X","")</f>
        <v/>
      </c>
      <c r="AO14" s="50" t="str">
        <f>IF(AND(LEN('Contradiction Table'!AP14)&gt;0,MID('Contradiction Table'!AP14,1,1)=" "),"X","")</f>
        <v/>
      </c>
    </row>
    <row r="15" spans="1:41" ht="24.9" customHeight="1" x14ac:dyDescent="0.25">
      <c r="A15" s="5">
        <v>12</v>
      </c>
      <c r="B15" s="14" t="str">
        <f>'39 Parameters'!$B14</f>
        <v>Shape</v>
      </c>
      <c r="C15" s="50" t="str">
        <f>IF(AND(LEN('Contradiction Table'!D15)&gt;0,MID('Contradiction Table'!D15,1,1)=" "),"X","")</f>
        <v/>
      </c>
      <c r="D15" s="50" t="str">
        <f>IF(AND(LEN('Contradiction Table'!E15)&gt;0,MID('Contradiction Table'!E15,1,1)=" "),"X","")</f>
        <v/>
      </c>
      <c r="E15" s="50" t="str">
        <f>IF(AND(LEN('Contradiction Table'!F15)&gt;0,MID('Contradiction Table'!F15,1,1)=" "),"X","")</f>
        <v/>
      </c>
      <c r="F15" s="50" t="str">
        <f>IF(AND(LEN('Contradiction Table'!G15)&gt;0,MID('Contradiction Table'!G15,1,1)=" "),"X","")</f>
        <v/>
      </c>
      <c r="G15" s="50" t="str">
        <f>IF(AND(LEN('Contradiction Table'!H15)&gt;0,MID('Contradiction Table'!H15,1,1)=" "),"X","")</f>
        <v/>
      </c>
      <c r="H15" s="50" t="str">
        <f>IF(AND(LEN('Contradiction Table'!I15)&gt;0,MID('Contradiction Table'!I15,1,1)=" "),"X","")</f>
        <v/>
      </c>
      <c r="I15" s="50" t="str">
        <f>IF(AND(LEN('Contradiction Table'!J15)&gt;0,MID('Contradiction Table'!J15,1,1)=" "),"X","")</f>
        <v/>
      </c>
      <c r="J15" s="50" t="str">
        <f>IF(AND(LEN('Contradiction Table'!K15)&gt;0,MID('Contradiction Table'!K15,1,1)=" "),"X","")</f>
        <v/>
      </c>
      <c r="K15" s="50" t="str">
        <f>IF(AND(LEN('Contradiction Table'!L15)&gt;0,MID('Contradiction Table'!L15,1,1)=" "),"X","")</f>
        <v/>
      </c>
      <c r="L15" s="50" t="str">
        <f>IF(AND(LEN('Contradiction Table'!M15)&gt;0,MID('Contradiction Table'!M15,1,1)=" "),"X","")</f>
        <v/>
      </c>
      <c r="M15" s="50" t="str">
        <f>IF(AND(LEN('Contradiction Table'!N15)&gt;0,MID('Contradiction Table'!N15,1,1)=" "),"X","")</f>
        <v/>
      </c>
      <c r="N15" s="50" t="str">
        <f>IF(AND(LEN('Contradiction Table'!O15)&gt;0,MID('Contradiction Table'!O15,1,1)=" "),"X","")</f>
        <v/>
      </c>
      <c r="O15" s="50" t="str">
        <f>IF(AND(LEN('Contradiction Table'!P15)&gt;0,MID('Contradiction Table'!P15,1,1)=" "),"X","")</f>
        <v/>
      </c>
      <c r="P15" s="50" t="str">
        <f>IF(AND(LEN('Contradiction Table'!Q15)&gt;0,MID('Contradiction Table'!Q15,1,1)=" "),"X","")</f>
        <v/>
      </c>
      <c r="Q15" s="50" t="str">
        <f>IF(AND(LEN('Contradiction Table'!R15)&gt;0,MID('Contradiction Table'!R15,1,1)=" "),"X","")</f>
        <v/>
      </c>
      <c r="R15" s="50" t="str">
        <f>IF(AND(LEN('Contradiction Table'!S15)&gt;0,MID('Contradiction Table'!S15,1,1)=" "),"X","")</f>
        <v/>
      </c>
      <c r="S15" s="50" t="str">
        <f>IF(AND(LEN('Contradiction Table'!T15)&gt;0,MID('Contradiction Table'!T15,1,1)=" "),"X","")</f>
        <v/>
      </c>
      <c r="T15" s="50" t="str">
        <f>IF(AND(LEN('Contradiction Table'!U15)&gt;0,MID('Contradiction Table'!U15,1,1)=" "),"X","")</f>
        <v/>
      </c>
      <c r="U15" s="50" t="str">
        <f>IF(AND(LEN('Contradiction Table'!V15)&gt;0,MID('Contradiction Table'!V15,1,1)=" "),"X","")</f>
        <v/>
      </c>
      <c r="V15" s="50" t="str">
        <f>IF(AND(LEN('Contradiction Table'!W15)&gt;0,MID('Contradiction Table'!W15,1,1)=" "),"X","")</f>
        <v/>
      </c>
      <c r="W15" s="50" t="str">
        <f>IF(AND(LEN('Contradiction Table'!X15)&gt;0,MID('Contradiction Table'!X15,1,1)=" "),"X","")</f>
        <v/>
      </c>
      <c r="X15" s="50" t="str">
        <f>IF(AND(LEN('Contradiction Table'!Y15)&gt;0,MID('Contradiction Table'!Y15,1,1)=" "),"X","")</f>
        <v/>
      </c>
      <c r="Y15" s="50" t="str">
        <f>IF(AND(LEN('Contradiction Table'!Z15)&gt;0,MID('Contradiction Table'!Z15,1,1)=" "),"X","")</f>
        <v>X</v>
      </c>
      <c r="Z15" s="50" t="str">
        <f>IF(AND(LEN('Contradiction Table'!AA15)&gt;0,MID('Contradiction Table'!AA15,1,1)=" "),"X","")</f>
        <v/>
      </c>
      <c r="AA15" s="50" t="str">
        <f>IF(AND(LEN('Contradiction Table'!AB15)&gt;0,MID('Contradiction Table'!AB15,1,1)=" "),"X","")</f>
        <v/>
      </c>
      <c r="AB15" s="50" t="str">
        <f>IF(AND(LEN('Contradiction Table'!AC15)&gt;0,MID('Contradiction Table'!AC15,1,1)=" "),"X","")</f>
        <v/>
      </c>
      <c r="AC15" s="50" t="str">
        <f>IF(AND(LEN('Contradiction Table'!AD15)&gt;0,MID('Contradiction Table'!AD15,1,1)=" "),"X","")</f>
        <v/>
      </c>
      <c r="AD15" s="50" t="str">
        <f>IF(AND(LEN('Contradiction Table'!AE15)&gt;0,MID('Contradiction Table'!AE15,1,1)=" "),"X","")</f>
        <v/>
      </c>
      <c r="AE15" s="50" t="str">
        <f>IF(AND(LEN('Contradiction Table'!AF15)&gt;0,MID('Contradiction Table'!AF15,1,1)=" "),"X","")</f>
        <v/>
      </c>
      <c r="AF15" s="50" t="str">
        <f>IF(AND(LEN('Contradiction Table'!AG15)&gt;0,MID('Contradiction Table'!AG15,1,1)=" "),"X","")</f>
        <v/>
      </c>
      <c r="AG15" s="50" t="str">
        <f>IF(AND(LEN('Contradiction Table'!AH15)&gt;0,MID('Contradiction Table'!AH15,1,1)=" "),"X","")</f>
        <v/>
      </c>
      <c r="AH15" s="50" t="str">
        <f>IF(AND(LEN('Contradiction Table'!AI15)&gt;0,MID('Contradiction Table'!AI15,1,1)=" "),"X","")</f>
        <v/>
      </c>
      <c r="AI15" s="50" t="str">
        <f>IF(AND(LEN('Contradiction Table'!AJ15)&gt;0,MID('Contradiction Table'!AJ15,1,1)=" "),"X","")</f>
        <v/>
      </c>
      <c r="AJ15" s="50" t="str">
        <f>IF(AND(LEN('Contradiction Table'!AK15)&gt;0,MID('Contradiction Table'!AK15,1,1)=" "),"X","")</f>
        <v/>
      </c>
      <c r="AK15" s="50" t="str">
        <f>IF(AND(LEN('Contradiction Table'!AL15)&gt;0,MID('Contradiction Table'!AL15,1,1)=" "),"X","")</f>
        <v/>
      </c>
      <c r="AL15" s="50" t="str">
        <f>IF(AND(LEN('Contradiction Table'!AM15)&gt;0,MID('Contradiction Table'!AM15,1,1)=" "),"X","")</f>
        <v/>
      </c>
      <c r="AM15" s="50" t="str">
        <f>IF(AND(LEN('Contradiction Table'!AN15)&gt;0,MID('Contradiction Table'!AN15,1,1)=" "),"X","")</f>
        <v/>
      </c>
      <c r="AN15" s="50" t="str">
        <f>IF(AND(LEN('Contradiction Table'!AO15)&gt;0,MID('Contradiction Table'!AO15,1,1)=" "),"X","")</f>
        <v/>
      </c>
      <c r="AO15" s="50" t="str">
        <f>IF(AND(LEN('Contradiction Table'!AP15)&gt;0,MID('Contradiction Table'!AP15,1,1)=" "),"X","")</f>
        <v/>
      </c>
    </row>
    <row r="16" spans="1:41" ht="24.9" customHeight="1" x14ac:dyDescent="0.25">
      <c r="A16" s="5">
        <v>13</v>
      </c>
      <c r="B16" s="14" t="str">
        <f>'39 Parameters'!$B15</f>
        <v>Stability of the object's composition</v>
      </c>
      <c r="C16" s="50" t="str">
        <f>IF(AND(LEN('Contradiction Table'!D16)&gt;0,MID('Contradiction Table'!D16,1,1)=" "),"X","")</f>
        <v/>
      </c>
      <c r="D16" s="50" t="str">
        <f>IF(AND(LEN('Contradiction Table'!E16)&gt;0,MID('Contradiction Table'!E16,1,1)=" "),"X","")</f>
        <v/>
      </c>
      <c r="E16" s="50" t="str">
        <f>IF(AND(LEN('Contradiction Table'!F16)&gt;0,MID('Contradiction Table'!F16,1,1)=" "),"X","")</f>
        <v/>
      </c>
      <c r="F16" s="50" t="str">
        <f>IF(AND(LEN('Contradiction Table'!G16)&gt;0,MID('Contradiction Table'!G16,1,1)=" "),"X","")</f>
        <v/>
      </c>
      <c r="G16" s="50" t="str">
        <f>IF(AND(LEN('Contradiction Table'!H16)&gt;0,MID('Contradiction Table'!H16,1,1)=" "),"X","")</f>
        <v/>
      </c>
      <c r="H16" s="50" t="str">
        <f>IF(AND(LEN('Contradiction Table'!I16)&gt;0,MID('Contradiction Table'!I16,1,1)=" "),"X","")</f>
        <v/>
      </c>
      <c r="I16" s="50" t="str">
        <f>IF(AND(LEN('Contradiction Table'!J16)&gt;0,MID('Contradiction Table'!J16,1,1)=" "),"X","")</f>
        <v/>
      </c>
      <c r="J16" s="50" t="str">
        <f>IF(AND(LEN('Contradiction Table'!K16)&gt;0,MID('Contradiction Table'!K16,1,1)=" "),"X","")</f>
        <v/>
      </c>
      <c r="K16" s="50" t="str">
        <f>IF(AND(LEN('Contradiction Table'!L16)&gt;0,MID('Contradiction Table'!L16,1,1)=" "),"X","")</f>
        <v/>
      </c>
      <c r="L16" s="50" t="str">
        <f>IF(AND(LEN('Contradiction Table'!M16)&gt;0,MID('Contradiction Table'!M16,1,1)=" "),"X","")</f>
        <v/>
      </c>
      <c r="M16" s="50" t="str">
        <f>IF(AND(LEN('Contradiction Table'!N16)&gt;0,MID('Contradiction Table'!N16,1,1)=" "),"X","")</f>
        <v/>
      </c>
      <c r="N16" s="50" t="str">
        <f>IF(AND(LEN('Contradiction Table'!O16)&gt;0,MID('Contradiction Table'!O16,1,1)=" "),"X","")</f>
        <v/>
      </c>
      <c r="O16" s="50" t="str">
        <f>IF(AND(LEN('Contradiction Table'!P16)&gt;0,MID('Contradiction Table'!P16,1,1)=" "),"X","")</f>
        <v/>
      </c>
      <c r="P16" s="50" t="str">
        <f>IF(AND(LEN('Contradiction Table'!Q16)&gt;0,MID('Contradiction Table'!Q16,1,1)=" "),"X","")</f>
        <v/>
      </c>
      <c r="Q16" s="50" t="str">
        <f>IF(AND(LEN('Contradiction Table'!R16)&gt;0,MID('Contradiction Table'!R16,1,1)=" "),"X","")</f>
        <v/>
      </c>
      <c r="R16" s="50" t="str">
        <f>IF(AND(LEN('Contradiction Table'!S16)&gt;0,MID('Contradiction Table'!S16,1,1)=" "),"X","")</f>
        <v/>
      </c>
      <c r="S16" s="50" t="str">
        <f>IF(AND(LEN('Contradiction Table'!T16)&gt;0,MID('Contradiction Table'!T16,1,1)=" "),"X","")</f>
        <v/>
      </c>
      <c r="T16" s="50" t="str">
        <f>IF(AND(LEN('Contradiction Table'!U16)&gt;0,MID('Contradiction Table'!U16,1,1)=" "),"X","")</f>
        <v/>
      </c>
      <c r="U16" s="50" t="str">
        <f>IF(AND(LEN('Contradiction Table'!V16)&gt;0,MID('Contradiction Table'!V16,1,1)=" "),"X","")</f>
        <v/>
      </c>
      <c r="V16" s="50" t="str">
        <f>IF(AND(LEN('Contradiction Table'!W16)&gt;0,MID('Contradiction Table'!W16,1,1)=" "),"X","")</f>
        <v/>
      </c>
      <c r="W16" s="50" t="str">
        <f>IF(AND(LEN('Contradiction Table'!X16)&gt;0,MID('Contradiction Table'!X16,1,1)=" "),"X","")</f>
        <v/>
      </c>
      <c r="X16" s="50" t="str">
        <f>IF(AND(LEN('Contradiction Table'!Y16)&gt;0,MID('Contradiction Table'!Y16,1,1)=" "),"X","")</f>
        <v/>
      </c>
      <c r="Y16" s="50" t="str">
        <f>IF(AND(LEN('Contradiction Table'!Z16)&gt;0,MID('Contradiction Table'!Z16,1,1)=" "),"X","")</f>
        <v/>
      </c>
      <c r="Z16" s="50" t="str">
        <f>IF(AND(LEN('Contradiction Table'!AA16)&gt;0,MID('Contradiction Table'!AA16,1,1)=" "),"X","")</f>
        <v/>
      </c>
      <c r="AA16" s="50" t="str">
        <f>IF(AND(LEN('Contradiction Table'!AB16)&gt;0,MID('Contradiction Table'!AB16,1,1)=" "),"X","")</f>
        <v/>
      </c>
      <c r="AB16" s="50" t="str">
        <f>IF(AND(LEN('Contradiction Table'!AC16)&gt;0,MID('Contradiction Table'!AC16,1,1)=" "),"X","")</f>
        <v/>
      </c>
      <c r="AC16" s="50" t="str">
        <f>IF(AND(LEN('Contradiction Table'!AD16)&gt;0,MID('Contradiction Table'!AD16,1,1)=" "),"X","")</f>
        <v/>
      </c>
      <c r="AD16" s="50" t="str">
        <f>IF(AND(LEN('Contradiction Table'!AE16)&gt;0,MID('Contradiction Table'!AE16,1,1)=" "),"X","")</f>
        <v/>
      </c>
      <c r="AE16" s="50" t="str">
        <f>IF(AND(LEN('Contradiction Table'!AF16)&gt;0,MID('Contradiction Table'!AF16,1,1)=" "),"X","")</f>
        <v/>
      </c>
      <c r="AF16" s="50" t="str">
        <f>IF(AND(LEN('Contradiction Table'!AG16)&gt;0,MID('Contradiction Table'!AG16,1,1)=" "),"X","")</f>
        <v/>
      </c>
      <c r="AG16" s="50" t="str">
        <f>IF(AND(LEN('Contradiction Table'!AH16)&gt;0,MID('Contradiction Table'!AH16,1,1)=" "),"X","")</f>
        <v/>
      </c>
      <c r="AH16" s="50" t="str">
        <f>IF(AND(LEN('Contradiction Table'!AI16)&gt;0,MID('Contradiction Table'!AI16,1,1)=" "),"X","")</f>
        <v/>
      </c>
      <c r="AI16" s="50" t="str">
        <f>IF(AND(LEN('Contradiction Table'!AJ16)&gt;0,MID('Contradiction Table'!AJ16,1,1)=" "),"X","")</f>
        <v/>
      </c>
      <c r="AJ16" s="50" t="str">
        <f>IF(AND(LEN('Contradiction Table'!AK16)&gt;0,MID('Contradiction Table'!AK16,1,1)=" "),"X","")</f>
        <v/>
      </c>
      <c r="AK16" s="50" t="str">
        <f>IF(AND(LEN('Contradiction Table'!AL16)&gt;0,MID('Contradiction Table'!AL16,1,1)=" "),"X","")</f>
        <v/>
      </c>
      <c r="AL16" s="50" t="str">
        <f>IF(AND(LEN('Contradiction Table'!AM16)&gt;0,MID('Contradiction Table'!AM16,1,1)=" "),"X","")</f>
        <v/>
      </c>
      <c r="AM16" s="50" t="str">
        <f>IF(AND(LEN('Contradiction Table'!AN16)&gt;0,MID('Contradiction Table'!AN16,1,1)=" "),"X","")</f>
        <v/>
      </c>
      <c r="AN16" s="50" t="str">
        <f>IF(AND(LEN('Contradiction Table'!AO16)&gt;0,MID('Contradiction Table'!AO16,1,1)=" "),"X","")</f>
        <v/>
      </c>
      <c r="AO16" s="50" t="str">
        <f>IF(AND(LEN('Contradiction Table'!AP16)&gt;0,MID('Contradiction Table'!AP16,1,1)=" "),"X","")</f>
        <v/>
      </c>
    </row>
    <row r="17" spans="1:41" ht="24.9" customHeight="1" x14ac:dyDescent="0.25">
      <c r="A17" s="5">
        <v>14</v>
      </c>
      <c r="B17" s="14" t="str">
        <f>'39 Parameters'!$B16</f>
        <v>Strength</v>
      </c>
      <c r="C17" s="50" t="str">
        <f>IF(AND(LEN('Contradiction Table'!D17)&gt;0,MID('Contradiction Table'!D17,1,1)=" "),"X","")</f>
        <v/>
      </c>
      <c r="D17" s="50" t="str">
        <f>IF(AND(LEN('Contradiction Table'!E17)&gt;0,MID('Contradiction Table'!E17,1,1)=" "),"X","")</f>
        <v/>
      </c>
      <c r="E17" s="50" t="str">
        <f>IF(AND(LEN('Contradiction Table'!F17)&gt;0,MID('Contradiction Table'!F17,1,1)=" "),"X","")</f>
        <v/>
      </c>
      <c r="F17" s="50" t="str">
        <f>IF(AND(LEN('Contradiction Table'!G17)&gt;0,MID('Contradiction Table'!G17,1,1)=" "),"X","")</f>
        <v/>
      </c>
      <c r="G17" s="50" t="str">
        <f>IF(AND(LEN('Contradiction Table'!H17)&gt;0,MID('Contradiction Table'!H17,1,1)=" "),"X","")</f>
        <v/>
      </c>
      <c r="H17" s="50" t="str">
        <f>IF(AND(LEN('Contradiction Table'!I17)&gt;0,MID('Contradiction Table'!I17,1,1)=" "),"X","")</f>
        <v/>
      </c>
      <c r="I17" s="50" t="str">
        <f>IF(AND(LEN('Contradiction Table'!J17)&gt;0,MID('Contradiction Table'!J17,1,1)=" "),"X","")</f>
        <v/>
      </c>
      <c r="J17" s="50" t="str">
        <f>IF(AND(LEN('Contradiction Table'!K17)&gt;0,MID('Contradiction Table'!K17,1,1)=" "),"X","")</f>
        <v/>
      </c>
      <c r="K17" s="50" t="str">
        <f>IF(AND(LEN('Contradiction Table'!L17)&gt;0,MID('Contradiction Table'!L17,1,1)=" "),"X","")</f>
        <v/>
      </c>
      <c r="L17" s="50" t="str">
        <f>IF(AND(LEN('Contradiction Table'!M17)&gt;0,MID('Contradiction Table'!M17,1,1)=" "),"X","")</f>
        <v/>
      </c>
      <c r="M17" s="50" t="str">
        <f>IF(AND(LEN('Contradiction Table'!N17)&gt;0,MID('Contradiction Table'!N17,1,1)=" "),"X","")</f>
        <v/>
      </c>
      <c r="N17" s="50" t="str">
        <f>IF(AND(LEN('Contradiction Table'!O17)&gt;0,MID('Contradiction Table'!O17,1,1)=" "),"X","")</f>
        <v/>
      </c>
      <c r="O17" s="50" t="str">
        <f>IF(AND(LEN('Contradiction Table'!P17)&gt;0,MID('Contradiction Table'!P17,1,1)=" "),"X","")</f>
        <v/>
      </c>
      <c r="P17" s="50" t="str">
        <f>IF(AND(LEN('Contradiction Table'!Q17)&gt;0,MID('Contradiction Table'!Q17,1,1)=" "),"X","")</f>
        <v/>
      </c>
      <c r="Q17" s="50" t="str">
        <f>IF(AND(LEN('Contradiction Table'!R17)&gt;0,MID('Contradiction Table'!R17,1,1)=" "),"X","")</f>
        <v/>
      </c>
      <c r="R17" s="50" t="str">
        <f>IF(AND(LEN('Contradiction Table'!S17)&gt;0,MID('Contradiction Table'!S17,1,1)=" "),"X","")</f>
        <v/>
      </c>
      <c r="S17" s="50" t="str">
        <f>IF(AND(LEN('Contradiction Table'!T17)&gt;0,MID('Contradiction Table'!T17,1,1)=" "),"X","")</f>
        <v/>
      </c>
      <c r="T17" s="50" t="str">
        <f>IF(AND(LEN('Contradiction Table'!U17)&gt;0,MID('Contradiction Table'!U17,1,1)=" "),"X","")</f>
        <v/>
      </c>
      <c r="U17" s="50" t="str">
        <f>IF(AND(LEN('Contradiction Table'!V17)&gt;0,MID('Contradiction Table'!V17,1,1)=" "),"X","")</f>
        <v/>
      </c>
      <c r="V17" s="50" t="str">
        <f>IF(AND(LEN('Contradiction Table'!W17)&gt;0,MID('Contradiction Table'!W17,1,1)=" "),"X","")</f>
        <v/>
      </c>
      <c r="W17" s="50" t="str">
        <f>IF(AND(LEN('Contradiction Table'!X17)&gt;0,MID('Contradiction Table'!X17,1,1)=" "),"X","")</f>
        <v/>
      </c>
      <c r="X17" s="50" t="str">
        <f>IF(AND(LEN('Contradiction Table'!Y17)&gt;0,MID('Contradiction Table'!Y17,1,1)=" "),"X","")</f>
        <v/>
      </c>
      <c r="Y17" s="50" t="str">
        <f>IF(AND(LEN('Contradiction Table'!Z17)&gt;0,MID('Contradiction Table'!Z17,1,1)=" "),"X","")</f>
        <v/>
      </c>
      <c r="Z17" s="50" t="str">
        <f>IF(AND(LEN('Contradiction Table'!AA17)&gt;0,MID('Contradiction Table'!AA17,1,1)=" "),"X","")</f>
        <v/>
      </c>
      <c r="AA17" s="50" t="str">
        <f>IF(AND(LEN('Contradiction Table'!AB17)&gt;0,MID('Contradiction Table'!AB17,1,1)=" "),"X","")</f>
        <v/>
      </c>
      <c r="AB17" s="50" t="str">
        <f>IF(AND(LEN('Contradiction Table'!AC17)&gt;0,MID('Contradiction Table'!AC17,1,1)=" "),"X","")</f>
        <v/>
      </c>
      <c r="AC17" s="50" t="str">
        <f>IF(AND(LEN('Contradiction Table'!AD17)&gt;0,MID('Contradiction Table'!AD17,1,1)=" "),"X","")</f>
        <v/>
      </c>
      <c r="AD17" s="50" t="str">
        <f>IF(AND(LEN('Contradiction Table'!AE17)&gt;0,MID('Contradiction Table'!AE17,1,1)=" "),"X","")</f>
        <v/>
      </c>
      <c r="AE17" s="50" t="str">
        <f>IF(AND(LEN('Contradiction Table'!AF17)&gt;0,MID('Contradiction Table'!AF17,1,1)=" "),"X","")</f>
        <v/>
      </c>
      <c r="AF17" s="50" t="str">
        <f>IF(AND(LEN('Contradiction Table'!AG17)&gt;0,MID('Contradiction Table'!AG17,1,1)=" "),"X","")</f>
        <v/>
      </c>
      <c r="AG17" s="50" t="str">
        <f>IF(AND(LEN('Contradiction Table'!AH17)&gt;0,MID('Contradiction Table'!AH17,1,1)=" "),"X","")</f>
        <v/>
      </c>
      <c r="AH17" s="50" t="str">
        <f>IF(AND(LEN('Contradiction Table'!AI17)&gt;0,MID('Contradiction Table'!AI17,1,1)=" "),"X","")</f>
        <v/>
      </c>
      <c r="AI17" s="50" t="str">
        <f>IF(AND(LEN('Contradiction Table'!AJ17)&gt;0,MID('Contradiction Table'!AJ17,1,1)=" "),"X","")</f>
        <v/>
      </c>
      <c r="AJ17" s="50" t="str">
        <f>IF(AND(LEN('Contradiction Table'!AK17)&gt;0,MID('Contradiction Table'!AK17,1,1)=" "),"X","")</f>
        <v/>
      </c>
      <c r="AK17" s="50" t="str">
        <f>IF(AND(LEN('Contradiction Table'!AL17)&gt;0,MID('Contradiction Table'!AL17,1,1)=" "),"X","")</f>
        <v/>
      </c>
      <c r="AL17" s="50" t="str">
        <f>IF(AND(LEN('Contradiction Table'!AM17)&gt;0,MID('Contradiction Table'!AM17,1,1)=" "),"X","")</f>
        <v/>
      </c>
      <c r="AM17" s="50" t="str">
        <f>IF(AND(LEN('Contradiction Table'!AN17)&gt;0,MID('Contradiction Table'!AN17,1,1)=" "),"X","")</f>
        <v/>
      </c>
      <c r="AN17" s="50" t="str">
        <f>IF(AND(LEN('Contradiction Table'!AO17)&gt;0,MID('Contradiction Table'!AO17,1,1)=" "),"X","")</f>
        <v/>
      </c>
      <c r="AO17" s="50" t="str">
        <f>IF(AND(LEN('Contradiction Table'!AP17)&gt;0,MID('Contradiction Table'!AP17,1,1)=" "),"X","")</f>
        <v/>
      </c>
    </row>
    <row r="18" spans="1:41" ht="24.9" customHeight="1" x14ac:dyDescent="0.25">
      <c r="A18" s="5">
        <v>15</v>
      </c>
      <c r="B18" s="14" t="str">
        <f>'39 Parameters'!$B17</f>
        <v>Duration of Action of Moving Object</v>
      </c>
      <c r="C18" s="50" t="str">
        <f>IF(AND(LEN('Contradiction Table'!D18)&gt;0,MID('Contradiction Table'!D18,1,1)=" "),"X","")</f>
        <v/>
      </c>
      <c r="D18" s="50" t="str">
        <f>IF(AND(LEN('Contradiction Table'!E18)&gt;0,MID('Contradiction Table'!E18,1,1)=" "),"X","")</f>
        <v/>
      </c>
      <c r="E18" s="50" t="str">
        <f>IF(AND(LEN('Contradiction Table'!F18)&gt;0,MID('Contradiction Table'!F18,1,1)=" "),"X","")</f>
        <v/>
      </c>
      <c r="F18" s="50" t="str">
        <f>IF(AND(LEN('Contradiction Table'!G18)&gt;0,MID('Contradiction Table'!G18,1,1)=" "),"X","")</f>
        <v/>
      </c>
      <c r="G18" s="50" t="str">
        <f>IF(AND(LEN('Contradiction Table'!H18)&gt;0,MID('Contradiction Table'!H18,1,1)=" "),"X","")</f>
        <v/>
      </c>
      <c r="H18" s="50" t="str">
        <f>IF(AND(LEN('Contradiction Table'!I18)&gt;0,MID('Contradiction Table'!I18,1,1)=" "),"X","")</f>
        <v/>
      </c>
      <c r="I18" s="50" t="str">
        <f>IF(AND(LEN('Contradiction Table'!J18)&gt;0,MID('Contradiction Table'!J18,1,1)=" "),"X","")</f>
        <v/>
      </c>
      <c r="J18" s="50" t="str">
        <f>IF(AND(LEN('Contradiction Table'!K18)&gt;0,MID('Contradiction Table'!K18,1,1)=" "),"X","")</f>
        <v/>
      </c>
      <c r="K18" s="50" t="str">
        <f>IF(AND(LEN('Contradiction Table'!L18)&gt;0,MID('Contradiction Table'!L18,1,1)=" "),"X","")</f>
        <v/>
      </c>
      <c r="L18" s="50" t="str">
        <f>IF(AND(LEN('Contradiction Table'!M18)&gt;0,MID('Contradiction Table'!M18,1,1)=" "),"X","")</f>
        <v/>
      </c>
      <c r="M18" s="50" t="str">
        <f>IF(AND(LEN('Contradiction Table'!N18)&gt;0,MID('Contradiction Table'!N18,1,1)=" "),"X","")</f>
        <v/>
      </c>
      <c r="N18" s="50" t="str">
        <f>IF(AND(LEN('Contradiction Table'!O18)&gt;0,MID('Contradiction Table'!O18,1,1)=" "),"X","")</f>
        <v/>
      </c>
      <c r="O18" s="50" t="str">
        <f>IF(AND(LEN('Contradiction Table'!P18)&gt;0,MID('Contradiction Table'!P18,1,1)=" "),"X","")</f>
        <v/>
      </c>
      <c r="P18" s="50" t="str">
        <f>IF(AND(LEN('Contradiction Table'!Q18)&gt;0,MID('Contradiction Table'!Q18,1,1)=" "),"X","")</f>
        <v/>
      </c>
      <c r="Q18" s="50" t="str">
        <f>IF(AND(LEN('Contradiction Table'!R18)&gt;0,MID('Contradiction Table'!R18,1,1)=" "),"X","")</f>
        <v/>
      </c>
      <c r="R18" s="50" t="str">
        <f>IF(AND(LEN('Contradiction Table'!S18)&gt;0,MID('Contradiction Table'!S18,1,1)=" "),"X","")</f>
        <v/>
      </c>
      <c r="S18" s="50" t="str">
        <f>IF(AND(LEN('Contradiction Table'!T18)&gt;0,MID('Contradiction Table'!T18,1,1)=" "),"X","")</f>
        <v/>
      </c>
      <c r="T18" s="50" t="str">
        <f>IF(AND(LEN('Contradiction Table'!U18)&gt;0,MID('Contradiction Table'!U18,1,1)=" "),"X","")</f>
        <v/>
      </c>
      <c r="U18" s="50" t="str">
        <f>IF(AND(LEN('Contradiction Table'!V18)&gt;0,MID('Contradiction Table'!V18,1,1)=" "),"X","")</f>
        <v/>
      </c>
      <c r="V18" s="50" t="str">
        <f>IF(AND(LEN('Contradiction Table'!W18)&gt;0,MID('Contradiction Table'!W18,1,1)=" "),"X","")</f>
        <v/>
      </c>
      <c r="W18" s="50" t="str">
        <f>IF(AND(LEN('Contradiction Table'!X18)&gt;0,MID('Contradiction Table'!X18,1,1)=" "),"X","")</f>
        <v/>
      </c>
      <c r="X18" s="50" t="str">
        <f>IF(AND(LEN('Contradiction Table'!Y18)&gt;0,MID('Contradiction Table'!Y18,1,1)=" "),"X","")</f>
        <v/>
      </c>
      <c r="Y18" s="50" t="str">
        <f>IF(AND(LEN('Contradiction Table'!Z18)&gt;0,MID('Contradiction Table'!Z18,1,1)=" "),"X","")</f>
        <v/>
      </c>
      <c r="Z18" s="50" t="str">
        <f>IF(AND(LEN('Contradiction Table'!AA18)&gt;0,MID('Contradiction Table'!AA18,1,1)=" "),"X","")</f>
        <v/>
      </c>
      <c r="AA18" s="50" t="str">
        <f>IF(AND(LEN('Contradiction Table'!AB18)&gt;0,MID('Contradiction Table'!AB18,1,1)=" "),"X","")</f>
        <v/>
      </c>
      <c r="AB18" s="50" t="str">
        <f>IF(AND(LEN('Contradiction Table'!AC18)&gt;0,MID('Contradiction Table'!AC18,1,1)=" "),"X","")</f>
        <v/>
      </c>
      <c r="AC18" s="50" t="str">
        <f>IF(AND(LEN('Contradiction Table'!AD18)&gt;0,MID('Contradiction Table'!AD18,1,1)=" "),"X","")</f>
        <v/>
      </c>
      <c r="AD18" s="50" t="str">
        <f>IF(AND(LEN('Contradiction Table'!AE18)&gt;0,MID('Contradiction Table'!AE18,1,1)=" "),"X","")</f>
        <v/>
      </c>
      <c r="AE18" s="50" t="str">
        <f>IF(AND(LEN('Contradiction Table'!AF18)&gt;0,MID('Contradiction Table'!AF18,1,1)=" "),"X","")</f>
        <v/>
      </c>
      <c r="AF18" s="50" t="str">
        <f>IF(AND(LEN('Contradiction Table'!AG18)&gt;0,MID('Contradiction Table'!AG18,1,1)=" "),"X","")</f>
        <v/>
      </c>
      <c r="AG18" s="50" t="str">
        <f>IF(AND(LEN('Contradiction Table'!AH18)&gt;0,MID('Contradiction Table'!AH18,1,1)=" "),"X","")</f>
        <v/>
      </c>
      <c r="AH18" s="50" t="str">
        <f>IF(AND(LEN('Contradiction Table'!AI18)&gt;0,MID('Contradiction Table'!AI18,1,1)=" "),"X","")</f>
        <v/>
      </c>
      <c r="AI18" s="50" t="str">
        <f>IF(AND(LEN('Contradiction Table'!AJ18)&gt;0,MID('Contradiction Table'!AJ18,1,1)=" "),"X","")</f>
        <v/>
      </c>
      <c r="AJ18" s="50" t="str">
        <f>IF(AND(LEN('Contradiction Table'!AK18)&gt;0,MID('Contradiction Table'!AK18,1,1)=" "),"X","")</f>
        <v/>
      </c>
      <c r="AK18" s="50" t="str">
        <f>IF(AND(LEN('Contradiction Table'!AL18)&gt;0,MID('Contradiction Table'!AL18,1,1)=" "),"X","")</f>
        <v/>
      </c>
      <c r="AL18" s="50" t="str">
        <f>IF(AND(LEN('Contradiction Table'!AM18)&gt;0,MID('Contradiction Table'!AM18,1,1)=" "),"X","")</f>
        <v/>
      </c>
      <c r="AM18" s="50" t="str">
        <f>IF(AND(LEN('Contradiction Table'!AN18)&gt;0,MID('Contradiction Table'!AN18,1,1)=" "),"X","")</f>
        <v/>
      </c>
      <c r="AN18" s="50" t="str">
        <f>IF(AND(LEN('Contradiction Table'!AO18)&gt;0,MID('Contradiction Table'!AO18,1,1)=" "),"X","")</f>
        <v/>
      </c>
      <c r="AO18" s="50" t="str">
        <f>IF(AND(LEN('Contradiction Table'!AP18)&gt;0,MID('Contradiction Table'!AP18,1,1)=" "),"X","")</f>
        <v/>
      </c>
    </row>
    <row r="19" spans="1:41" ht="24.9" customHeight="1" x14ac:dyDescent="0.25">
      <c r="A19" s="5">
        <v>16</v>
      </c>
      <c r="B19" s="14" t="str">
        <f>'39 Parameters'!$B18</f>
        <v>Duration of Action of Stationary Object</v>
      </c>
      <c r="C19" s="50" t="str">
        <f>IF(AND(LEN('Contradiction Table'!D19)&gt;0,MID('Contradiction Table'!D19,1,1)=" "),"X","")</f>
        <v/>
      </c>
      <c r="D19" s="50" t="str">
        <f>IF(AND(LEN('Contradiction Table'!E19)&gt;0,MID('Contradiction Table'!E19,1,1)=" "),"X","")</f>
        <v/>
      </c>
      <c r="E19" s="50" t="str">
        <f>IF(AND(LEN('Contradiction Table'!F19)&gt;0,MID('Contradiction Table'!F19,1,1)=" "),"X","")</f>
        <v/>
      </c>
      <c r="F19" s="50" t="str">
        <f>IF(AND(LEN('Contradiction Table'!G19)&gt;0,MID('Contradiction Table'!G19,1,1)=" "),"X","")</f>
        <v/>
      </c>
      <c r="G19" s="50" t="str">
        <f>IF(AND(LEN('Contradiction Table'!H19)&gt;0,MID('Contradiction Table'!H19,1,1)=" "),"X","")</f>
        <v/>
      </c>
      <c r="H19" s="50" t="str">
        <f>IF(AND(LEN('Contradiction Table'!I19)&gt;0,MID('Contradiction Table'!I19,1,1)=" "),"X","")</f>
        <v/>
      </c>
      <c r="I19" s="50" t="str">
        <f>IF(AND(LEN('Contradiction Table'!J19)&gt;0,MID('Contradiction Table'!J19,1,1)=" "),"X","")</f>
        <v/>
      </c>
      <c r="J19" s="50" t="str">
        <f>IF(AND(LEN('Contradiction Table'!K19)&gt;0,MID('Contradiction Table'!K19,1,1)=" "),"X","")</f>
        <v/>
      </c>
      <c r="K19" s="50" t="str">
        <f>IF(AND(LEN('Contradiction Table'!L19)&gt;0,MID('Contradiction Table'!L19,1,1)=" "),"X","")</f>
        <v/>
      </c>
      <c r="L19" s="50" t="str">
        <f>IF(AND(LEN('Contradiction Table'!M19)&gt;0,MID('Contradiction Table'!M19,1,1)=" "),"X","")</f>
        <v/>
      </c>
      <c r="M19" s="50" t="str">
        <f>IF(AND(LEN('Contradiction Table'!N19)&gt;0,MID('Contradiction Table'!N19,1,1)=" "),"X","")</f>
        <v/>
      </c>
      <c r="N19" s="50" t="str">
        <f>IF(AND(LEN('Contradiction Table'!O19)&gt;0,MID('Contradiction Table'!O19,1,1)=" "),"X","")</f>
        <v/>
      </c>
      <c r="O19" s="50" t="str">
        <f>IF(AND(LEN('Contradiction Table'!P19)&gt;0,MID('Contradiction Table'!P19,1,1)=" "),"X","")</f>
        <v/>
      </c>
      <c r="P19" s="50" t="str">
        <f>IF(AND(LEN('Contradiction Table'!Q19)&gt;0,MID('Contradiction Table'!Q19,1,1)=" "),"X","")</f>
        <v/>
      </c>
      <c r="Q19" s="50" t="str">
        <f>IF(AND(LEN('Contradiction Table'!R19)&gt;0,MID('Contradiction Table'!R19,1,1)=" "),"X","")</f>
        <v/>
      </c>
      <c r="R19" s="50" t="str">
        <f>IF(AND(LEN('Contradiction Table'!S19)&gt;0,MID('Contradiction Table'!S19,1,1)=" "),"X","")</f>
        <v/>
      </c>
      <c r="S19" s="50" t="str">
        <f>IF(AND(LEN('Contradiction Table'!T19)&gt;0,MID('Contradiction Table'!T19,1,1)=" "),"X","")</f>
        <v>X</v>
      </c>
      <c r="T19" s="50" t="str">
        <f>IF(AND(LEN('Contradiction Table'!U19)&gt;0,MID('Contradiction Table'!U19,1,1)=" "),"X","")</f>
        <v/>
      </c>
      <c r="U19" s="50" t="str">
        <f>IF(AND(LEN('Contradiction Table'!V19)&gt;0,MID('Contradiction Table'!V19,1,1)=" "),"X","")</f>
        <v/>
      </c>
      <c r="V19" s="50" t="str">
        <f>IF(AND(LEN('Contradiction Table'!W19)&gt;0,MID('Contradiction Table'!W19,1,1)=" "),"X","")</f>
        <v/>
      </c>
      <c r="W19" s="50" t="str">
        <f>IF(AND(LEN('Contradiction Table'!X19)&gt;0,MID('Contradiction Table'!X19,1,1)=" "),"X","")</f>
        <v/>
      </c>
      <c r="X19" s="50" t="str">
        <f>IF(AND(LEN('Contradiction Table'!Y19)&gt;0,MID('Contradiction Table'!Y19,1,1)=" "),"X","")</f>
        <v/>
      </c>
      <c r="Y19" s="50" t="str">
        <f>IF(AND(LEN('Contradiction Table'!Z19)&gt;0,MID('Contradiction Table'!Z19,1,1)=" "),"X","")</f>
        <v/>
      </c>
      <c r="Z19" s="50" t="str">
        <f>IF(AND(LEN('Contradiction Table'!AA19)&gt;0,MID('Contradiction Table'!AA19,1,1)=" "),"X","")</f>
        <v/>
      </c>
      <c r="AA19" s="50" t="str">
        <f>IF(AND(LEN('Contradiction Table'!AB19)&gt;0,MID('Contradiction Table'!AB19,1,1)=" "),"X","")</f>
        <v/>
      </c>
      <c r="AB19" s="50" t="str">
        <f>IF(AND(LEN('Contradiction Table'!AC19)&gt;0,MID('Contradiction Table'!AC19,1,1)=" "),"X","")</f>
        <v/>
      </c>
      <c r="AC19" s="50" t="str">
        <f>IF(AND(LEN('Contradiction Table'!AD19)&gt;0,MID('Contradiction Table'!AD19,1,1)=" "),"X","")</f>
        <v/>
      </c>
      <c r="AD19" s="50" t="str">
        <f>IF(AND(LEN('Contradiction Table'!AE19)&gt;0,MID('Contradiction Table'!AE19,1,1)=" "),"X","")</f>
        <v/>
      </c>
      <c r="AE19" s="50" t="str">
        <f>IF(AND(LEN('Contradiction Table'!AF19)&gt;0,MID('Contradiction Table'!AF19,1,1)=" "),"X","")</f>
        <v/>
      </c>
      <c r="AF19" s="50" t="str">
        <f>IF(AND(LEN('Contradiction Table'!AG19)&gt;0,MID('Contradiction Table'!AG19,1,1)=" "),"X","")</f>
        <v/>
      </c>
      <c r="AG19" s="50" t="str">
        <f>IF(AND(LEN('Contradiction Table'!AH19)&gt;0,MID('Contradiction Table'!AH19,1,1)=" "),"X","")</f>
        <v/>
      </c>
      <c r="AH19" s="50" t="str">
        <f>IF(AND(LEN('Contradiction Table'!AI19)&gt;0,MID('Contradiction Table'!AI19,1,1)=" "),"X","")</f>
        <v/>
      </c>
      <c r="AI19" s="50" t="str">
        <f>IF(AND(LEN('Contradiction Table'!AJ19)&gt;0,MID('Contradiction Table'!AJ19,1,1)=" "),"X","")</f>
        <v/>
      </c>
      <c r="AJ19" s="50" t="str">
        <f>IF(AND(LEN('Contradiction Table'!AK19)&gt;0,MID('Contradiction Table'!AK19,1,1)=" "),"X","")</f>
        <v/>
      </c>
      <c r="AK19" s="50" t="str">
        <f>IF(AND(LEN('Contradiction Table'!AL19)&gt;0,MID('Contradiction Table'!AL19,1,1)=" "),"X","")</f>
        <v/>
      </c>
      <c r="AL19" s="50" t="str">
        <f>IF(AND(LEN('Contradiction Table'!AM19)&gt;0,MID('Contradiction Table'!AM19,1,1)=" "),"X","")</f>
        <v/>
      </c>
      <c r="AM19" s="50" t="str">
        <f>IF(AND(LEN('Contradiction Table'!AN19)&gt;0,MID('Contradiction Table'!AN19,1,1)=" "),"X","")</f>
        <v/>
      </c>
      <c r="AN19" s="50" t="str">
        <f>IF(AND(LEN('Contradiction Table'!AO19)&gt;0,MID('Contradiction Table'!AO19,1,1)=" "),"X","")</f>
        <v/>
      </c>
      <c r="AO19" s="50" t="str">
        <f>IF(AND(LEN('Contradiction Table'!AP19)&gt;0,MID('Contradiction Table'!AP19,1,1)=" "),"X","")</f>
        <v/>
      </c>
    </row>
    <row r="20" spans="1:41" ht="24.9" customHeight="1" x14ac:dyDescent="0.25">
      <c r="A20" s="5">
        <v>17</v>
      </c>
      <c r="B20" s="14" t="str">
        <f>'39 Parameters'!$B19</f>
        <v>Temperature</v>
      </c>
      <c r="C20" s="50" t="str">
        <f>IF(AND(LEN('Contradiction Table'!D20)&gt;0,MID('Contradiction Table'!D20,1,1)=" "),"X","")</f>
        <v/>
      </c>
      <c r="D20" s="50" t="str">
        <f>IF(AND(LEN('Contradiction Table'!E20)&gt;0,MID('Contradiction Table'!E20,1,1)=" "),"X","")</f>
        <v/>
      </c>
      <c r="E20" s="50" t="str">
        <f>IF(AND(LEN('Contradiction Table'!F20)&gt;0,MID('Contradiction Table'!F20,1,1)=" "),"X","")</f>
        <v/>
      </c>
      <c r="F20" s="50" t="str">
        <f>IF(AND(LEN('Contradiction Table'!G20)&gt;0,MID('Contradiction Table'!G20,1,1)=" "),"X","")</f>
        <v/>
      </c>
      <c r="G20" s="50" t="str">
        <f>IF(AND(LEN('Contradiction Table'!H20)&gt;0,MID('Contradiction Table'!H20,1,1)=" "),"X","")</f>
        <v/>
      </c>
      <c r="H20" s="50" t="str">
        <f>IF(AND(LEN('Contradiction Table'!I20)&gt;0,MID('Contradiction Table'!I20,1,1)=" "),"X","")</f>
        <v/>
      </c>
      <c r="I20" s="50" t="str">
        <f>IF(AND(LEN('Contradiction Table'!J20)&gt;0,MID('Contradiction Table'!J20,1,1)=" "),"X","")</f>
        <v/>
      </c>
      <c r="J20" s="50" t="str">
        <f>IF(AND(LEN('Contradiction Table'!K20)&gt;0,MID('Contradiction Table'!K20,1,1)=" "),"X","")</f>
        <v/>
      </c>
      <c r="K20" s="50" t="str">
        <f>IF(AND(LEN('Contradiction Table'!L20)&gt;0,MID('Contradiction Table'!L20,1,1)=" "),"X","")</f>
        <v/>
      </c>
      <c r="L20" s="50" t="str">
        <f>IF(AND(LEN('Contradiction Table'!M20)&gt;0,MID('Contradiction Table'!M20,1,1)=" "),"X","")</f>
        <v/>
      </c>
      <c r="M20" s="50" t="str">
        <f>IF(AND(LEN('Contradiction Table'!N20)&gt;0,MID('Contradiction Table'!N20,1,1)=" "),"X","")</f>
        <v/>
      </c>
      <c r="N20" s="50" t="str">
        <f>IF(AND(LEN('Contradiction Table'!O20)&gt;0,MID('Contradiction Table'!O20,1,1)=" "),"X","")</f>
        <v/>
      </c>
      <c r="O20" s="50" t="str">
        <f>IF(AND(LEN('Contradiction Table'!P20)&gt;0,MID('Contradiction Table'!P20,1,1)=" "),"X","")</f>
        <v/>
      </c>
      <c r="P20" s="50" t="str">
        <f>IF(AND(LEN('Contradiction Table'!Q20)&gt;0,MID('Contradiction Table'!Q20,1,1)=" "),"X","")</f>
        <v>X</v>
      </c>
      <c r="Q20" s="50" t="str">
        <f>IF(AND(LEN('Contradiction Table'!R20)&gt;0,MID('Contradiction Table'!R20,1,1)=" "),"X","")</f>
        <v/>
      </c>
      <c r="R20" s="50" t="str">
        <f>IF(AND(LEN('Contradiction Table'!S20)&gt;0,MID('Contradiction Table'!S20,1,1)=" "),"X","")</f>
        <v/>
      </c>
      <c r="S20" s="50" t="str">
        <f>IF(AND(LEN('Contradiction Table'!T20)&gt;0,MID('Contradiction Table'!T20,1,1)=" "),"X","")</f>
        <v/>
      </c>
      <c r="T20" s="50" t="str">
        <f>IF(AND(LEN('Contradiction Table'!U20)&gt;0,MID('Contradiction Table'!U20,1,1)=" "),"X","")</f>
        <v/>
      </c>
      <c r="U20" s="50" t="str">
        <f>IF(AND(LEN('Contradiction Table'!V20)&gt;0,MID('Contradiction Table'!V20,1,1)=" "),"X","")</f>
        <v/>
      </c>
      <c r="V20" s="50" t="str">
        <f>IF(AND(LEN('Contradiction Table'!W20)&gt;0,MID('Contradiction Table'!W20,1,1)=" "),"X","")</f>
        <v/>
      </c>
      <c r="W20" s="50" t="str">
        <f>IF(AND(LEN('Contradiction Table'!X20)&gt;0,MID('Contradiction Table'!X20,1,1)=" "),"X","")</f>
        <v/>
      </c>
      <c r="X20" s="50" t="str">
        <f>IF(AND(LEN('Contradiction Table'!Y20)&gt;0,MID('Contradiction Table'!Y20,1,1)=" "),"X","")</f>
        <v/>
      </c>
      <c r="Y20" s="50" t="str">
        <f>IF(AND(LEN('Contradiction Table'!Z20)&gt;0,MID('Contradiction Table'!Z20,1,1)=" "),"X","")</f>
        <v/>
      </c>
      <c r="Z20" s="50" t="str">
        <f>IF(AND(LEN('Contradiction Table'!AA20)&gt;0,MID('Contradiction Table'!AA20,1,1)=" "),"X","")</f>
        <v/>
      </c>
      <c r="AA20" s="50" t="str">
        <f>IF(AND(LEN('Contradiction Table'!AB20)&gt;0,MID('Contradiction Table'!AB20,1,1)=" "),"X","")</f>
        <v/>
      </c>
      <c r="AB20" s="50" t="str">
        <f>IF(AND(LEN('Contradiction Table'!AC20)&gt;0,MID('Contradiction Table'!AC20,1,1)=" "),"X","")</f>
        <v/>
      </c>
      <c r="AC20" s="50" t="str">
        <f>IF(AND(LEN('Contradiction Table'!AD20)&gt;0,MID('Contradiction Table'!AD20,1,1)=" "),"X","")</f>
        <v/>
      </c>
      <c r="AD20" s="50" t="str">
        <f>IF(AND(LEN('Contradiction Table'!AE20)&gt;0,MID('Contradiction Table'!AE20,1,1)=" "),"X","")</f>
        <v/>
      </c>
      <c r="AE20" s="50" t="str">
        <f>IF(AND(LEN('Contradiction Table'!AF20)&gt;0,MID('Contradiction Table'!AF20,1,1)=" "),"X","")</f>
        <v/>
      </c>
      <c r="AF20" s="50" t="str">
        <f>IF(AND(LEN('Contradiction Table'!AG20)&gt;0,MID('Contradiction Table'!AG20,1,1)=" "),"X","")</f>
        <v/>
      </c>
      <c r="AG20" s="50" t="str">
        <f>IF(AND(LEN('Contradiction Table'!AH20)&gt;0,MID('Contradiction Table'!AH20,1,1)=" "),"X","")</f>
        <v/>
      </c>
      <c r="AH20" s="50" t="str">
        <f>IF(AND(LEN('Contradiction Table'!AI20)&gt;0,MID('Contradiction Table'!AI20,1,1)=" "),"X","")</f>
        <v/>
      </c>
      <c r="AI20" s="50" t="str">
        <f>IF(AND(LEN('Contradiction Table'!AJ20)&gt;0,MID('Contradiction Table'!AJ20,1,1)=" "),"X","")</f>
        <v/>
      </c>
      <c r="AJ20" s="50" t="str">
        <f>IF(AND(LEN('Contradiction Table'!AK20)&gt;0,MID('Contradiction Table'!AK20,1,1)=" "),"X","")</f>
        <v/>
      </c>
      <c r="AK20" s="50" t="str">
        <f>IF(AND(LEN('Contradiction Table'!AL20)&gt;0,MID('Contradiction Table'!AL20,1,1)=" "),"X","")</f>
        <v/>
      </c>
      <c r="AL20" s="50" t="str">
        <f>IF(AND(LEN('Contradiction Table'!AM20)&gt;0,MID('Contradiction Table'!AM20,1,1)=" "),"X","")</f>
        <v/>
      </c>
      <c r="AM20" s="50" t="str">
        <f>IF(AND(LEN('Contradiction Table'!AN20)&gt;0,MID('Contradiction Table'!AN20,1,1)=" "),"X","")</f>
        <v/>
      </c>
      <c r="AN20" s="50" t="str">
        <f>IF(AND(LEN('Contradiction Table'!AO20)&gt;0,MID('Contradiction Table'!AO20,1,1)=" "),"X","")</f>
        <v/>
      </c>
      <c r="AO20" s="50" t="str">
        <f>IF(AND(LEN('Contradiction Table'!AP20)&gt;0,MID('Contradiction Table'!AP20,1,1)=" "),"X","")</f>
        <v/>
      </c>
    </row>
    <row r="21" spans="1:41" ht="24.9" customHeight="1" x14ac:dyDescent="0.25">
      <c r="A21" s="5">
        <v>18</v>
      </c>
      <c r="B21" s="14" t="str">
        <f>'39 Parameters'!$B20</f>
        <v>Illumination intensity</v>
      </c>
      <c r="C21" s="50" t="str">
        <f>IF(AND(LEN('Contradiction Table'!D21)&gt;0,MID('Contradiction Table'!D21,1,1)=" "),"X","")</f>
        <v/>
      </c>
      <c r="D21" s="50" t="str">
        <f>IF(AND(LEN('Contradiction Table'!E21)&gt;0,MID('Contradiction Table'!E21,1,1)=" "),"X","")</f>
        <v/>
      </c>
      <c r="E21" s="50" t="str">
        <f>IF(AND(LEN('Contradiction Table'!F21)&gt;0,MID('Contradiction Table'!F21,1,1)=" "),"X","")</f>
        <v/>
      </c>
      <c r="F21" s="50" t="str">
        <f>IF(AND(LEN('Contradiction Table'!G21)&gt;0,MID('Contradiction Table'!G21,1,1)=" "),"X","")</f>
        <v/>
      </c>
      <c r="G21" s="50" t="str">
        <f>IF(AND(LEN('Contradiction Table'!H21)&gt;0,MID('Contradiction Table'!H21,1,1)=" "),"X","")</f>
        <v/>
      </c>
      <c r="H21" s="50" t="str">
        <f>IF(AND(LEN('Contradiction Table'!I21)&gt;0,MID('Contradiction Table'!I21,1,1)=" "),"X","")</f>
        <v/>
      </c>
      <c r="I21" s="50" t="str">
        <f>IF(AND(LEN('Contradiction Table'!J21)&gt;0,MID('Contradiction Table'!J21,1,1)=" "),"X","")</f>
        <v/>
      </c>
      <c r="J21" s="50" t="str">
        <f>IF(AND(LEN('Contradiction Table'!K21)&gt;0,MID('Contradiction Table'!K21,1,1)=" "),"X","")</f>
        <v/>
      </c>
      <c r="K21" s="50" t="str">
        <f>IF(AND(LEN('Contradiction Table'!L21)&gt;0,MID('Contradiction Table'!L21,1,1)=" "),"X","")</f>
        <v/>
      </c>
      <c r="L21" s="50" t="str">
        <f>IF(AND(LEN('Contradiction Table'!M21)&gt;0,MID('Contradiction Table'!M21,1,1)=" "),"X","")</f>
        <v/>
      </c>
      <c r="M21" s="50" t="str">
        <f>IF(AND(LEN('Contradiction Table'!N21)&gt;0,MID('Contradiction Table'!N21,1,1)=" "),"X","")</f>
        <v/>
      </c>
      <c r="N21" s="50" t="str">
        <f>IF(AND(LEN('Contradiction Table'!O21)&gt;0,MID('Contradiction Table'!O21,1,1)=" "),"X","")</f>
        <v/>
      </c>
      <c r="O21" s="50" t="str">
        <f>IF(AND(LEN('Contradiction Table'!P21)&gt;0,MID('Contradiction Table'!P21,1,1)=" "),"X","")</f>
        <v/>
      </c>
      <c r="P21" s="50" t="str">
        <f>IF(AND(LEN('Contradiction Table'!Q21)&gt;0,MID('Contradiction Table'!Q21,1,1)=" "),"X","")</f>
        <v/>
      </c>
      <c r="Q21" s="50" t="str">
        <f>IF(AND(LEN('Contradiction Table'!R21)&gt;0,MID('Contradiction Table'!R21,1,1)=" "),"X","")</f>
        <v/>
      </c>
      <c r="R21" s="50" t="str">
        <f>IF(AND(LEN('Contradiction Table'!S21)&gt;0,MID('Contradiction Table'!S21,1,1)=" "),"X","")</f>
        <v/>
      </c>
      <c r="S21" s="50" t="str">
        <f>IF(AND(LEN('Contradiction Table'!T21)&gt;0,MID('Contradiction Table'!T21,1,1)=" "),"X","")</f>
        <v/>
      </c>
      <c r="T21" s="50" t="str">
        <f>IF(AND(LEN('Contradiction Table'!U21)&gt;0,MID('Contradiction Table'!U21,1,1)=" "),"X","")</f>
        <v/>
      </c>
      <c r="U21" s="50" t="str">
        <f>IF(AND(LEN('Contradiction Table'!V21)&gt;0,MID('Contradiction Table'!V21,1,1)=" "),"X","")</f>
        <v/>
      </c>
      <c r="V21" s="50" t="str">
        <f>IF(AND(LEN('Contradiction Table'!W21)&gt;0,MID('Contradiction Table'!W21,1,1)=" "),"X","")</f>
        <v/>
      </c>
      <c r="W21" s="50" t="str">
        <f>IF(AND(LEN('Contradiction Table'!X21)&gt;0,MID('Contradiction Table'!X21,1,1)=" "),"X","")</f>
        <v/>
      </c>
      <c r="X21" s="50" t="str">
        <f>IF(AND(LEN('Contradiction Table'!Y21)&gt;0,MID('Contradiction Table'!Y21,1,1)=" "),"X","")</f>
        <v/>
      </c>
      <c r="Y21" s="50" t="str">
        <f>IF(AND(LEN('Contradiction Table'!Z21)&gt;0,MID('Contradiction Table'!Z21,1,1)=" "),"X","")</f>
        <v/>
      </c>
      <c r="Z21" s="50" t="str">
        <f>IF(AND(LEN('Contradiction Table'!AA21)&gt;0,MID('Contradiction Table'!AA21,1,1)=" "),"X","")</f>
        <v/>
      </c>
      <c r="AA21" s="50" t="str">
        <f>IF(AND(LEN('Contradiction Table'!AB21)&gt;0,MID('Contradiction Table'!AB21,1,1)=" "),"X","")</f>
        <v/>
      </c>
      <c r="AB21" s="50" t="str">
        <f>IF(AND(LEN('Contradiction Table'!AC21)&gt;0,MID('Contradiction Table'!AC21,1,1)=" "),"X","")</f>
        <v>X</v>
      </c>
      <c r="AC21" s="50" t="str">
        <f>IF(AND(LEN('Contradiction Table'!AD21)&gt;0,MID('Contradiction Table'!AD21,1,1)=" "),"X","")</f>
        <v/>
      </c>
      <c r="AD21" s="50" t="str">
        <f>IF(AND(LEN('Contradiction Table'!AE21)&gt;0,MID('Contradiction Table'!AE21,1,1)=" "),"X","")</f>
        <v/>
      </c>
      <c r="AE21" s="50" t="str">
        <f>IF(AND(LEN('Contradiction Table'!AF21)&gt;0,MID('Contradiction Table'!AF21,1,1)=" "),"X","")</f>
        <v/>
      </c>
      <c r="AF21" s="50" t="str">
        <f>IF(AND(LEN('Contradiction Table'!AG21)&gt;0,MID('Contradiction Table'!AG21,1,1)=" "),"X","")</f>
        <v/>
      </c>
      <c r="AG21" s="50" t="str">
        <f>IF(AND(LEN('Contradiction Table'!AH21)&gt;0,MID('Contradiction Table'!AH21,1,1)=" "),"X","")</f>
        <v/>
      </c>
      <c r="AH21" s="50" t="str">
        <f>IF(AND(LEN('Contradiction Table'!AI21)&gt;0,MID('Contradiction Table'!AI21,1,1)=" "),"X","")</f>
        <v/>
      </c>
      <c r="AI21" s="50" t="str">
        <f>IF(AND(LEN('Contradiction Table'!AJ21)&gt;0,MID('Contradiction Table'!AJ21,1,1)=" "),"X","")</f>
        <v/>
      </c>
      <c r="AJ21" s="50" t="str">
        <f>IF(AND(LEN('Contradiction Table'!AK21)&gt;0,MID('Contradiction Table'!AK21,1,1)=" "),"X","")</f>
        <v/>
      </c>
      <c r="AK21" s="50" t="str">
        <f>IF(AND(LEN('Contradiction Table'!AL21)&gt;0,MID('Contradiction Table'!AL21,1,1)=" "),"X","")</f>
        <v/>
      </c>
      <c r="AL21" s="50" t="str">
        <f>IF(AND(LEN('Contradiction Table'!AM21)&gt;0,MID('Contradiction Table'!AM21,1,1)=" "),"X","")</f>
        <v/>
      </c>
      <c r="AM21" s="50" t="str">
        <f>IF(AND(LEN('Contradiction Table'!AN21)&gt;0,MID('Contradiction Table'!AN21,1,1)=" "),"X","")</f>
        <v/>
      </c>
      <c r="AN21" s="50" t="str">
        <f>IF(AND(LEN('Contradiction Table'!AO21)&gt;0,MID('Contradiction Table'!AO21,1,1)=" "),"X","")</f>
        <v/>
      </c>
      <c r="AO21" s="50" t="str">
        <f>IF(AND(LEN('Contradiction Table'!AP21)&gt;0,MID('Contradiction Table'!AP21,1,1)=" "),"X","")</f>
        <v/>
      </c>
    </row>
    <row r="22" spans="1:41" ht="24.9" customHeight="1" x14ac:dyDescent="0.25">
      <c r="A22" s="5">
        <v>19</v>
      </c>
      <c r="B22" s="14" t="str">
        <f>'39 Parameters'!$B21</f>
        <v>Use of Energy by moving object</v>
      </c>
      <c r="C22" s="50" t="str">
        <f>IF(AND(LEN('Contradiction Table'!D22)&gt;0,MID('Contradiction Table'!D22,1,1)=" "),"X","")</f>
        <v/>
      </c>
      <c r="D22" s="50" t="str">
        <f>IF(AND(LEN('Contradiction Table'!E22)&gt;0,MID('Contradiction Table'!E22,1,1)=" "),"X","")</f>
        <v/>
      </c>
      <c r="E22" s="50" t="str">
        <f>IF(AND(LEN('Contradiction Table'!F22)&gt;0,MID('Contradiction Table'!F22,1,1)=" "),"X","")</f>
        <v/>
      </c>
      <c r="F22" s="50" t="str">
        <f>IF(AND(LEN('Contradiction Table'!G22)&gt;0,MID('Contradiction Table'!G22,1,1)=" "),"X","")</f>
        <v/>
      </c>
      <c r="G22" s="50" t="str">
        <f>IF(AND(LEN('Contradiction Table'!H22)&gt;0,MID('Contradiction Table'!H22,1,1)=" "),"X","")</f>
        <v/>
      </c>
      <c r="H22" s="50" t="str">
        <f>IF(AND(LEN('Contradiction Table'!I22)&gt;0,MID('Contradiction Table'!I22,1,1)=" "),"X","")</f>
        <v/>
      </c>
      <c r="I22" s="50" t="str">
        <f>IF(AND(LEN('Contradiction Table'!J22)&gt;0,MID('Contradiction Table'!J22,1,1)=" "),"X","")</f>
        <v/>
      </c>
      <c r="J22" s="50" t="str">
        <f>IF(AND(LEN('Contradiction Table'!K22)&gt;0,MID('Contradiction Table'!K22,1,1)=" "),"X","")</f>
        <v/>
      </c>
      <c r="K22" s="50" t="str">
        <f>IF(AND(LEN('Contradiction Table'!L22)&gt;0,MID('Contradiction Table'!L22,1,1)=" "),"X","")</f>
        <v/>
      </c>
      <c r="L22" s="50" t="str">
        <f>IF(AND(LEN('Contradiction Table'!M22)&gt;0,MID('Contradiction Table'!M22,1,1)=" "),"X","")</f>
        <v/>
      </c>
      <c r="M22" s="50" t="str">
        <f>IF(AND(LEN('Contradiction Table'!N22)&gt;0,MID('Contradiction Table'!N22,1,1)=" "),"X","")</f>
        <v/>
      </c>
      <c r="N22" s="50" t="str">
        <f>IF(AND(LEN('Contradiction Table'!O22)&gt;0,MID('Contradiction Table'!O22,1,1)=" "),"X","")</f>
        <v/>
      </c>
      <c r="O22" s="50" t="str">
        <f>IF(AND(LEN('Contradiction Table'!P22)&gt;0,MID('Contradiction Table'!P22,1,1)=" "),"X","")</f>
        <v/>
      </c>
      <c r="P22" s="50" t="str">
        <f>IF(AND(LEN('Contradiction Table'!Q22)&gt;0,MID('Contradiction Table'!Q22,1,1)=" "),"X","")</f>
        <v/>
      </c>
      <c r="Q22" s="50" t="str">
        <f>IF(AND(LEN('Contradiction Table'!R22)&gt;0,MID('Contradiction Table'!R22,1,1)=" "),"X","")</f>
        <v/>
      </c>
      <c r="R22" s="50" t="str">
        <f>IF(AND(LEN('Contradiction Table'!S22)&gt;0,MID('Contradiction Table'!S22,1,1)=" "),"X","")</f>
        <v/>
      </c>
      <c r="S22" s="50" t="str">
        <f>IF(AND(LEN('Contradiction Table'!T22)&gt;0,MID('Contradiction Table'!T22,1,1)=" "),"X","")</f>
        <v/>
      </c>
      <c r="T22" s="50" t="str">
        <f>IF(AND(LEN('Contradiction Table'!U22)&gt;0,MID('Contradiction Table'!U22,1,1)=" "),"X","")</f>
        <v/>
      </c>
      <c r="U22" s="50" t="str">
        <f>IF(AND(LEN('Contradiction Table'!V22)&gt;0,MID('Contradiction Table'!V22,1,1)=" "),"X","")</f>
        <v/>
      </c>
      <c r="V22" s="50" t="str">
        <f>IF(AND(LEN('Contradiction Table'!W22)&gt;0,MID('Contradiction Table'!W22,1,1)=" "),"X","")</f>
        <v/>
      </c>
      <c r="W22" s="50" t="str">
        <f>IF(AND(LEN('Contradiction Table'!X22)&gt;0,MID('Contradiction Table'!X22,1,1)=" "),"X","")</f>
        <v/>
      </c>
      <c r="X22" s="50" t="str">
        <f>IF(AND(LEN('Contradiction Table'!Y22)&gt;0,MID('Contradiction Table'!Y22,1,1)=" "),"X","")</f>
        <v/>
      </c>
      <c r="Y22" s="50" t="str">
        <f>IF(AND(LEN('Contradiction Table'!Z22)&gt;0,MID('Contradiction Table'!Z22,1,1)=" "),"X","")</f>
        <v/>
      </c>
      <c r="Z22" s="50" t="str">
        <f>IF(AND(LEN('Contradiction Table'!AA22)&gt;0,MID('Contradiction Table'!AA22,1,1)=" "),"X","")</f>
        <v/>
      </c>
      <c r="AA22" s="50" t="str">
        <f>IF(AND(LEN('Contradiction Table'!AB22)&gt;0,MID('Contradiction Table'!AB22,1,1)=" "),"X","")</f>
        <v/>
      </c>
      <c r="AB22" s="50" t="str">
        <f>IF(AND(LEN('Contradiction Table'!AC22)&gt;0,MID('Contradiction Table'!AC22,1,1)=" "),"X","")</f>
        <v/>
      </c>
      <c r="AC22" s="50" t="str">
        <f>IF(AND(LEN('Contradiction Table'!AD22)&gt;0,MID('Contradiction Table'!AD22,1,1)=" "),"X","")</f>
        <v/>
      </c>
      <c r="AD22" s="50" t="str">
        <f>IF(AND(LEN('Contradiction Table'!AE22)&gt;0,MID('Contradiction Table'!AE22,1,1)=" "),"X","")</f>
        <v/>
      </c>
      <c r="AE22" s="50" t="str">
        <f>IF(AND(LEN('Contradiction Table'!AF22)&gt;0,MID('Contradiction Table'!AF22,1,1)=" "),"X","")</f>
        <v/>
      </c>
      <c r="AF22" s="50" t="str">
        <f>IF(AND(LEN('Contradiction Table'!AG22)&gt;0,MID('Contradiction Table'!AG22,1,1)=" "),"X","")</f>
        <v/>
      </c>
      <c r="AG22" s="50" t="str">
        <f>IF(AND(LEN('Contradiction Table'!AH22)&gt;0,MID('Contradiction Table'!AH22,1,1)=" "),"X","")</f>
        <v/>
      </c>
      <c r="AH22" s="50" t="str">
        <f>IF(AND(LEN('Contradiction Table'!AI22)&gt;0,MID('Contradiction Table'!AI22,1,1)=" "),"X","")</f>
        <v/>
      </c>
      <c r="AI22" s="50" t="str">
        <f>IF(AND(LEN('Contradiction Table'!AJ22)&gt;0,MID('Contradiction Table'!AJ22,1,1)=" "),"X","")</f>
        <v/>
      </c>
      <c r="AJ22" s="50" t="str">
        <f>IF(AND(LEN('Contradiction Table'!AK22)&gt;0,MID('Contradiction Table'!AK22,1,1)=" "),"X","")</f>
        <v/>
      </c>
      <c r="AK22" s="50" t="str">
        <f>IF(AND(LEN('Contradiction Table'!AL22)&gt;0,MID('Contradiction Table'!AL22,1,1)=" "),"X","")</f>
        <v/>
      </c>
      <c r="AL22" s="50" t="str">
        <f>IF(AND(LEN('Contradiction Table'!AM22)&gt;0,MID('Contradiction Table'!AM22,1,1)=" "),"X","")</f>
        <v/>
      </c>
      <c r="AM22" s="50" t="str">
        <f>IF(AND(LEN('Contradiction Table'!AN22)&gt;0,MID('Contradiction Table'!AN22,1,1)=" "),"X","")</f>
        <v/>
      </c>
      <c r="AN22" s="50" t="str">
        <f>IF(AND(LEN('Contradiction Table'!AO22)&gt;0,MID('Contradiction Table'!AO22,1,1)=" "),"X","")</f>
        <v/>
      </c>
      <c r="AO22" s="50" t="str">
        <f>IF(AND(LEN('Contradiction Table'!AP22)&gt;0,MID('Contradiction Table'!AP22,1,1)=" "),"X","")</f>
        <v/>
      </c>
    </row>
    <row r="23" spans="1:41" ht="24.9" customHeight="1" x14ac:dyDescent="0.25">
      <c r="A23" s="5">
        <v>20</v>
      </c>
      <c r="B23" s="14" t="str">
        <f>'39 Parameters'!$B22</f>
        <v>Use of Energy by stationary object</v>
      </c>
      <c r="C23" s="50" t="str">
        <f>IF(AND(LEN('Contradiction Table'!D23)&gt;0,MID('Contradiction Table'!D23,1,1)=" "),"X","")</f>
        <v/>
      </c>
      <c r="D23" s="50" t="str">
        <f>IF(AND(LEN('Contradiction Table'!E23)&gt;0,MID('Contradiction Table'!E23,1,1)=" "),"X","")</f>
        <v/>
      </c>
      <c r="E23" s="50" t="str">
        <f>IF(AND(LEN('Contradiction Table'!F23)&gt;0,MID('Contradiction Table'!F23,1,1)=" "),"X","")</f>
        <v/>
      </c>
      <c r="F23" s="50" t="str">
        <f>IF(AND(LEN('Contradiction Table'!G23)&gt;0,MID('Contradiction Table'!G23,1,1)=" "),"X","")</f>
        <v/>
      </c>
      <c r="G23" s="50" t="str">
        <f>IF(AND(LEN('Contradiction Table'!H23)&gt;0,MID('Contradiction Table'!H23,1,1)=" "),"X","")</f>
        <v/>
      </c>
      <c r="H23" s="50" t="str">
        <f>IF(AND(LEN('Contradiction Table'!I23)&gt;0,MID('Contradiction Table'!I23,1,1)=" "),"X","")</f>
        <v/>
      </c>
      <c r="I23" s="50" t="str">
        <f>IF(AND(LEN('Contradiction Table'!J23)&gt;0,MID('Contradiction Table'!J23,1,1)=" "),"X","")</f>
        <v/>
      </c>
      <c r="J23" s="50" t="str">
        <f>IF(AND(LEN('Contradiction Table'!K23)&gt;0,MID('Contradiction Table'!K23,1,1)=" "),"X","")</f>
        <v/>
      </c>
      <c r="K23" s="50" t="str">
        <f>IF(AND(LEN('Contradiction Table'!L23)&gt;0,MID('Contradiction Table'!L23,1,1)=" "),"X","")</f>
        <v/>
      </c>
      <c r="L23" s="50" t="str">
        <f>IF(AND(LEN('Contradiction Table'!M23)&gt;0,MID('Contradiction Table'!M23,1,1)=" "),"X","")</f>
        <v/>
      </c>
      <c r="M23" s="50" t="str">
        <f>IF(AND(LEN('Contradiction Table'!N23)&gt;0,MID('Contradiction Table'!N23,1,1)=" "),"X","")</f>
        <v/>
      </c>
      <c r="N23" s="50" t="str">
        <f>IF(AND(LEN('Contradiction Table'!O23)&gt;0,MID('Contradiction Table'!O23,1,1)=" "),"X","")</f>
        <v/>
      </c>
      <c r="O23" s="50" t="str">
        <f>IF(AND(LEN('Contradiction Table'!P23)&gt;0,MID('Contradiction Table'!P23,1,1)=" "),"X","")</f>
        <v/>
      </c>
      <c r="P23" s="50" t="str">
        <f>IF(AND(LEN('Contradiction Table'!Q23)&gt;0,MID('Contradiction Table'!Q23,1,1)=" "),"X","")</f>
        <v/>
      </c>
      <c r="Q23" s="50" t="str">
        <f>IF(AND(LEN('Contradiction Table'!R23)&gt;0,MID('Contradiction Table'!R23,1,1)=" "),"X","")</f>
        <v/>
      </c>
      <c r="R23" s="50" t="str">
        <f>IF(AND(LEN('Contradiction Table'!S23)&gt;0,MID('Contradiction Table'!S23,1,1)=" "),"X","")</f>
        <v/>
      </c>
      <c r="S23" s="50" t="str">
        <f>IF(AND(LEN('Contradiction Table'!T23)&gt;0,MID('Contradiction Table'!T23,1,1)=" "),"X","")</f>
        <v/>
      </c>
      <c r="T23" s="50" t="str">
        <f>IF(AND(LEN('Contradiction Table'!U23)&gt;0,MID('Contradiction Table'!U23,1,1)=" "),"X","")</f>
        <v/>
      </c>
      <c r="U23" s="50" t="str">
        <f>IF(AND(LEN('Contradiction Table'!V23)&gt;0,MID('Contradiction Table'!V23,1,1)=" "),"X","")</f>
        <v/>
      </c>
      <c r="V23" s="50" t="str">
        <f>IF(AND(LEN('Contradiction Table'!W23)&gt;0,MID('Contradiction Table'!W23,1,1)=" "),"X","")</f>
        <v/>
      </c>
      <c r="W23" s="50" t="str">
        <f>IF(AND(LEN('Contradiction Table'!X23)&gt;0,MID('Contradiction Table'!X23,1,1)=" "),"X","")</f>
        <v/>
      </c>
      <c r="X23" s="50" t="str">
        <f>IF(AND(LEN('Contradiction Table'!Y23)&gt;0,MID('Contradiction Table'!Y23,1,1)=" "),"X","")</f>
        <v/>
      </c>
      <c r="Y23" s="50" t="str">
        <f>IF(AND(LEN('Contradiction Table'!Z23)&gt;0,MID('Contradiction Table'!Z23,1,1)=" "),"X","")</f>
        <v/>
      </c>
      <c r="Z23" s="50" t="str">
        <f>IF(AND(LEN('Contradiction Table'!AA23)&gt;0,MID('Contradiction Table'!AA23,1,1)=" "),"X","")</f>
        <v/>
      </c>
      <c r="AA23" s="50" t="str">
        <f>IF(AND(LEN('Contradiction Table'!AB23)&gt;0,MID('Contradiction Table'!AB23,1,1)=" "),"X","")</f>
        <v/>
      </c>
      <c r="AB23" s="50" t="str">
        <f>IF(AND(LEN('Contradiction Table'!AC23)&gt;0,MID('Contradiction Table'!AC23,1,1)=" "),"X","")</f>
        <v/>
      </c>
      <c r="AC23" s="50" t="str">
        <f>IF(AND(LEN('Contradiction Table'!AD23)&gt;0,MID('Contradiction Table'!AD23,1,1)=" "),"X","")</f>
        <v/>
      </c>
      <c r="AD23" s="50" t="str">
        <f>IF(AND(LEN('Contradiction Table'!AE23)&gt;0,MID('Contradiction Table'!AE23,1,1)=" "),"X","")</f>
        <v/>
      </c>
      <c r="AE23" s="50" t="str">
        <f>IF(AND(LEN('Contradiction Table'!AF23)&gt;0,MID('Contradiction Table'!AF23,1,1)=" "),"X","")</f>
        <v/>
      </c>
      <c r="AF23" s="50" t="str">
        <f>IF(AND(LEN('Contradiction Table'!AG23)&gt;0,MID('Contradiction Table'!AG23,1,1)=" "),"X","")</f>
        <v/>
      </c>
      <c r="AG23" s="50" t="str">
        <f>IF(AND(LEN('Contradiction Table'!AH23)&gt;0,MID('Contradiction Table'!AH23,1,1)=" "),"X","")</f>
        <v/>
      </c>
      <c r="AH23" s="50" t="str">
        <f>IF(AND(LEN('Contradiction Table'!AI23)&gt;0,MID('Contradiction Table'!AI23,1,1)=" "),"X","")</f>
        <v/>
      </c>
      <c r="AI23" s="50" t="str">
        <f>IF(AND(LEN('Contradiction Table'!AJ23)&gt;0,MID('Contradiction Table'!AJ23,1,1)=" "),"X","")</f>
        <v/>
      </c>
      <c r="AJ23" s="50" t="str">
        <f>IF(AND(LEN('Contradiction Table'!AK23)&gt;0,MID('Contradiction Table'!AK23,1,1)=" "),"X","")</f>
        <v/>
      </c>
      <c r="AK23" s="50" t="str">
        <f>IF(AND(LEN('Contradiction Table'!AL23)&gt;0,MID('Contradiction Table'!AL23,1,1)=" "),"X","")</f>
        <v/>
      </c>
      <c r="AL23" s="50" t="str">
        <f>IF(AND(LEN('Contradiction Table'!AM23)&gt;0,MID('Contradiction Table'!AM23,1,1)=" "),"X","")</f>
        <v/>
      </c>
      <c r="AM23" s="50" t="str">
        <f>IF(AND(LEN('Contradiction Table'!AN23)&gt;0,MID('Contradiction Table'!AN23,1,1)=" "),"X","")</f>
        <v/>
      </c>
      <c r="AN23" s="50" t="str">
        <f>IF(AND(LEN('Contradiction Table'!AO23)&gt;0,MID('Contradiction Table'!AO23,1,1)=" "),"X","")</f>
        <v/>
      </c>
      <c r="AO23" s="50" t="str">
        <f>IF(AND(LEN('Contradiction Table'!AP23)&gt;0,MID('Contradiction Table'!AP23,1,1)=" "),"X","")</f>
        <v/>
      </c>
    </row>
    <row r="24" spans="1:41" ht="24.9" customHeight="1" x14ac:dyDescent="0.25">
      <c r="A24" s="5">
        <v>21</v>
      </c>
      <c r="B24" s="14" t="str">
        <f>'39 Parameters'!$B23</f>
        <v>Power</v>
      </c>
      <c r="C24" s="50" t="str">
        <f>IF(AND(LEN('Contradiction Table'!D24)&gt;0,MID('Contradiction Table'!D24,1,1)=" "),"X","")</f>
        <v/>
      </c>
      <c r="D24" s="50" t="str">
        <f>IF(AND(LEN('Contradiction Table'!E24)&gt;0,MID('Contradiction Table'!E24,1,1)=" "),"X","")</f>
        <v/>
      </c>
      <c r="E24" s="50" t="str">
        <f>IF(AND(LEN('Contradiction Table'!F24)&gt;0,MID('Contradiction Table'!F24,1,1)=" "),"X","")</f>
        <v/>
      </c>
      <c r="F24" s="50" t="str">
        <f>IF(AND(LEN('Contradiction Table'!G24)&gt;0,MID('Contradiction Table'!G24,1,1)=" "),"X","")</f>
        <v/>
      </c>
      <c r="G24" s="50" t="str">
        <f>IF(AND(LEN('Contradiction Table'!H24)&gt;0,MID('Contradiction Table'!H24,1,1)=" "),"X","")</f>
        <v/>
      </c>
      <c r="H24" s="50" t="str">
        <f>IF(AND(LEN('Contradiction Table'!I24)&gt;0,MID('Contradiction Table'!I24,1,1)=" "),"X","")</f>
        <v/>
      </c>
      <c r="I24" s="50" t="str">
        <f>IF(AND(LEN('Contradiction Table'!J24)&gt;0,MID('Contradiction Table'!J24,1,1)=" "),"X","")</f>
        <v/>
      </c>
      <c r="J24" s="50" t="str">
        <f>IF(AND(LEN('Contradiction Table'!K24)&gt;0,MID('Contradiction Table'!K24,1,1)=" "),"X","")</f>
        <v/>
      </c>
      <c r="K24" s="50" t="str">
        <f>IF(AND(LEN('Contradiction Table'!L24)&gt;0,MID('Contradiction Table'!L24,1,1)=" "),"X","")</f>
        <v/>
      </c>
      <c r="L24" s="50" t="str">
        <f>IF(AND(LEN('Contradiction Table'!M24)&gt;0,MID('Contradiction Table'!M24,1,1)=" "),"X","")</f>
        <v/>
      </c>
      <c r="M24" s="50" t="str">
        <f>IF(AND(LEN('Contradiction Table'!N24)&gt;0,MID('Contradiction Table'!N24,1,1)=" "),"X","")</f>
        <v/>
      </c>
      <c r="N24" s="50" t="str">
        <f>IF(AND(LEN('Contradiction Table'!O24)&gt;0,MID('Contradiction Table'!O24,1,1)=" "),"X","")</f>
        <v/>
      </c>
      <c r="O24" s="50" t="str">
        <f>IF(AND(LEN('Contradiction Table'!P24)&gt;0,MID('Contradiction Table'!P24,1,1)=" "),"X","")</f>
        <v/>
      </c>
      <c r="P24" s="50" t="str">
        <f>IF(AND(LEN('Contradiction Table'!Q24)&gt;0,MID('Contradiction Table'!Q24,1,1)=" "),"X","")</f>
        <v/>
      </c>
      <c r="Q24" s="50" t="str">
        <f>IF(AND(LEN('Contradiction Table'!R24)&gt;0,MID('Contradiction Table'!R24,1,1)=" "),"X","")</f>
        <v/>
      </c>
      <c r="R24" s="50" t="str">
        <f>IF(AND(LEN('Contradiction Table'!S24)&gt;0,MID('Contradiction Table'!S24,1,1)=" "),"X","")</f>
        <v/>
      </c>
      <c r="S24" s="50" t="str">
        <f>IF(AND(LEN('Contradiction Table'!T24)&gt;0,MID('Contradiction Table'!T24,1,1)=" "),"X","")</f>
        <v/>
      </c>
      <c r="T24" s="50" t="str">
        <f>IF(AND(LEN('Contradiction Table'!U24)&gt;0,MID('Contradiction Table'!U24,1,1)=" "),"X","")</f>
        <v/>
      </c>
      <c r="U24" s="50" t="str">
        <f>IF(AND(LEN('Contradiction Table'!V24)&gt;0,MID('Contradiction Table'!V24,1,1)=" "),"X","")</f>
        <v/>
      </c>
      <c r="V24" s="50" t="str">
        <f>IF(AND(LEN('Contradiction Table'!W24)&gt;0,MID('Contradiction Table'!W24,1,1)=" "),"X","")</f>
        <v/>
      </c>
      <c r="W24" s="50" t="str">
        <f>IF(AND(LEN('Contradiction Table'!X24)&gt;0,MID('Contradiction Table'!X24,1,1)=" "),"X","")</f>
        <v/>
      </c>
      <c r="X24" s="50" t="str">
        <f>IF(AND(LEN('Contradiction Table'!Y24)&gt;0,MID('Contradiction Table'!Y24,1,1)=" "),"X","")</f>
        <v/>
      </c>
      <c r="Y24" s="50" t="str">
        <f>IF(AND(LEN('Contradiction Table'!Z24)&gt;0,MID('Contradiction Table'!Z24,1,1)=" "),"X","")</f>
        <v/>
      </c>
      <c r="Z24" s="50" t="str">
        <f>IF(AND(LEN('Contradiction Table'!AA24)&gt;0,MID('Contradiction Table'!AA24,1,1)=" "),"X","")</f>
        <v/>
      </c>
      <c r="AA24" s="50" t="str">
        <f>IF(AND(LEN('Contradiction Table'!AB24)&gt;0,MID('Contradiction Table'!AB24,1,1)=" "),"X","")</f>
        <v/>
      </c>
      <c r="AB24" s="50" t="str">
        <f>IF(AND(LEN('Contradiction Table'!AC24)&gt;0,MID('Contradiction Table'!AC24,1,1)=" "),"X","")</f>
        <v/>
      </c>
      <c r="AC24" s="50" t="str">
        <f>IF(AND(LEN('Contradiction Table'!AD24)&gt;0,MID('Contradiction Table'!AD24,1,1)=" "),"X","")</f>
        <v/>
      </c>
      <c r="AD24" s="50" t="str">
        <f>IF(AND(LEN('Contradiction Table'!AE24)&gt;0,MID('Contradiction Table'!AE24,1,1)=" "),"X","")</f>
        <v/>
      </c>
      <c r="AE24" s="50" t="str">
        <f>IF(AND(LEN('Contradiction Table'!AF24)&gt;0,MID('Contradiction Table'!AF24,1,1)=" "),"X","")</f>
        <v/>
      </c>
      <c r="AF24" s="50" t="str">
        <f>IF(AND(LEN('Contradiction Table'!AG24)&gt;0,MID('Contradiction Table'!AG24,1,1)=" "),"X","")</f>
        <v/>
      </c>
      <c r="AG24" s="50" t="str">
        <f>IF(AND(LEN('Contradiction Table'!AH24)&gt;0,MID('Contradiction Table'!AH24,1,1)=" "),"X","")</f>
        <v/>
      </c>
      <c r="AH24" s="50" t="str">
        <f>IF(AND(LEN('Contradiction Table'!AI24)&gt;0,MID('Contradiction Table'!AI24,1,1)=" "),"X","")</f>
        <v/>
      </c>
      <c r="AI24" s="50" t="str">
        <f>IF(AND(LEN('Contradiction Table'!AJ24)&gt;0,MID('Contradiction Table'!AJ24,1,1)=" "),"X","")</f>
        <v/>
      </c>
      <c r="AJ24" s="50" t="str">
        <f>IF(AND(LEN('Contradiction Table'!AK24)&gt;0,MID('Contradiction Table'!AK24,1,1)=" "),"X","")</f>
        <v/>
      </c>
      <c r="AK24" s="50" t="str">
        <f>IF(AND(LEN('Contradiction Table'!AL24)&gt;0,MID('Contradiction Table'!AL24,1,1)=" "),"X","")</f>
        <v/>
      </c>
      <c r="AL24" s="50" t="str">
        <f>IF(AND(LEN('Contradiction Table'!AM24)&gt;0,MID('Contradiction Table'!AM24,1,1)=" "),"X","")</f>
        <v/>
      </c>
      <c r="AM24" s="50" t="str">
        <f>IF(AND(LEN('Contradiction Table'!AN24)&gt;0,MID('Contradiction Table'!AN24,1,1)=" "),"X","")</f>
        <v/>
      </c>
      <c r="AN24" s="50" t="str">
        <f>IF(AND(LEN('Contradiction Table'!AO24)&gt;0,MID('Contradiction Table'!AO24,1,1)=" "),"X","")</f>
        <v/>
      </c>
      <c r="AO24" s="50" t="str">
        <f>IF(AND(LEN('Contradiction Table'!AP24)&gt;0,MID('Contradiction Table'!AP24,1,1)=" "),"X","")</f>
        <v/>
      </c>
    </row>
    <row r="25" spans="1:41" ht="24.9" customHeight="1" x14ac:dyDescent="0.25">
      <c r="A25" s="5">
        <v>22</v>
      </c>
      <c r="B25" s="14" t="str">
        <f>'39 Parameters'!$B24</f>
        <v>Loss of energy</v>
      </c>
      <c r="C25" s="50" t="str">
        <f>IF(AND(LEN('Contradiction Table'!D25)&gt;0,MID('Contradiction Table'!D25,1,1)=" "),"X","")</f>
        <v/>
      </c>
      <c r="D25" s="50" t="str">
        <f>IF(AND(LEN('Contradiction Table'!E25)&gt;0,MID('Contradiction Table'!E25,1,1)=" "),"X","")</f>
        <v/>
      </c>
      <c r="E25" s="50" t="str">
        <f>IF(AND(LEN('Contradiction Table'!F25)&gt;0,MID('Contradiction Table'!F25,1,1)=" "),"X","")</f>
        <v/>
      </c>
      <c r="F25" s="50" t="str">
        <f>IF(AND(LEN('Contradiction Table'!G25)&gt;0,MID('Contradiction Table'!G25,1,1)=" "),"X","")</f>
        <v/>
      </c>
      <c r="G25" s="50" t="str">
        <f>IF(AND(LEN('Contradiction Table'!H25)&gt;0,MID('Contradiction Table'!H25,1,1)=" "),"X","")</f>
        <v/>
      </c>
      <c r="H25" s="50" t="str">
        <f>IF(AND(LEN('Contradiction Table'!I25)&gt;0,MID('Contradiction Table'!I25,1,1)=" "),"X","")</f>
        <v/>
      </c>
      <c r="I25" s="50" t="str">
        <f>IF(AND(LEN('Contradiction Table'!J25)&gt;0,MID('Contradiction Table'!J25,1,1)=" "),"X","")</f>
        <v/>
      </c>
      <c r="J25" s="50" t="str">
        <f>IF(AND(LEN('Contradiction Table'!K25)&gt;0,MID('Contradiction Table'!K25,1,1)=" "),"X","")</f>
        <v/>
      </c>
      <c r="K25" s="50" t="str">
        <f>IF(AND(LEN('Contradiction Table'!L25)&gt;0,MID('Contradiction Table'!L25,1,1)=" "),"X","")</f>
        <v/>
      </c>
      <c r="L25" s="50" t="str">
        <f>IF(AND(LEN('Contradiction Table'!M25)&gt;0,MID('Contradiction Table'!M25,1,1)=" "),"X","")</f>
        <v/>
      </c>
      <c r="M25" s="50" t="str">
        <f>IF(AND(LEN('Contradiction Table'!N25)&gt;0,MID('Contradiction Table'!N25,1,1)=" "),"X","")</f>
        <v/>
      </c>
      <c r="N25" s="50" t="str">
        <f>IF(AND(LEN('Contradiction Table'!O25)&gt;0,MID('Contradiction Table'!O25,1,1)=" "),"X","")</f>
        <v/>
      </c>
      <c r="O25" s="50" t="str">
        <f>IF(AND(LEN('Contradiction Table'!P25)&gt;0,MID('Contradiction Table'!P25,1,1)=" "),"X","")</f>
        <v/>
      </c>
      <c r="P25" s="50" t="str">
        <f>IF(AND(LEN('Contradiction Table'!Q25)&gt;0,MID('Contradiction Table'!Q25,1,1)=" "),"X","")</f>
        <v/>
      </c>
      <c r="Q25" s="50" t="str">
        <f>IF(AND(LEN('Contradiction Table'!R25)&gt;0,MID('Contradiction Table'!R25,1,1)=" "),"X","")</f>
        <v/>
      </c>
      <c r="R25" s="50" t="str">
        <f>IF(AND(LEN('Contradiction Table'!S25)&gt;0,MID('Contradiction Table'!S25,1,1)=" "),"X","")</f>
        <v/>
      </c>
      <c r="S25" s="50" t="str">
        <f>IF(AND(LEN('Contradiction Table'!T25)&gt;0,MID('Contradiction Table'!T25,1,1)=" "),"X","")</f>
        <v/>
      </c>
      <c r="T25" s="50" t="str">
        <f>IF(AND(LEN('Contradiction Table'!U25)&gt;0,MID('Contradiction Table'!U25,1,1)=" "),"X","")</f>
        <v/>
      </c>
      <c r="U25" s="50" t="str">
        <f>IF(AND(LEN('Contradiction Table'!V25)&gt;0,MID('Contradiction Table'!V25,1,1)=" "),"X","")</f>
        <v/>
      </c>
      <c r="V25" s="50" t="str">
        <f>IF(AND(LEN('Contradiction Table'!W25)&gt;0,MID('Contradiction Table'!W25,1,1)=" "),"X","")</f>
        <v/>
      </c>
      <c r="W25" s="50" t="str">
        <f>IF(AND(LEN('Contradiction Table'!X25)&gt;0,MID('Contradiction Table'!X25,1,1)=" "),"X","")</f>
        <v/>
      </c>
      <c r="X25" s="50" t="str">
        <f>IF(AND(LEN('Contradiction Table'!Y25)&gt;0,MID('Contradiction Table'!Y25,1,1)=" "),"X","")</f>
        <v/>
      </c>
      <c r="Y25" s="50" t="str">
        <f>IF(AND(LEN('Contradiction Table'!Z25)&gt;0,MID('Contradiction Table'!Z25,1,1)=" "),"X","")</f>
        <v/>
      </c>
      <c r="Z25" s="50" t="str">
        <f>IF(AND(LEN('Contradiction Table'!AA25)&gt;0,MID('Contradiction Table'!AA25,1,1)=" "),"X","")</f>
        <v/>
      </c>
      <c r="AA25" s="50" t="str">
        <f>IF(AND(LEN('Contradiction Table'!AB25)&gt;0,MID('Contradiction Table'!AB25,1,1)=" "),"X","")</f>
        <v/>
      </c>
      <c r="AB25" s="50" t="str">
        <f>IF(AND(LEN('Contradiction Table'!AC25)&gt;0,MID('Contradiction Table'!AC25,1,1)=" "),"X","")</f>
        <v/>
      </c>
      <c r="AC25" s="50" t="str">
        <f>IF(AND(LEN('Contradiction Table'!AD25)&gt;0,MID('Contradiction Table'!AD25,1,1)=" "),"X","")</f>
        <v/>
      </c>
      <c r="AD25" s="50" t="str">
        <f>IF(AND(LEN('Contradiction Table'!AE25)&gt;0,MID('Contradiction Table'!AE25,1,1)=" "),"X","")</f>
        <v/>
      </c>
      <c r="AE25" s="50" t="str">
        <f>IF(AND(LEN('Contradiction Table'!AF25)&gt;0,MID('Contradiction Table'!AF25,1,1)=" "),"X","")</f>
        <v/>
      </c>
      <c r="AF25" s="50" t="str">
        <f>IF(AND(LEN('Contradiction Table'!AG25)&gt;0,MID('Contradiction Table'!AG25,1,1)=" "),"X","")</f>
        <v/>
      </c>
      <c r="AG25" s="50" t="str">
        <f>IF(AND(LEN('Contradiction Table'!AH25)&gt;0,MID('Contradiction Table'!AH25,1,1)=" "),"X","")</f>
        <v/>
      </c>
      <c r="AH25" s="50" t="str">
        <f>IF(AND(LEN('Contradiction Table'!AI25)&gt;0,MID('Contradiction Table'!AI25,1,1)=" "),"X","")</f>
        <v/>
      </c>
      <c r="AI25" s="50" t="str">
        <f>IF(AND(LEN('Contradiction Table'!AJ25)&gt;0,MID('Contradiction Table'!AJ25,1,1)=" "),"X","")</f>
        <v/>
      </c>
      <c r="AJ25" s="50" t="str">
        <f>IF(AND(LEN('Contradiction Table'!AK25)&gt;0,MID('Contradiction Table'!AK25,1,1)=" "),"X","")</f>
        <v/>
      </c>
      <c r="AK25" s="50" t="str">
        <f>IF(AND(LEN('Contradiction Table'!AL25)&gt;0,MID('Contradiction Table'!AL25,1,1)=" "),"X","")</f>
        <v/>
      </c>
      <c r="AL25" s="50" t="str">
        <f>IF(AND(LEN('Contradiction Table'!AM25)&gt;0,MID('Contradiction Table'!AM25,1,1)=" "),"X","")</f>
        <v/>
      </c>
      <c r="AM25" s="50" t="str">
        <f>IF(AND(LEN('Contradiction Table'!AN25)&gt;0,MID('Contradiction Table'!AN25,1,1)=" "),"X","")</f>
        <v/>
      </c>
      <c r="AN25" s="50" t="str">
        <f>IF(AND(LEN('Contradiction Table'!AO25)&gt;0,MID('Contradiction Table'!AO25,1,1)=" "),"X","")</f>
        <v/>
      </c>
      <c r="AO25" s="50" t="str">
        <f>IF(AND(LEN('Contradiction Table'!AP25)&gt;0,MID('Contradiction Table'!AP25,1,1)=" "),"X","")</f>
        <v/>
      </c>
    </row>
    <row r="26" spans="1:41" ht="24.9" customHeight="1" x14ac:dyDescent="0.25">
      <c r="A26" s="5">
        <v>23</v>
      </c>
      <c r="B26" s="14" t="str">
        <f>'39 Parameters'!$B25</f>
        <v>Loss of substance</v>
      </c>
      <c r="C26" s="50" t="str">
        <f>IF(AND(LEN('Contradiction Table'!D26)&gt;0,MID('Contradiction Table'!D26,1,1)=" "),"X","")</f>
        <v/>
      </c>
      <c r="D26" s="50" t="str">
        <f>IF(AND(LEN('Contradiction Table'!E26)&gt;0,MID('Contradiction Table'!E26,1,1)=" "),"X","")</f>
        <v/>
      </c>
      <c r="E26" s="50" t="str">
        <f>IF(AND(LEN('Contradiction Table'!F26)&gt;0,MID('Contradiction Table'!F26,1,1)=" "),"X","")</f>
        <v/>
      </c>
      <c r="F26" s="50" t="str">
        <f>IF(AND(LEN('Contradiction Table'!G26)&gt;0,MID('Contradiction Table'!G26,1,1)=" "),"X","")</f>
        <v/>
      </c>
      <c r="G26" s="50" t="str">
        <f>IF(AND(LEN('Contradiction Table'!H26)&gt;0,MID('Contradiction Table'!H26,1,1)=" "),"X","")</f>
        <v/>
      </c>
      <c r="H26" s="50" t="str">
        <f>IF(AND(LEN('Contradiction Table'!I26)&gt;0,MID('Contradiction Table'!I26,1,1)=" "),"X","")</f>
        <v/>
      </c>
      <c r="I26" s="50" t="str">
        <f>IF(AND(LEN('Contradiction Table'!J26)&gt;0,MID('Contradiction Table'!J26,1,1)=" "),"X","")</f>
        <v/>
      </c>
      <c r="J26" s="50" t="str">
        <f>IF(AND(LEN('Contradiction Table'!K26)&gt;0,MID('Contradiction Table'!K26,1,1)=" "),"X","")</f>
        <v/>
      </c>
      <c r="K26" s="50" t="str">
        <f>IF(AND(LEN('Contradiction Table'!L26)&gt;0,MID('Contradiction Table'!L26,1,1)=" "),"X","")</f>
        <v/>
      </c>
      <c r="L26" s="50" t="str">
        <f>IF(AND(LEN('Contradiction Table'!M26)&gt;0,MID('Contradiction Table'!M26,1,1)=" "),"X","")</f>
        <v/>
      </c>
      <c r="M26" s="50" t="str">
        <f>IF(AND(LEN('Contradiction Table'!N26)&gt;0,MID('Contradiction Table'!N26,1,1)=" "),"X","")</f>
        <v/>
      </c>
      <c r="N26" s="50" t="str">
        <f>IF(AND(LEN('Contradiction Table'!O26)&gt;0,MID('Contradiction Table'!O26,1,1)=" "),"X","")</f>
        <v/>
      </c>
      <c r="O26" s="50" t="str">
        <f>IF(AND(LEN('Contradiction Table'!P26)&gt;0,MID('Contradiction Table'!P26,1,1)=" "),"X","")</f>
        <v/>
      </c>
      <c r="P26" s="50" t="str">
        <f>IF(AND(LEN('Contradiction Table'!Q26)&gt;0,MID('Contradiction Table'!Q26,1,1)=" "),"X","")</f>
        <v/>
      </c>
      <c r="Q26" s="50" t="str">
        <f>IF(AND(LEN('Contradiction Table'!R26)&gt;0,MID('Contradiction Table'!R26,1,1)=" "),"X","")</f>
        <v/>
      </c>
      <c r="R26" s="50" t="str">
        <f>IF(AND(LEN('Contradiction Table'!S26)&gt;0,MID('Contradiction Table'!S26,1,1)=" "),"X","")</f>
        <v/>
      </c>
      <c r="S26" s="50" t="str">
        <f>IF(AND(LEN('Contradiction Table'!T26)&gt;0,MID('Contradiction Table'!T26,1,1)=" "),"X","")</f>
        <v/>
      </c>
      <c r="T26" s="50" t="str">
        <f>IF(AND(LEN('Contradiction Table'!U26)&gt;0,MID('Contradiction Table'!U26,1,1)=" "),"X","")</f>
        <v/>
      </c>
      <c r="U26" s="50" t="str">
        <f>IF(AND(LEN('Contradiction Table'!V26)&gt;0,MID('Contradiction Table'!V26,1,1)=" "),"X","")</f>
        <v/>
      </c>
      <c r="V26" s="50" t="str">
        <f>IF(AND(LEN('Contradiction Table'!W26)&gt;0,MID('Contradiction Table'!W26,1,1)=" "),"X","")</f>
        <v/>
      </c>
      <c r="W26" s="50" t="str">
        <f>IF(AND(LEN('Contradiction Table'!X26)&gt;0,MID('Contradiction Table'!X26,1,1)=" "),"X","")</f>
        <v/>
      </c>
      <c r="X26" s="50" t="str">
        <f>IF(AND(LEN('Contradiction Table'!Y26)&gt;0,MID('Contradiction Table'!Y26,1,1)=" "),"X","")</f>
        <v/>
      </c>
      <c r="Y26" s="50" t="str">
        <f>IF(AND(LEN('Contradiction Table'!Z26)&gt;0,MID('Contradiction Table'!Z26,1,1)=" "),"X","")</f>
        <v/>
      </c>
      <c r="Z26" s="50" t="str">
        <f>IF(AND(LEN('Contradiction Table'!AA26)&gt;0,MID('Contradiction Table'!AA26,1,1)=" "),"X","")</f>
        <v/>
      </c>
      <c r="AA26" s="50" t="str">
        <f>IF(AND(LEN('Contradiction Table'!AB26)&gt;0,MID('Contradiction Table'!AB26,1,1)=" "),"X","")</f>
        <v/>
      </c>
      <c r="AB26" s="50" t="str">
        <f>IF(AND(LEN('Contradiction Table'!AC26)&gt;0,MID('Contradiction Table'!AC26,1,1)=" "),"X","")</f>
        <v/>
      </c>
      <c r="AC26" s="50" t="str">
        <f>IF(AND(LEN('Contradiction Table'!AD26)&gt;0,MID('Contradiction Table'!AD26,1,1)=" "),"X","")</f>
        <v/>
      </c>
      <c r="AD26" s="50" t="str">
        <f>IF(AND(LEN('Contradiction Table'!AE26)&gt;0,MID('Contradiction Table'!AE26,1,1)=" "),"X","")</f>
        <v/>
      </c>
      <c r="AE26" s="50" t="str">
        <f>IF(AND(LEN('Contradiction Table'!AF26)&gt;0,MID('Contradiction Table'!AF26,1,1)=" "),"X","")</f>
        <v/>
      </c>
      <c r="AF26" s="50" t="str">
        <f>IF(AND(LEN('Contradiction Table'!AG26)&gt;0,MID('Contradiction Table'!AG26,1,1)=" "),"X","")</f>
        <v/>
      </c>
      <c r="AG26" s="50" t="str">
        <f>IF(AND(LEN('Contradiction Table'!AH26)&gt;0,MID('Contradiction Table'!AH26,1,1)=" "),"X","")</f>
        <v/>
      </c>
      <c r="AH26" s="50" t="str">
        <f>IF(AND(LEN('Contradiction Table'!AI26)&gt;0,MID('Contradiction Table'!AI26,1,1)=" "),"X","")</f>
        <v/>
      </c>
      <c r="AI26" s="50" t="str">
        <f>IF(AND(LEN('Contradiction Table'!AJ26)&gt;0,MID('Contradiction Table'!AJ26,1,1)=" "),"X","")</f>
        <v/>
      </c>
      <c r="AJ26" s="50" t="str">
        <f>IF(AND(LEN('Contradiction Table'!AK26)&gt;0,MID('Contradiction Table'!AK26,1,1)=" "),"X","")</f>
        <v/>
      </c>
      <c r="AK26" s="50" t="str">
        <f>IF(AND(LEN('Contradiction Table'!AL26)&gt;0,MID('Contradiction Table'!AL26,1,1)=" "),"X","")</f>
        <v/>
      </c>
      <c r="AL26" s="50" t="str">
        <f>IF(AND(LEN('Contradiction Table'!AM26)&gt;0,MID('Contradiction Table'!AM26,1,1)=" "),"X","")</f>
        <v/>
      </c>
      <c r="AM26" s="50" t="str">
        <f>IF(AND(LEN('Contradiction Table'!AN26)&gt;0,MID('Contradiction Table'!AN26,1,1)=" "),"X","")</f>
        <v/>
      </c>
      <c r="AN26" s="50" t="str">
        <f>IF(AND(LEN('Contradiction Table'!AO26)&gt;0,MID('Contradiction Table'!AO26,1,1)=" "),"X","")</f>
        <v/>
      </c>
      <c r="AO26" s="50" t="str">
        <f>IF(AND(LEN('Contradiction Table'!AP26)&gt;0,MID('Contradiction Table'!AP26,1,1)=" "),"X","")</f>
        <v/>
      </c>
    </row>
    <row r="27" spans="1:41" ht="24.9" customHeight="1" x14ac:dyDescent="0.25">
      <c r="A27" s="5">
        <v>24</v>
      </c>
      <c r="B27" s="14" t="str">
        <f>'39 Parameters'!$B26</f>
        <v>Loss of information</v>
      </c>
      <c r="C27" s="50" t="str">
        <f>IF(AND(LEN('Contradiction Table'!D27)&gt;0,MID('Contradiction Table'!D27,1,1)=" "),"X","")</f>
        <v/>
      </c>
      <c r="D27" s="50" t="str">
        <f>IF(AND(LEN('Contradiction Table'!E27)&gt;0,MID('Contradiction Table'!E27,1,1)=" "),"X","")</f>
        <v/>
      </c>
      <c r="E27" s="50" t="str">
        <f>IF(AND(LEN('Contradiction Table'!F27)&gt;0,MID('Contradiction Table'!F27,1,1)=" "),"X","")</f>
        <v/>
      </c>
      <c r="F27" s="50" t="str">
        <f>IF(AND(LEN('Contradiction Table'!G27)&gt;0,MID('Contradiction Table'!G27,1,1)=" "),"X","")</f>
        <v/>
      </c>
      <c r="G27" s="50" t="str">
        <f>IF(AND(LEN('Contradiction Table'!H27)&gt;0,MID('Contradiction Table'!H27,1,1)=" "),"X","")</f>
        <v/>
      </c>
      <c r="H27" s="50" t="str">
        <f>IF(AND(LEN('Contradiction Table'!I27)&gt;0,MID('Contradiction Table'!I27,1,1)=" "),"X","")</f>
        <v/>
      </c>
      <c r="I27" s="50" t="str">
        <f>IF(AND(LEN('Contradiction Table'!J27)&gt;0,MID('Contradiction Table'!J27,1,1)=" "),"X","")</f>
        <v/>
      </c>
      <c r="J27" s="50" t="str">
        <f>IF(AND(LEN('Contradiction Table'!K27)&gt;0,MID('Contradiction Table'!K27,1,1)=" "),"X","")</f>
        <v/>
      </c>
      <c r="K27" s="50" t="str">
        <f>IF(AND(LEN('Contradiction Table'!L27)&gt;0,MID('Contradiction Table'!L27,1,1)=" "),"X","")</f>
        <v/>
      </c>
      <c r="L27" s="50" t="str">
        <f>IF(AND(LEN('Contradiction Table'!M27)&gt;0,MID('Contradiction Table'!M27,1,1)=" "),"X","")</f>
        <v/>
      </c>
      <c r="M27" s="50" t="str">
        <f>IF(AND(LEN('Contradiction Table'!N27)&gt;0,MID('Contradiction Table'!N27,1,1)=" "),"X","")</f>
        <v/>
      </c>
      <c r="N27" s="50" t="str">
        <f>IF(AND(LEN('Contradiction Table'!O27)&gt;0,MID('Contradiction Table'!O27,1,1)=" "),"X","")</f>
        <v/>
      </c>
      <c r="O27" s="50" t="str">
        <f>IF(AND(LEN('Contradiction Table'!P27)&gt;0,MID('Contradiction Table'!P27,1,1)=" "),"X","")</f>
        <v/>
      </c>
      <c r="P27" s="50" t="str">
        <f>IF(AND(LEN('Contradiction Table'!Q27)&gt;0,MID('Contradiction Table'!Q27,1,1)=" "),"X","")</f>
        <v/>
      </c>
      <c r="Q27" s="50" t="str">
        <f>IF(AND(LEN('Contradiction Table'!R27)&gt;0,MID('Contradiction Table'!R27,1,1)=" "),"X","")</f>
        <v/>
      </c>
      <c r="R27" s="50" t="str">
        <f>IF(AND(LEN('Contradiction Table'!S27)&gt;0,MID('Contradiction Table'!S27,1,1)=" "),"X","")</f>
        <v/>
      </c>
      <c r="S27" s="50" t="str">
        <f>IF(AND(LEN('Contradiction Table'!T27)&gt;0,MID('Contradiction Table'!T27,1,1)=" "),"X","")</f>
        <v/>
      </c>
      <c r="T27" s="50" t="str">
        <f>IF(AND(LEN('Contradiction Table'!U27)&gt;0,MID('Contradiction Table'!U27,1,1)=" "),"X","")</f>
        <v/>
      </c>
      <c r="U27" s="50" t="str">
        <f>IF(AND(LEN('Contradiction Table'!V27)&gt;0,MID('Contradiction Table'!V27,1,1)=" "),"X","")</f>
        <v/>
      </c>
      <c r="V27" s="50" t="str">
        <f>IF(AND(LEN('Contradiction Table'!W27)&gt;0,MID('Contradiction Table'!W27,1,1)=" "),"X","")</f>
        <v/>
      </c>
      <c r="W27" s="50" t="str">
        <f>IF(AND(LEN('Contradiction Table'!X27)&gt;0,MID('Contradiction Table'!X27,1,1)=" "),"X","")</f>
        <v/>
      </c>
      <c r="X27" s="50" t="str">
        <f>IF(AND(LEN('Contradiction Table'!Y27)&gt;0,MID('Contradiction Table'!Y27,1,1)=" "),"X","")</f>
        <v/>
      </c>
      <c r="Y27" s="50" t="str">
        <f>IF(AND(LEN('Contradiction Table'!Z27)&gt;0,MID('Contradiction Table'!Z27,1,1)=" "),"X","")</f>
        <v/>
      </c>
      <c r="Z27" s="50" t="str">
        <f>IF(AND(LEN('Contradiction Table'!AA27)&gt;0,MID('Contradiction Table'!AA27,1,1)=" "),"X","")</f>
        <v/>
      </c>
      <c r="AA27" s="50" t="str">
        <f>IF(AND(LEN('Contradiction Table'!AB27)&gt;0,MID('Contradiction Table'!AB27,1,1)=" "),"X","")</f>
        <v/>
      </c>
      <c r="AB27" s="50" t="str">
        <f>IF(AND(LEN('Contradiction Table'!AC27)&gt;0,MID('Contradiction Table'!AC27,1,1)=" "),"X","")</f>
        <v/>
      </c>
      <c r="AC27" s="50" t="str">
        <f>IF(AND(LEN('Contradiction Table'!AD27)&gt;0,MID('Contradiction Table'!AD27,1,1)=" "),"X","")</f>
        <v/>
      </c>
      <c r="AD27" s="50" t="str">
        <f>IF(AND(LEN('Contradiction Table'!AE27)&gt;0,MID('Contradiction Table'!AE27,1,1)=" "),"X","")</f>
        <v/>
      </c>
      <c r="AE27" s="50" t="str">
        <f>IF(AND(LEN('Contradiction Table'!AF27)&gt;0,MID('Contradiction Table'!AF27,1,1)=" "),"X","")</f>
        <v/>
      </c>
      <c r="AF27" s="50" t="str">
        <f>IF(AND(LEN('Contradiction Table'!AG27)&gt;0,MID('Contradiction Table'!AG27,1,1)=" "),"X","")</f>
        <v/>
      </c>
      <c r="AG27" s="50" t="str">
        <f>IF(AND(LEN('Contradiction Table'!AH27)&gt;0,MID('Contradiction Table'!AH27,1,1)=" "),"X","")</f>
        <v/>
      </c>
      <c r="AH27" s="50" t="str">
        <f>IF(AND(LEN('Contradiction Table'!AI27)&gt;0,MID('Contradiction Table'!AI27,1,1)=" "),"X","")</f>
        <v/>
      </c>
      <c r="AI27" s="50" t="str">
        <f>IF(AND(LEN('Contradiction Table'!AJ27)&gt;0,MID('Contradiction Table'!AJ27,1,1)=" "),"X","")</f>
        <v/>
      </c>
      <c r="AJ27" s="50" t="str">
        <f>IF(AND(LEN('Contradiction Table'!AK27)&gt;0,MID('Contradiction Table'!AK27,1,1)=" "),"X","")</f>
        <v/>
      </c>
      <c r="AK27" s="50" t="str">
        <f>IF(AND(LEN('Contradiction Table'!AL27)&gt;0,MID('Contradiction Table'!AL27,1,1)=" "),"X","")</f>
        <v/>
      </c>
      <c r="AL27" s="50" t="str">
        <f>IF(AND(LEN('Contradiction Table'!AM27)&gt;0,MID('Contradiction Table'!AM27,1,1)=" "),"X","")</f>
        <v/>
      </c>
      <c r="AM27" s="50" t="str">
        <f>IF(AND(LEN('Contradiction Table'!AN27)&gt;0,MID('Contradiction Table'!AN27,1,1)=" "),"X","")</f>
        <v/>
      </c>
      <c r="AN27" s="50" t="str">
        <f>IF(AND(LEN('Contradiction Table'!AO27)&gt;0,MID('Contradiction Table'!AO27,1,1)=" "),"X","")</f>
        <v/>
      </c>
      <c r="AO27" s="50" t="str">
        <f>IF(AND(LEN('Contradiction Table'!AP27)&gt;0,MID('Contradiction Table'!AP27,1,1)=" "),"X","")</f>
        <v/>
      </c>
    </row>
    <row r="28" spans="1:41" ht="24.9" customHeight="1" x14ac:dyDescent="0.25">
      <c r="A28" s="5">
        <v>25</v>
      </c>
      <c r="B28" s="14" t="str">
        <f>'39 Parameters'!$B27</f>
        <v>Loss of time</v>
      </c>
      <c r="C28" s="50" t="str">
        <f>IF(AND(LEN('Contradiction Table'!D28)&gt;0,MID('Contradiction Table'!D28,1,1)=" "),"X","")</f>
        <v/>
      </c>
      <c r="D28" s="50" t="str">
        <f>IF(AND(LEN('Contradiction Table'!E28)&gt;0,MID('Contradiction Table'!E28,1,1)=" "),"X","")</f>
        <v/>
      </c>
      <c r="E28" s="50" t="str">
        <f>IF(AND(LEN('Contradiction Table'!F28)&gt;0,MID('Contradiction Table'!F28,1,1)=" "),"X","")</f>
        <v/>
      </c>
      <c r="F28" s="50" t="str">
        <f>IF(AND(LEN('Contradiction Table'!G28)&gt;0,MID('Contradiction Table'!G28,1,1)=" "),"X","")</f>
        <v/>
      </c>
      <c r="G28" s="50" t="str">
        <f>IF(AND(LEN('Contradiction Table'!H28)&gt;0,MID('Contradiction Table'!H28,1,1)=" "),"X","")</f>
        <v/>
      </c>
      <c r="H28" s="50" t="str">
        <f>IF(AND(LEN('Contradiction Table'!I28)&gt;0,MID('Contradiction Table'!I28,1,1)=" "),"X","")</f>
        <v/>
      </c>
      <c r="I28" s="50" t="str">
        <f>IF(AND(LEN('Contradiction Table'!J28)&gt;0,MID('Contradiction Table'!J28,1,1)=" "),"X","")</f>
        <v/>
      </c>
      <c r="J28" s="50" t="str">
        <f>IF(AND(LEN('Contradiction Table'!K28)&gt;0,MID('Contradiction Table'!K28,1,1)=" "),"X","")</f>
        <v/>
      </c>
      <c r="K28" s="50" t="str">
        <f>IF(AND(LEN('Contradiction Table'!L28)&gt;0,MID('Contradiction Table'!L28,1,1)=" "),"X","")</f>
        <v/>
      </c>
      <c r="L28" s="50" t="str">
        <f>IF(AND(LEN('Contradiction Table'!M28)&gt;0,MID('Contradiction Table'!M28,1,1)=" "),"X","")</f>
        <v/>
      </c>
      <c r="M28" s="50" t="str">
        <f>IF(AND(LEN('Contradiction Table'!N28)&gt;0,MID('Contradiction Table'!N28,1,1)=" "),"X","")</f>
        <v/>
      </c>
      <c r="N28" s="50" t="str">
        <f>IF(AND(LEN('Contradiction Table'!O28)&gt;0,MID('Contradiction Table'!O28,1,1)=" "),"X","")</f>
        <v/>
      </c>
      <c r="O28" s="50" t="str">
        <f>IF(AND(LEN('Contradiction Table'!P28)&gt;0,MID('Contradiction Table'!P28,1,1)=" "),"X","")</f>
        <v/>
      </c>
      <c r="P28" s="50" t="str">
        <f>IF(AND(LEN('Contradiction Table'!Q28)&gt;0,MID('Contradiction Table'!Q28,1,1)=" "),"X","")</f>
        <v/>
      </c>
      <c r="Q28" s="50" t="str">
        <f>IF(AND(LEN('Contradiction Table'!R28)&gt;0,MID('Contradiction Table'!R28,1,1)=" "),"X","")</f>
        <v/>
      </c>
      <c r="R28" s="50" t="str">
        <f>IF(AND(LEN('Contradiction Table'!S28)&gt;0,MID('Contradiction Table'!S28,1,1)=" "),"X","")</f>
        <v/>
      </c>
      <c r="S28" s="50" t="str">
        <f>IF(AND(LEN('Contradiction Table'!T28)&gt;0,MID('Contradiction Table'!T28,1,1)=" "),"X","")</f>
        <v/>
      </c>
      <c r="T28" s="50" t="str">
        <f>IF(AND(LEN('Contradiction Table'!U28)&gt;0,MID('Contradiction Table'!U28,1,1)=" "),"X","")</f>
        <v/>
      </c>
      <c r="U28" s="50" t="str">
        <f>IF(AND(LEN('Contradiction Table'!V28)&gt;0,MID('Contradiction Table'!V28,1,1)=" "),"X","")</f>
        <v/>
      </c>
      <c r="V28" s="50" t="str">
        <f>IF(AND(LEN('Contradiction Table'!W28)&gt;0,MID('Contradiction Table'!W28,1,1)=" "),"X","")</f>
        <v/>
      </c>
      <c r="W28" s="50" t="str">
        <f>IF(AND(LEN('Contradiction Table'!X28)&gt;0,MID('Contradiction Table'!X28,1,1)=" "),"X","")</f>
        <v/>
      </c>
      <c r="X28" s="50" t="str">
        <f>IF(AND(LEN('Contradiction Table'!Y28)&gt;0,MID('Contradiction Table'!Y28,1,1)=" "),"X","")</f>
        <v/>
      </c>
      <c r="Y28" s="50" t="str">
        <f>IF(AND(LEN('Contradiction Table'!Z28)&gt;0,MID('Contradiction Table'!Z28,1,1)=" "),"X","")</f>
        <v/>
      </c>
      <c r="Z28" s="50" t="str">
        <f>IF(AND(LEN('Contradiction Table'!AA28)&gt;0,MID('Contradiction Table'!AA28,1,1)=" "),"X","")</f>
        <v/>
      </c>
      <c r="AA28" s="50" t="str">
        <f>IF(AND(LEN('Contradiction Table'!AB28)&gt;0,MID('Contradiction Table'!AB28,1,1)=" "),"X","")</f>
        <v/>
      </c>
      <c r="AB28" s="50" t="str">
        <f>IF(AND(LEN('Contradiction Table'!AC28)&gt;0,MID('Contradiction Table'!AC28,1,1)=" "),"X","")</f>
        <v/>
      </c>
      <c r="AC28" s="50" t="str">
        <f>IF(AND(LEN('Contradiction Table'!AD28)&gt;0,MID('Contradiction Table'!AD28,1,1)=" "),"X","")</f>
        <v/>
      </c>
      <c r="AD28" s="50" t="str">
        <f>IF(AND(LEN('Contradiction Table'!AE28)&gt;0,MID('Contradiction Table'!AE28,1,1)=" "),"X","")</f>
        <v/>
      </c>
      <c r="AE28" s="50" t="str">
        <f>IF(AND(LEN('Contradiction Table'!AF28)&gt;0,MID('Contradiction Table'!AF28,1,1)=" "),"X","")</f>
        <v/>
      </c>
      <c r="AF28" s="50" t="str">
        <f>IF(AND(LEN('Contradiction Table'!AG28)&gt;0,MID('Contradiction Table'!AG28,1,1)=" "),"X","")</f>
        <v/>
      </c>
      <c r="AG28" s="50" t="str">
        <f>IF(AND(LEN('Contradiction Table'!AH28)&gt;0,MID('Contradiction Table'!AH28,1,1)=" "),"X","")</f>
        <v/>
      </c>
      <c r="AH28" s="50" t="str">
        <f>IF(AND(LEN('Contradiction Table'!AI28)&gt;0,MID('Contradiction Table'!AI28,1,1)=" "),"X","")</f>
        <v/>
      </c>
      <c r="AI28" s="50" t="str">
        <f>IF(AND(LEN('Contradiction Table'!AJ28)&gt;0,MID('Contradiction Table'!AJ28,1,1)=" "),"X","")</f>
        <v/>
      </c>
      <c r="AJ28" s="50" t="str">
        <f>IF(AND(LEN('Contradiction Table'!AK28)&gt;0,MID('Contradiction Table'!AK28,1,1)=" "),"X","")</f>
        <v/>
      </c>
      <c r="AK28" s="50" t="str">
        <f>IF(AND(LEN('Contradiction Table'!AL28)&gt;0,MID('Contradiction Table'!AL28,1,1)=" "),"X","")</f>
        <v/>
      </c>
      <c r="AL28" s="50" t="str">
        <f>IF(AND(LEN('Contradiction Table'!AM28)&gt;0,MID('Contradiction Table'!AM28,1,1)=" "),"X","")</f>
        <v/>
      </c>
      <c r="AM28" s="50" t="str">
        <f>IF(AND(LEN('Contradiction Table'!AN28)&gt;0,MID('Contradiction Table'!AN28,1,1)=" "),"X","")</f>
        <v/>
      </c>
      <c r="AN28" s="50" t="str">
        <f>IF(AND(LEN('Contradiction Table'!AO28)&gt;0,MID('Contradiction Table'!AO28,1,1)=" "),"X","")</f>
        <v/>
      </c>
      <c r="AO28" s="50" t="str">
        <f>IF(AND(LEN('Contradiction Table'!AP28)&gt;0,MID('Contradiction Table'!AP28,1,1)=" "),"X","")</f>
        <v/>
      </c>
    </row>
    <row r="29" spans="1:41" ht="24.9" customHeight="1" x14ac:dyDescent="0.25">
      <c r="A29" s="5">
        <v>26</v>
      </c>
      <c r="B29" s="14" t="str">
        <f>'39 Parameters'!$B28</f>
        <v>Quantity of substance</v>
      </c>
      <c r="C29" s="50" t="str">
        <f>IF(AND(LEN('Contradiction Table'!D29)&gt;0,MID('Contradiction Table'!D29,1,1)=" "),"X","")</f>
        <v/>
      </c>
      <c r="D29" s="50" t="str">
        <f>IF(AND(LEN('Contradiction Table'!E29)&gt;0,MID('Contradiction Table'!E29,1,1)=" "),"X","")</f>
        <v/>
      </c>
      <c r="E29" s="50" t="str">
        <f>IF(AND(LEN('Contradiction Table'!F29)&gt;0,MID('Contradiction Table'!F29,1,1)=" "),"X","")</f>
        <v/>
      </c>
      <c r="F29" s="50" t="str">
        <f>IF(AND(LEN('Contradiction Table'!G29)&gt;0,MID('Contradiction Table'!G29,1,1)=" "),"X","")</f>
        <v/>
      </c>
      <c r="G29" s="50" t="str">
        <f>IF(AND(LEN('Contradiction Table'!H29)&gt;0,MID('Contradiction Table'!H29,1,1)=" "),"X","")</f>
        <v/>
      </c>
      <c r="H29" s="50" t="str">
        <f>IF(AND(LEN('Contradiction Table'!I29)&gt;0,MID('Contradiction Table'!I29,1,1)=" "),"X","")</f>
        <v/>
      </c>
      <c r="I29" s="50" t="str">
        <f>IF(AND(LEN('Contradiction Table'!J29)&gt;0,MID('Contradiction Table'!J29,1,1)=" "),"X","")</f>
        <v/>
      </c>
      <c r="J29" s="50" t="str">
        <f>IF(AND(LEN('Contradiction Table'!K29)&gt;0,MID('Contradiction Table'!K29,1,1)=" "),"X","")</f>
        <v/>
      </c>
      <c r="K29" s="50" t="str">
        <f>IF(AND(LEN('Contradiction Table'!L29)&gt;0,MID('Contradiction Table'!L29,1,1)=" "),"X","")</f>
        <v/>
      </c>
      <c r="L29" s="50" t="str">
        <f>IF(AND(LEN('Contradiction Table'!M29)&gt;0,MID('Contradiction Table'!M29,1,1)=" "),"X","")</f>
        <v/>
      </c>
      <c r="M29" s="50" t="str">
        <f>IF(AND(LEN('Contradiction Table'!N29)&gt;0,MID('Contradiction Table'!N29,1,1)=" "),"X","")</f>
        <v/>
      </c>
      <c r="N29" s="50" t="str">
        <f>IF(AND(LEN('Contradiction Table'!O29)&gt;0,MID('Contradiction Table'!O29,1,1)=" "),"X","")</f>
        <v/>
      </c>
      <c r="O29" s="50" t="str">
        <f>IF(AND(LEN('Contradiction Table'!P29)&gt;0,MID('Contradiction Table'!P29,1,1)=" "),"X","")</f>
        <v/>
      </c>
      <c r="P29" s="50" t="str">
        <f>IF(AND(LEN('Contradiction Table'!Q29)&gt;0,MID('Contradiction Table'!Q29,1,1)=" "),"X","")</f>
        <v/>
      </c>
      <c r="Q29" s="50" t="str">
        <f>IF(AND(LEN('Contradiction Table'!R29)&gt;0,MID('Contradiction Table'!R29,1,1)=" "),"X","")</f>
        <v/>
      </c>
      <c r="R29" s="50" t="str">
        <f>IF(AND(LEN('Contradiction Table'!S29)&gt;0,MID('Contradiction Table'!S29,1,1)=" "),"X","")</f>
        <v/>
      </c>
      <c r="S29" s="50" t="str">
        <f>IF(AND(LEN('Contradiction Table'!T29)&gt;0,MID('Contradiction Table'!T29,1,1)=" "),"X","")</f>
        <v/>
      </c>
      <c r="T29" s="50" t="str">
        <f>IF(AND(LEN('Contradiction Table'!U29)&gt;0,MID('Contradiction Table'!U29,1,1)=" "),"X","")</f>
        <v/>
      </c>
      <c r="U29" s="50" t="str">
        <f>IF(AND(LEN('Contradiction Table'!V29)&gt;0,MID('Contradiction Table'!V29,1,1)=" "),"X","")</f>
        <v/>
      </c>
      <c r="V29" s="50" t="str">
        <f>IF(AND(LEN('Contradiction Table'!W29)&gt;0,MID('Contradiction Table'!W29,1,1)=" "),"X","")</f>
        <v/>
      </c>
      <c r="W29" s="50" t="str">
        <f>IF(AND(LEN('Contradiction Table'!X29)&gt;0,MID('Contradiction Table'!X29,1,1)=" "),"X","")</f>
        <v/>
      </c>
      <c r="X29" s="50" t="str">
        <f>IF(AND(LEN('Contradiction Table'!Y29)&gt;0,MID('Contradiction Table'!Y29,1,1)=" "),"X","")</f>
        <v/>
      </c>
      <c r="Y29" s="50" t="str">
        <f>IF(AND(LEN('Contradiction Table'!Z29)&gt;0,MID('Contradiction Table'!Z29,1,1)=" "),"X","")</f>
        <v/>
      </c>
      <c r="Z29" s="50" t="str">
        <f>IF(AND(LEN('Contradiction Table'!AA29)&gt;0,MID('Contradiction Table'!AA29,1,1)=" "),"X","")</f>
        <v/>
      </c>
      <c r="AA29" s="50" t="str">
        <f>IF(AND(LEN('Contradiction Table'!AB29)&gt;0,MID('Contradiction Table'!AB29,1,1)=" "),"X","")</f>
        <v/>
      </c>
      <c r="AB29" s="50" t="str">
        <f>IF(AND(LEN('Contradiction Table'!AC29)&gt;0,MID('Contradiction Table'!AC29,1,1)=" "),"X","")</f>
        <v/>
      </c>
      <c r="AC29" s="50" t="str">
        <f>IF(AND(LEN('Contradiction Table'!AD29)&gt;0,MID('Contradiction Table'!AD29,1,1)=" "),"X","")</f>
        <v/>
      </c>
      <c r="AD29" s="50" t="str">
        <f>IF(AND(LEN('Contradiction Table'!AE29)&gt;0,MID('Contradiction Table'!AE29,1,1)=" "),"X","")</f>
        <v/>
      </c>
      <c r="AE29" s="50" t="str">
        <f>IF(AND(LEN('Contradiction Table'!AF29)&gt;0,MID('Contradiction Table'!AF29,1,1)=" "),"X","")</f>
        <v/>
      </c>
      <c r="AF29" s="50" t="str">
        <f>IF(AND(LEN('Contradiction Table'!AG29)&gt;0,MID('Contradiction Table'!AG29,1,1)=" "),"X","")</f>
        <v/>
      </c>
      <c r="AG29" s="50" t="str">
        <f>IF(AND(LEN('Contradiction Table'!AH29)&gt;0,MID('Contradiction Table'!AH29,1,1)=" "),"X","")</f>
        <v/>
      </c>
      <c r="AH29" s="50" t="str">
        <f>IF(AND(LEN('Contradiction Table'!AI29)&gt;0,MID('Contradiction Table'!AI29,1,1)=" "),"X","")</f>
        <v/>
      </c>
      <c r="AI29" s="50" t="str">
        <f>IF(AND(LEN('Contradiction Table'!AJ29)&gt;0,MID('Contradiction Table'!AJ29,1,1)=" "),"X","")</f>
        <v/>
      </c>
      <c r="AJ29" s="50" t="str">
        <f>IF(AND(LEN('Contradiction Table'!AK29)&gt;0,MID('Contradiction Table'!AK29,1,1)=" "),"X","")</f>
        <v/>
      </c>
      <c r="AK29" s="50" t="str">
        <f>IF(AND(LEN('Contradiction Table'!AL29)&gt;0,MID('Contradiction Table'!AL29,1,1)=" "),"X","")</f>
        <v/>
      </c>
      <c r="AL29" s="50" t="str">
        <f>IF(AND(LEN('Contradiction Table'!AM29)&gt;0,MID('Contradiction Table'!AM29,1,1)=" "),"X","")</f>
        <v/>
      </c>
      <c r="AM29" s="50" t="str">
        <f>IF(AND(LEN('Contradiction Table'!AN29)&gt;0,MID('Contradiction Table'!AN29,1,1)=" "),"X","")</f>
        <v/>
      </c>
      <c r="AN29" s="50" t="str">
        <f>IF(AND(LEN('Contradiction Table'!AO29)&gt;0,MID('Contradiction Table'!AO29,1,1)=" "),"X","")</f>
        <v/>
      </c>
      <c r="AO29" s="50" t="str">
        <f>IF(AND(LEN('Contradiction Table'!AP29)&gt;0,MID('Contradiction Table'!AP29,1,1)=" "),"X","")</f>
        <v/>
      </c>
    </row>
    <row r="30" spans="1:41" ht="24.9" customHeight="1" x14ac:dyDescent="0.25">
      <c r="A30" s="5">
        <v>27</v>
      </c>
      <c r="B30" s="14" t="str">
        <f>'39 Parameters'!$B29</f>
        <v>Reliability</v>
      </c>
      <c r="C30" s="50" t="str">
        <f>IF(AND(LEN('Contradiction Table'!D30)&gt;0,MID('Contradiction Table'!D30,1,1)=" "),"X","")</f>
        <v/>
      </c>
      <c r="D30" s="50" t="str">
        <f>IF(AND(LEN('Contradiction Table'!E30)&gt;0,MID('Contradiction Table'!E30,1,1)=" "),"X","")</f>
        <v/>
      </c>
      <c r="E30" s="50" t="str">
        <f>IF(AND(LEN('Contradiction Table'!F30)&gt;0,MID('Contradiction Table'!F30,1,1)=" "),"X","")</f>
        <v/>
      </c>
      <c r="F30" s="50" t="str">
        <f>IF(AND(LEN('Contradiction Table'!G30)&gt;0,MID('Contradiction Table'!G30,1,1)=" "),"X","")</f>
        <v/>
      </c>
      <c r="G30" s="50" t="str">
        <f>IF(AND(LEN('Contradiction Table'!H30)&gt;0,MID('Contradiction Table'!H30,1,1)=" "),"X","")</f>
        <v/>
      </c>
      <c r="H30" s="50" t="str">
        <f>IF(AND(LEN('Contradiction Table'!I30)&gt;0,MID('Contradiction Table'!I30,1,1)=" "),"X","")</f>
        <v/>
      </c>
      <c r="I30" s="50" t="str">
        <f>IF(AND(LEN('Contradiction Table'!J30)&gt;0,MID('Contradiction Table'!J30,1,1)=" "),"X","")</f>
        <v/>
      </c>
      <c r="J30" s="50" t="str">
        <f>IF(AND(LEN('Contradiction Table'!K30)&gt;0,MID('Contradiction Table'!K30,1,1)=" "),"X","")</f>
        <v/>
      </c>
      <c r="K30" s="50" t="str">
        <f>IF(AND(LEN('Contradiction Table'!L30)&gt;0,MID('Contradiction Table'!L30,1,1)=" "),"X","")</f>
        <v/>
      </c>
      <c r="L30" s="50" t="str">
        <f>IF(AND(LEN('Contradiction Table'!M30)&gt;0,MID('Contradiction Table'!M30,1,1)=" "),"X","")</f>
        <v/>
      </c>
      <c r="M30" s="50" t="str">
        <f>IF(AND(LEN('Contradiction Table'!N30)&gt;0,MID('Contradiction Table'!N30,1,1)=" "),"X","")</f>
        <v/>
      </c>
      <c r="N30" s="50" t="str">
        <f>IF(AND(LEN('Contradiction Table'!O30)&gt;0,MID('Contradiction Table'!O30,1,1)=" "),"X","")</f>
        <v/>
      </c>
      <c r="O30" s="50" t="str">
        <f>IF(AND(LEN('Contradiction Table'!P30)&gt;0,MID('Contradiction Table'!P30,1,1)=" "),"X","")</f>
        <v/>
      </c>
      <c r="P30" s="50" t="str">
        <f>IF(AND(LEN('Contradiction Table'!Q30)&gt;0,MID('Contradiction Table'!Q30,1,1)=" "),"X","")</f>
        <v/>
      </c>
      <c r="Q30" s="50" t="str">
        <f>IF(AND(LEN('Contradiction Table'!R30)&gt;0,MID('Contradiction Table'!R30,1,1)=" "),"X","")</f>
        <v/>
      </c>
      <c r="R30" s="50" t="str">
        <f>IF(AND(LEN('Contradiction Table'!S30)&gt;0,MID('Contradiction Table'!S30,1,1)=" "),"X","")</f>
        <v/>
      </c>
      <c r="S30" s="50" t="str">
        <f>IF(AND(LEN('Contradiction Table'!T30)&gt;0,MID('Contradiction Table'!T30,1,1)=" "),"X","")</f>
        <v/>
      </c>
      <c r="T30" s="50" t="str">
        <f>IF(AND(LEN('Contradiction Table'!U30)&gt;0,MID('Contradiction Table'!U30,1,1)=" "),"X","")</f>
        <v/>
      </c>
      <c r="U30" s="50" t="str">
        <f>IF(AND(LEN('Contradiction Table'!V30)&gt;0,MID('Contradiction Table'!V30,1,1)=" "),"X","")</f>
        <v/>
      </c>
      <c r="V30" s="50" t="str">
        <f>IF(AND(LEN('Contradiction Table'!W30)&gt;0,MID('Contradiction Table'!W30,1,1)=" "),"X","")</f>
        <v/>
      </c>
      <c r="W30" s="50" t="str">
        <f>IF(AND(LEN('Contradiction Table'!X30)&gt;0,MID('Contradiction Table'!X30,1,1)=" "),"X","")</f>
        <v/>
      </c>
      <c r="X30" s="50" t="str">
        <f>IF(AND(LEN('Contradiction Table'!Y30)&gt;0,MID('Contradiction Table'!Y30,1,1)=" "),"X","")</f>
        <v/>
      </c>
      <c r="Y30" s="50" t="str">
        <f>IF(AND(LEN('Contradiction Table'!Z30)&gt;0,MID('Contradiction Table'!Z30,1,1)=" "),"X","")</f>
        <v/>
      </c>
      <c r="Z30" s="50" t="str">
        <f>IF(AND(LEN('Contradiction Table'!AA30)&gt;0,MID('Contradiction Table'!AA30,1,1)=" "),"X","")</f>
        <v/>
      </c>
      <c r="AA30" s="50" t="str">
        <f>IF(AND(LEN('Contradiction Table'!AB30)&gt;0,MID('Contradiction Table'!AB30,1,1)=" "),"X","")</f>
        <v/>
      </c>
      <c r="AB30" s="50" t="str">
        <f>IF(AND(LEN('Contradiction Table'!AC30)&gt;0,MID('Contradiction Table'!AC30,1,1)=" "),"X","")</f>
        <v/>
      </c>
      <c r="AC30" s="50" t="str">
        <f>IF(AND(LEN('Contradiction Table'!AD30)&gt;0,MID('Contradiction Table'!AD30,1,1)=" "),"X","")</f>
        <v/>
      </c>
      <c r="AD30" s="50" t="str">
        <f>IF(AND(LEN('Contradiction Table'!AE30)&gt;0,MID('Contradiction Table'!AE30,1,1)=" "),"X","")</f>
        <v/>
      </c>
      <c r="AE30" s="50" t="str">
        <f>IF(AND(LEN('Contradiction Table'!AF30)&gt;0,MID('Contradiction Table'!AF30,1,1)=" "),"X","")</f>
        <v/>
      </c>
      <c r="AF30" s="50" t="str">
        <f>IF(AND(LEN('Contradiction Table'!AG30)&gt;0,MID('Contradiction Table'!AG30,1,1)=" "),"X","")</f>
        <v/>
      </c>
      <c r="AG30" s="50" t="str">
        <f>IF(AND(LEN('Contradiction Table'!AH30)&gt;0,MID('Contradiction Table'!AH30,1,1)=" "),"X","")</f>
        <v/>
      </c>
      <c r="AH30" s="50" t="str">
        <f>IF(AND(LEN('Contradiction Table'!AI30)&gt;0,MID('Contradiction Table'!AI30,1,1)=" "),"X","")</f>
        <v/>
      </c>
      <c r="AI30" s="50" t="str">
        <f>IF(AND(LEN('Contradiction Table'!AJ30)&gt;0,MID('Contradiction Table'!AJ30,1,1)=" "),"X","")</f>
        <v/>
      </c>
      <c r="AJ30" s="50" t="str">
        <f>IF(AND(LEN('Contradiction Table'!AK30)&gt;0,MID('Contradiction Table'!AK30,1,1)=" "),"X","")</f>
        <v/>
      </c>
      <c r="AK30" s="50" t="str">
        <f>IF(AND(LEN('Contradiction Table'!AL30)&gt;0,MID('Contradiction Table'!AL30,1,1)=" "),"X","")</f>
        <v/>
      </c>
      <c r="AL30" s="50" t="str">
        <f>IF(AND(LEN('Contradiction Table'!AM30)&gt;0,MID('Contradiction Table'!AM30,1,1)=" "),"X","")</f>
        <v/>
      </c>
      <c r="AM30" s="50" t="str">
        <f>IF(AND(LEN('Contradiction Table'!AN30)&gt;0,MID('Contradiction Table'!AN30,1,1)=" "),"X","")</f>
        <v/>
      </c>
      <c r="AN30" s="50" t="str">
        <f>IF(AND(LEN('Contradiction Table'!AO30)&gt;0,MID('Contradiction Table'!AO30,1,1)=" "),"X","")</f>
        <v/>
      </c>
      <c r="AO30" s="50" t="str">
        <f>IF(AND(LEN('Contradiction Table'!AP30)&gt;0,MID('Contradiction Table'!AP30,1,1)=" "),"X","")</f>
        <v/>
      </c>
    </row>
    <row r="31" spans="1:41" ht="24.9" customHeight="1" x14ac:dyDescent="0.25">
      <c r="A31" s="5">
        <v>28</v>
      </c>
      <c r="B31" s="14" t="str">
        <f>'39 Parameters'!$B30</f>
        <v>Measurement Accuracy</v>
      </c>
      <c r="C31" s="50" t="str">
        <f>IF(AND(LEN('Contradiction Table'!D31)&gt;0,MID('Contradiction Table'!D31,1,1)=" "),"X","")</f>
        <v/>
      </c>
      <c r="D31" s="50" t="str">
        <f>IF(AND(LEN('Contradiction Table'!E31)&gt;0,MID('Contradiction Table'!E31,1,1)=" "),"X","")</f>
        <v/>
      </c>
      <c r="E31" s="50" t="str">
        <f>IF(AND(LEN('Contradiction Table'!F31)&gt;0,MID('Contradiction Table'!F31,1,1)=" "),"X","")</f>
        <v/>
      </c>
      <c r="F31" s="50" t="str">
        <f>IF(AND(LEN('Contradiction Table'!G31)&gt;0,MID('Contradiction Table'!G31,1,1)=" "),"X","")</f>
        <v/>
      </c>
      <c r="G31" s="50" t="str">
        <f>IF(AND(LEN('Contradiction Table'!H31)&gt;0,MID('Contradiction Table'!H31,1,1)=" "),"X","")</f>
        <v/>
      </c>
      <c r="H31" s="50" t="str">
        <f>IF(AND(LEN('Contradiction Table'!I31)&gt;0,MID('Contradiction Table'!I31,1,1)=" "),"X","")</f>
        <v/>
      </c>
      <c r="I31" s="50" t="str">
        <f>IF(AND(LEN('Contradiction Table'!J31)&gt;0,MID('Contradiction Table'!J31,1,1)=" "),"X","")</f>
        <v/>
      </c>
      <c r="J31" s="50" t="str">
        <f>IF(AND(LEN('Contradiction Table'!K31)&gt;0,MID('Contradiction Table'!K31,1,1)=" "),"X","")</f>
        <v/>
      </c>
      <c r="K31" s="50" t="str">
        <f>IF(AND(LEN('Contradiction Table'!L31)&gt;0,MID('Contradiction Table'!L31,1,1)=" "),"X","")</f>
        <v/>
      </c>
      <c r="L31" s="50" t="str">
        <f>IF(AND(LEN('Contradiction Table'!M31)&gt;0,MID('Contradiction Table'!M31,1,1)=" "),"X","")</f>
        <v/>
      </c>
      <c r="M31" s="50" t="str">
        <f>IF(AND(LEN('Contradiction Table'!N31)&gt;0,MID('Contradiction Table'!N31,1,1)=" "),"X","")</f>
        <v/>
      </c>
      <c r="N31" s="50" t="str">
        <f>IF(AND(LEN('Contradiction Table'!O31)&gt;0,MID('Contradiction Table'!O31,1,1)=" "),"X","")</f>
        <v/>
      </c>
      <c r="O31" s="50" t="str">
        <f>IF(AND(LEN('Contradiction Table'!P31)&gt;0,MID('Contradiction Table'!P31,1,1)=" "),"X","")</f>
        <v/>
      </c>
      <c r="P31" s="50" t="str">
        <f>IF(AND(LEN('Contradiction Table'!Q31)&gt;0,MID('Contradiction Table'!Q31,1,1)=" "),"X","")</f>
        <v/>
      </c>
      <c r="Q31" s="50" t="str">
        <f>IF(AND(LEN('Contradiction Table'!R31)&gt;0,MID('Contradiction Table'!R31,1,1)=" "),"X","")</f>
        <v/>
      </c>
      <c r="R31" s="50" t="str">
        <f>IF(AND(LEN('Contradiction Table'!S31)&gt;0,MID('Contradiction Table'!S31,1,1)=" "),"X","")</f>
        <v/>
      </c>
      <c r="S31" s="50" t="str">
        <f>IF(AND(LEN('Contradiction Table'!T31)&gt;0,MID('Contradiction Table'!T31,1,1)=" "),"X","")</f>
        <v/>
      </c>
      <c r="T31" s="50" t="str">
        <f>IF(AND(LEN('Contradiction Table'!U31)&gt;0,MID('Contradiction Table'!U31,1,1)=" "),"X","")</f>
        <v/>
      </c>
      <c r="U31" s="50" t="str">
        <f>IF(AND(LEN('Contradiction Table'!V31)&gt;0,MID('Contradiction Table'!V31,1,1)=" "),"X","")</f>
        <v/>
      </c>
      <c r="V31" s="50" t="str">
        <f>IF(AND(LEN('Contradiction Table'!W31)&gt;0,MID('Contradiction Table'!W31,1,1)=" "),"X","")</f>
        <v/>
      </c>
      <c r="W31" s="50" t="str">
        <f>IF(AND(LEN('Contradiction Table'!X31)&gt;0,MID('Contradiction Table'!X31,1,1)=" "),"X","")</f>
        <v/>
      </c>
      <c r="X31" s="50" t="str">
        <f>IF(AND(LEN('Contradiction Table'!Y31)&gt;0,MID('Contradiction Table'!Y31,1,1)=" "),"X","")</f>
        <v/>
      </c>
      <c r="Y31" s="50" t="str">
        <f>IF(AND(LEN('Contradiction Table'!Z31)&gt;0,MID('Contradiction Table'!Z31,1,1)=" "),"X","")</f>
        <v/>
      </c>
      <c r="Z31" s="50" t="str">
        <f>IF(AND(LEN('Contradiction Table'!AA31)&gt;0,MID('Contradiction Table'!AA31,1,1)=" "),"X","")</f>
        <v/>
      </c>
      <c r="AA31" s="50" t="str">
        <f>IF(AND(LEN('Contradiction Table'!AB31)&gt;0,MID('Contradiction Table'!AB31,1,1)=" "),"X","")</f>
        <v/>
      </c>
      <c r="AB31" s="50" t="str">
        <f>IF(AND(LEN('Contradiction Table'!AC31)&gt;0,MID('Contradiction Table'!AC31,1,1)=" "),"X","")</f>
        <v/>
      </c>
      <c r="AC31" s="50" t="str">
        <f>IF(AND(LEN('Contradiction Table'!AD31)&gt;0,MID('Contradiction Table'!AD31,1,1)=" "),"X","")</f>
        <v/>
      </c>
      <c r="AD31" s="50" t="str">
        <f>IF(AND(LEN('Contradiction Table'!AE31)&gt;0,MID('Contradiction Table'!AE31,1,1)=" "),"X","")</f>
        <v/>
      </c>
      <c r="AE31" s="50" t="str">
        <f>IF(AND(LEN('Contradiction Table'!AF31)&gt;0,MID('Contradiction Table'!AF31,1,1)=" "),"X","")</f>
        <v/>
      </c>
      <c r="AF31" s="50" t="str">
        <f>IF(AND(LEN('Contradiction Table'!AG31)&gt;0,MID('Contradiction Table'!AG31,1,1)=" "),"X","")</f>
        <v/>
      </c>
      <c r="AG31" s="50" t="str">
        <f>IF(AND(LEN('Contradiction Table'!AH31)&gt;0,MID('Contradiction Table'!AH31,1,1)=" "),"X","")</f>
        <v/>
      </c>
      <c r="AH31" s="50" t="str">
        <f>IF(AND(LEN('Contradiction Table'!AI31)&gt;0,MID('Contradiction Table'!AI31,1,1)=" "),"X","")</f>
        <v/>
      </c>
      <c r="AI31" s="50" t="str">
        <f>IF(AND(LEN('Contradiction Table'!AJ31)&gt;0,MID('Contradiction Table'!AJ31,1,1)=" "),"X","")</f>
        <v/>
      </c>
      <c r="AJ31" s="50" t="str">
        <f>IF(AND(LEN('Contradiction Table'!AK31)&gt;0,MID('Contradiction Table'!AK31,1,1)=" "),"X","")</f>
        <v/>
      </c>
      <c r="AK31" s="50" t="str">
        <f>IF(AND(LEN('Contradiction Table'!AL31)&gt;0,MID('Contradiction Table'!AL31,1,1)=" "),"X","")</f>
        <v/>
      </c>
      <c r="AL31" s="50" t="str">
        <f>IF(AND(LEN('Contradiction Table'!AM31)&gt;0,MID('Contradiction Table'!AM31,1,1)=" "),"X","")</f>
        <v/>
      </c>
      <c r="AM31" s="50" t="str">
        <f>IF(AND(LEN('Contradiction Table'!AN31)&gt;0,MID('Contradiction Table'!AN31,1,1)=" "),"X","")</f>
        <v/>
      </c>
      <c r="AN31" s="50" t="str">
        <f>IF(AND(LEN('Contradiction Table'!AO31)&gt;0,MID('Contradiction Table'!AO31,1,1)=" "),"X","")</f>
        <v/>
      </c>
      <c r="AO31" s="50" t="str">
        <f>IF(AND(LEN('Contradiction Table'!AP31)&gt;0,MID('Contradiction Table'!AP31,1,1)=" "),"X","")</f>
        <v/>
      </c>
    </row>
    <row r="32" spans="1:41" ht="24.9" customHeight="1" x14ac:dyDescent="0.25">
      <c r="A32" s="5">
        <v>29</v>
      </c>
      <c r="B32" s="14" t="str">
        <f>'39 Parameters'!$B31</f>
        <v>Manufacturing Precision</v>
      </c>
      <c r="C32" s="50" t="str">
        <f>IF(AND(LEN('Contradiction Table'!D32)&gt;0,MID('Contradiction Table'!D32,1,1)=" "),"X","")</f>
        <v/>
      </c>
      <c r="D32" s="50" t="str">
        <f>IF(AND(LEN('Contradiction Table'!E32)&gt;0,MID('Contradiction Table'!E32,1,1)=" "),"X","")</f>
        <v/>
      </c>
      <c r="E32" s="50" t="str">
        <f>IF(AND(LEN('Contradiction Table'!F32)&gt;0,MID('Contradiction Table'!F32,1,1)=" "),"X","")</f>
        <v/>
      </c>
      <c r="F32" s="50" t="str">
        <f>IF(AND(LEN('Contradiction Table'!G32)&gt;0,MID('Contradiction Table'!G32,1,1)=" "),"X","")</f>
        <v/>
      </c>
      <c r="G32" s="50" t="str">
        <f>IF(AND(LEN('Contradiction Table'!H32)&gt;0,MID('Contradiction Table'!H32,1,1)=" "),"X","")</f>
        <v/>
      </c>
      <c r="H32" s="50" t="str">
        <f>IF(AND(LEN('Contradiction Table'!I32)&gt;0,MID('Contradiction Table'!I32,1,1)=" "),"X","")</f>
        <v/>
      </c>
      <c r="I32" s="50" t="str">
        <f>IF(AND(LEN('Contradiction Table'!J32)&gt;0,MID('Contradiction Table'!J32,1,1)=" "),"X","")</f>
        <v/>
      </c>
      <c r="J32" s="50" t="str">
        <f>IF(AND(LEN('Contradiction Table'!K32)&gt;0,MID('Contradiction Table'!K32,1,1)=" "),"X","")</f>
        <v/>
      </c>
      <c r="K32" s="50" t="str">
        <f>IF(AND(LEN('Contradiction Table'!L32)&gt;0,MID('Contradiction Table'!L32,1,1)=" "),"X","")</f>
        <v/>
      </c>
      <c r="L32" s="50" t="str">
        <f>IF(AND(LEN('Contradiction Table'!M32)&gt;0,MID('Contradiction Table'!M32,1,1)=" "),"X","")</f>
        <v/>
      </c>
      <c r="M32" s="50" t="str">
        <f>IF(AND(LEN('Contradiction Table'!N32)&gt;0,MID('Contradiction Table'!N32,1,1)=" "),"X","")</f>
        <v/>
      </c>
      <c r="N32" s="50" t="str">
        <f>IF(AND(LEN('Contradiction Table'!O32)&gt;0,MID('Contradiction Table'!O32,1,1)=" "),"X","")</f>
        <v/>
      </c>
      <c r="O32" s="50" t="str">
        <f>IF(AND(LEN('Contradiction Table'!P32)&gt;0,MID('Contradiction Table'!P32,1,1)=" "),"X","")</f>
        <v/>
      </c>
      <c r="P32" s="50" t="str">
        <f>IF(AND(LEN('Contradiction Table'!Q32)&gt;0,MID('Contradiction Table'!Q32,1,1)=" "),"X","")</f>
        <v/>
      </c>
      <c r="Q32" s="50" t="str">
        <f>IF(AND(LEN('Contradiction Table'!R32)&gt;0,MID('Contradiction Table'!R32,1,1)=" "),"X","")</f>
        <v/>
      </c>
      <c r="R32" s="50" t="str">
        <f>IF(AND(LEN('Contradiction Table'!S32)&gt;0,MID('Contradiction Table'!S32,1,1)=" "),"X","")</f>
        <v/>
      </c>
      <c r="S32" s="50" t="str">
        <f>IF(AND(LEN('Contradiction Table'!T32)&gt;0,MID('Contradiction Table'!T32,1,1)=" "),"X","")</f>
        <v/>
      </c>
      <c r="T32" s="50" t="str">
        <f>IF(AND(LEN('Contradiction Table'!U32)&gt;0,MID('Contradiction Table'!U32,1,1)=" "),"X","")</f>
        <v/>
      </c>
      <c r="U32" s="50" t="str">
        <f>IF(AND(LEN('Contradiction Table'!V32)&gt;0,MID('Contradiction Table'!V32,1,1)=" "),"X","")</f>
        <v/>
      </c>
      <c r="V32" s="50" t="str">
        <f>IF(AND(LEN('Contradiction Table'!W32)&gt;0,MID('Contradiction Table'!W32,1,1)=" "),"X","")</f>
        <v/>
      </c>
      <c r="W32" s="50" t="str">
        <f>IF(AND(LEN('Contradiction Table'!X32)&gt;0,MID('Contradiction Table'!X32,1,1)=" "),"X","")</f>
        <v/>
      </c>
      <c r="X32" s="50" t="str">
        <f>IF(AND(LEN('Contradiction Table'!Y32)&gt;0,MID('Contradiction Table'!Y32,1,1)=" "),"X","")</f>
        <v/>
      </c>
      <c r="Y32" s="50" t="str">
        <f>IF(AND(LEN('Contradiction Table'!Z32)&gt;0,MID('Contradiction Table'!Z32,1,1)=" "),"X","")</f>
        <v/>
      </c>
      <c r="Z32" s="50" t="str">
        <f>IF(AND(LEN('Contradiction Table'!AA32)&gt;0,MID('Contradiction Table'!AA32,1,1)=" "),"X","")</f>
        <v/>
      </c>
      <c r="AA32" s="50" t="str">
        <f>IF(AND(LEN('Contradiction Table'!AB32)&gt;0,MID('Contradiction Table'!AB32,1,1)=" "),"X","")</f>
        <v/>
      </c>
      <c r="AB32" s="50" t="str">
        <f>IF(AND(LEN('Contradiction Table'!AC32)&gt;0,MID('Contradiction Table'!AC32,1,1)=" "),"X","")</f>
        <v/>
      </c>
      <c r="AC32" s="50" t="str">
        <f>IF(AND(LEN('Contradiction Table'!AD32)&gt;0,MID('Contradiction Table'!AD32,1,1)=" "),"X","")</f>
        <v/>
      </c>
      <c r="AD32" s="50" t="str">
        <f>IF(AND(LEN('Contradiction Table'!AE32)&gt;0,MID('Contradiction Table'!AE32,1,1)=" "),"X","")</f>
        <v/>
      </c>
      <c r="AE32" s="50" t="str">
        <f>IF(AND(LEN('Contradiction Table'!AF32)&gt;0,MID('Contradiction Table'!AF32,1,1)=" "),"X","")</f>
        <v/>
      </c>
      <c r="AF32" s="50" t="str">
        <f>IF(AND(LEN('Contradiction Table'!AG32)&gt;0,MID('Contradiction Table'!AG32,1,1)=" "),"X","")</f>
        <v/>
      </c>
      <c r="AG32" s="50" t="str">
        <f>IF(AND(LEN('Contradiction Table'!AH32)&gt;0,MID('Contradiction Table'!AH32,1,1)=" "),"X","")</f>
        <v/>
      </c>
      <c r="AH32" s="50" t="str">
        <f>IF(AND(LEN('Contradiction Table'!AI32)&gt;0,MID('Contradiction Table'!AI32,1,1)=" "),"X","")</f>
        <v/>
      </c>
      <c r="AI32" s="50" t="str">
        <f>IF(AND(LEN('Contradiction Table'!AJ32)&gt;0,MID('Contradiction Table'!AJ32,1,1)=" "),"X","")</f>
        <v/>
      </c>
      <c r="AJ32" s="50" t="str">
        <f>IF(AND(LEN('Contradiction Table'!AK32)&gt;0,MID('Contradiction Table'!AK32,1,1)=" "),"X","")</f>
        <v/>
      </c>
      <c r="AK32" s="50" t="str">
        <f>IF(AND(LEN('Contradiction Table'!AL32)&gt;0,MID('Contradiction Table'!AL32,1,1)=" "),"X","")</f>
        <v/>
      </c>
      <c r="AL32" s="50" t="str">
        <f>IF(AND(LEN('Contradiction Table'!AM32)&gt;0,MID('Contradiction Table'!AM32,1,1)=" "),"X","")</f>
        <v/>
      </c>
      <c r="AM32" s="50" t="str">
        <f>IF(AND(LEN('Contradiction Table'!AN32)&gt;0,MID('Contradiction Table'!AN32,1,1)=" "),"X","")</f>
        <v/>
      </c>
      <c r="AN32" s="50" t="str">
        <f>IF(AND(LEN('Contradiction Table'!AO32)&gt;0,MID('Contradiction Table'!AO32,1,1)=" "),"X","")</f>
        <v/>
      </c>
      <c r="AO32" s="50" t="str">
        <f>IF(AND(LEN('Contradiction Table'!AP32)&gt;0,MID('Contradiction Table'!AP32,1,1)=" "),"X","")</f>
        <v/>
      </c>
    </row>
    <row r="33" spans="1:41" ht="24.9" customHeight="1" x14ac:dyDescent="0.25">
      <c r="A33" s="5">
        <v>30</v>
      </c>
      <c r="B33" s="14" t="str">
        <f>'39 Parameters'!$B32</f>
        <v>Object Affected Harmful factors</v>
      </c>
      <c r="C33" s="50" t="str">
        <f>IF(AND(LEN('Contradiction Table'!D33)&gt;0,MID('Contradiction Table'!D33,1,1)=" "),"X","")</f>
        <v/>
      </c>
      <c r="D33" s="50" t="str">
        <f>IF(AND(LEN('Contradiction Table'!E33)&gt;0,MID('Contradiction Table'!E33,1,1)=" "),"X","")</f>
        <v/>
      </c>
      <c r="E33" s="50" t="str">
        <f>IF(AND(LEN('Contradiction Table'!F33)&gt;0,MID('Contradiction Table'!F33,1,1)=" "),"X","")</f>
        <v/>
      </c>
      <c r="F33" s="50" t="str">
        <f>IF(AND(LEN('Contradiction Table'!G33)&gt;0,MID('Contradiction Table'!G33,1,1)=" "),"X","")</f>
        <v/>
      </c>
      <c r="G33" s="50" t="str">
        <f>IF(AND(LEN('Contradiction Table'!H33)&gt;0,MID('Contradiction Table'!H33,1,1)=" "),"X","")</f>
        <v/>
      </c>
      <c r="H33" s="50" t="str">
        <f>IF(AND(LEN('Contradiction Table'!I33)&gt;0,MID('Contradiction Table'!I33,1,1)=" "),"X","")</f>
        <v/>
      </c>
      <c r="I33" s="50" t="str">
        <f>IF(AND(LEN('Contradiction Table'!J33)&gt;0,MID('Contradiction Table'!J33,1,1)=" "),"X","")</f>
        <v/>
      </c>
      <c r="J33" s="50" t="str">
        <f>IF(AND(LEN('Contradiction Table'!K33)&gt;0,MID('Contradiction Table'!K33,1,1)=" "),"X","")</f>
        <v/>
      </c>
      <c r="K33" s="50" t="str">
        <f>IF(AND(LEN('Contradiction Table'!L33)&gt;0,MID('Contradiction Table'!L33,1,1)=" "),"X","")</f>
        <v/>
      </c>
      <c r="L33" s="50" t="str">
        <f>IF(AND(LEN('Contradiction Table'!M33)&gt;0,MID('Contradiction Table'!M33,1,1)=" "),"X","")</f>
        <v/>
      </c>
      <c r="M33" s="50" t="str">
        <f>IF(AND(LEN('Contradiction Table'!N33)&gt;0,MID('Contradiction Table'!N33,1,1)=" "),"X","")</f>
        <v/>
      </c>
      <c r="N33" s="50" t="str">
        <f>IF(AND(LEN('Contradiction Table'!O33)&gt;0,MID('Contradiction Table'!O33,1,1)=" "),"X","")</f>
        <v/>
      </c>
      <c r="O33" s="50" t="str">
        <f>IF(AND(LEN('Contradiction Table'!P33)&gt;0,MID('Contradiction Table'!P33,1,1)=" "),"X","")</f>
        <v/>
      </c>
      <c r="P33" s="50" t="str">
        <f>IF(AND(LEN('Contradiction Table'!Q33)&gt;0,MID('Contradiction Table'!Q33,1,1)=" "),"X","")</f>
        <v/>
      </c>
      <c r="Q33" s="50" t="str">
        <f>IF(AND(LEN('Contradiction Table'!R33)&gt;0,MID('Contradiction Table'!R33,1,1)=" "),"X","")</f>
        <v/>
      </c>
      <c r="R33" s="50" t="str">
        <f>IF(AND(LEN('Contradiction Table'!S33)&gt;0,MID('Contradiction Table'!S33,1,1)=" "),"X","")</f>
        <v/>
      </c>
      <c r="S33" s="50" t="str">
        <f>IF(AND(LEN('Contradiction Table'!T33)&gt;0,MID('Contradiction Table'!T33,1,1)=" "),"X","")</f>
        <v/>
      </c>
      <c r="T33" s="50" t="str">
        <f>IF(AND(LEN('Contradiction Table'!U33)&gt;0,MID('Contradiction Table'!U33,1,1)=" "),"X","")</f>
        <v/>
      </c>
      <c r="U33" s="50" t="str">
        <f>IF(AND(LEN('Contradiction Table'!V33)&gt;0,MID('Contradiction Table'!V33,1,1)=" "),"X","")</f>
        <v/>
      </c>
      <c r="V33" s="50" t="str">
        <f>IF(AND(LEN('Contradiction Table'!W33)&gt;0,MID('Contradiction Table'!W33,1,1)=" "),"X","")</f>
        <v/>
      </c>
      <c r="W33" s="50" t="str">
        <f>IF(AND(LEN('Contradiction Table'!X33)&gt;0,MID('Contradiction Table'!X33,1,1)=" "),"X","")</f>
        <v/>
      </c>
      <c r="X33" s="50" t="str">
        <f>IF(AND(LEN('Contradiction Table'!Y33)&gt;0,MID('Contradiction Table'!Y33,1,1)=" "),"X","")</f>
        <v/>
      </c>
      <c r="Y33" s="50" t="str">
        <f>IF(AND(LEN('Contradiction Table'!Z33)&gt;0,MID('Contradiction Table'!Z33,1,1)=" "),"X","")</f>
        <v/>
      </c>
      <c r="Z33" s="50" t="str">
        <f>IF(AND(LEN('Contradiction Table'!AA33)&gt;0,MID('Contradiction Table'!AA33,1,1)=" "),"X","")</f>
        <v/>
      </c>
      <c r="AA33" s="50" t="str">
        <f>IF(AND(LEN('Contradiction Table'!AB33)&gt;0,MID('Contradiction Table'!AB33,1,1)=" "),"X","")</f>
        <v/>
      </c>
      <c r="AB33" s="50" t="str">
        <f>IF(AND(LEN('Contradiction Table'!AC33)&gt;0,MID('Contradiction Table'!AC33,1,1)=" "),"X","")</f>
        <v/>
      </c>
      <c r="AC33" s="50" t="str">
        <f>IF(AND(LEN('Contradiction Table'!AD33)&gt;0,MID('Contradiction Table'!AD33,1,1)=" "),"X","")</f>
        <v/>
      </c>
      <c r="AD33" s="50" t="str">
        <f>IF(AND(LEN('Contradiction Table'!AE33)&gt;0,MID('Contradiction Table'!AE33,1,1)=" "),"X","")</f>
        <v/>
      </c>
      <c r="AE33" s="50" t="str">
        <f>IF(AND(LEN('Contradiction Table'!AF33)&gt;0,MID('Contradiction Table'!AF33,1,1)=" "),"X","")</f>
        <v/>
      </c>
      <c r="AF33" s="50" t="str">
        <f>IF(AND(LEN('Contradiction Table'!AG33)&gt;0,MID('Contradiction Table'!AG33,1,1)=" "),"X","")</f>
        <v/>
      </c>
      <c r="AG33" s="50" t="str">
        <f>IF(AND(LEN('Contradiction Table'!AH33)&gt;0,MID('Contradiction Table'!AH33,1,1)=" "),"X","")</f>
        <v/>
      </c>
      <c r="AH33" s="50" t="str">
        <f>IF(AND(LEN('Contradiction Table'!AI33)&gt;0,MID('Contradiction Table'!AI33,1,1)=" "),"X","")</f>
        <v/>
      </c>
      <c r="AI33" s="50" t="str">
        <f>IF(AND(LEN('Contradiction Table'!AJ33)&gt;0,MID('Contradiction Table'!AJ33,1,1)=" "),"X","")</f>
        <v/>
      </c>
      <c r="AJ33" s="50" t="str">
        <f>IF(AND(LEN('Contradiction Table'!AK33)&gt;0,MID('Contradiction Table'!AK33,1,1)=" "),"X","")</f>
        <v/>
      </c>
      <c r="AK33" s="50" t="str">
        <f>IF(AND(LEN('Contradiction Table'!AL33)&gt;0,MID('Contradiction Table'!AL33,1,1)=" "),"X","")</f>
        <v/>
      </c>
      <c r="AL33" s="50" t="str">
        <f>IF(AND(LEN('Contradiction Table'!AM33)&gt;0,MID('Contradiction Table'!AM33,1,1)=" "),"X","")</f>
        <v/>
      </c>
      <c r="AM33" s="50" t="str">
        <f>IF(AND(LEN('Contradiction Table'!AN33)&gt;0,MID('Contradiction Table'!AN33,1,1)=" "),"X","")</f>
        <v/>
      </c>
      <c r="AN33" s="50" t="str">
        <f>IF(AND(LEN('Contradiction Table'!AO33)&gt;0,MID('Contradiction Table'!AO33,1,1)=" "),"X","")</f>
        <v/>
      </c>
      <c r="AO33" s="50" t="str">
        <f>IF(AND(LEN('Contradiction Table'!AP33)&gt;0,MID('Contradiction Table'!AP33,1,1)=" "),"X","")</f>
        <v/>
      </c>
    </row>
    <row r="34" spans="1:41" ht="24.9" customHeight="1" x14ac:dyDescent="0.25">
      <c r="A34" s="5">
        <v>31</v>
      </c>
      <c r="B34" s="14" t="str">
        <f>'39 Parameters'!$B33</f>
        <v>Object-Generated Harmful Factors</v>
      </c>
      <c r="C34" s="50" t="str">
        <f>IF(AND(LEN('Contradiction Table'!D34)&gt;0,MID('Contradiction Table'!D34,1,1)=" "),"X","")</f>
        <v/>
      </c>
      <c r="D34" s="50" t="str">
        <f>IF(AND(LEN('Contradiction Table'!E34)&gt;0,MID('Contradiction Table'!E34,1,1)=" "),"X","")</f>
        <v/>
      </c>
      <c r="E34" s="50" t="str">
        <f>IF(AND(LEN('Contradiction Table'!F34)&gt;0,MID('Contradiction Table'!F34,1,1)=" "),"X","")</f>
        <v/>
      </c>
      <c r="F34" s="50" t="str">
        <f>IF(AND(LEN('Contradiction Table'!G34)&gt;0,MID('Contradiction Table'!G34,1,1)=" "),"X","")</f>
        <v/>
      </c>
      <c r="G34" s="50" t="str">
        <f>IF(AND(LEN('Contradiction Table'!H34)&gt;0,MID('Contradiction Table'!H34,1,1)=" "),"X","")</f>
        <v/>
      </c>
      <c r="H34" s="50" t="str">
        <f>IF(AND(LEN('Contradiction Table'!I34)&gt;0,MID('Contradiction Table'!I34,1,1)=" "),"X","")</f>
        <v/>
      </c>
      <c r="I34" s="50" t="str">
        <f>IF(AND(LEN('Contradiction Table'!J34)&gt;0,MID('Contradiction Table'!J34,1,1)=" "),"X","")</f>
        <v/>
      </c>
      <c r="J34" s="50" t="str">
        <f>IF(AND(LEN('Contradiction Table'!K34)&gt;0,MID('Contradiction Table'!K34,1,1)=" "),"X","")</f>
        <v/>
      </c>
      <c r="K34" s="50" t="str">
        <f>IF(AND(LEN('Contradiction Table'!L34)&gt;0,MID('Contradiction Table'!L34,1,1)=" "),"X","")</f>
        <v/>
      </c>
      <c r="L34" s="50" t="str">
        <f>IF(AND(LEN('Contradiction Table'!M34)&gt;0,MID('Contradiction Table'!M34,1,1)=" "),"X","")</f>
        <v/>
      </c>
      <c r="M34" s="50" t="str">
        <f>IF(AND(LEN('Contradiction Table'!N34)&gt;0,MID('Contradiction Table'!N34,1,1)=" "),"X","")</f>
        <v/>
      </c>
      <c r="N34" s="50" t="str">
        <f>IF(AND(LEN('Contradiction Table'!O34)&gt;0,MID('Contradiction Table'!O34,1,1)=" "),"X","")</f>
        <v/>
      </c>
      <c r="O34" s="50" t="str">
        <f>IF(AND(LEN('Contradiction Table'!P34)&gt;0,MID('Contradiction Table'!P34,1,1)=" "),"X","")</f>
        <v/>
      </c>
      <c r="P34" s="50" t="str">
        <f>IF(AND(LEN('Contradiction Table'!Q34)&gt;0,MID('Contradiction Table'!Q34,1,1)=" "),"X","")</f>
        <v/>
      </c>
      <c r="Q34" s="50" t="str">
        <f>IF(AND(LEN('Contradiction Table'!R34)&gt;0,MID('Contradiction Table'!R34,1,1)=" "),"X","")</f>
        <v/>
      </c>
      <c r="R34" s="50" t="str">
        <f>IF(AND(LEN('Contradiction Table'!S34)&gt;0,MID('Contradiction Table'!S34,1,1)=" "),"X","")</f>
        <v/>
      </c>
      <c r="S34" s="50" t="str">
        <f>IF(AND(LEN('Contradiction Table'!T34)&gt;0,MID('Contradiction Table'!T34,1,1)=" "),"X","")</f>
        <v/>
      </c>
      <c r="T34" s="50" t="str">
        <f>IF(AND(LEN('Contradiction Table'!U34)&gt;0,MID('Contradiction Table'!U34,1,1)=" "),"X","")</f>
        <v/>
      </c>
      <c r="U34" s="50" t="str">
        <f>IF(AND(LEN('Contradiction Table'!V34)&gt;0,MID('Contradiction Table'!V34,1,1)=" "),"X","")</f>
        <v/>
      </c>
      <c r="V34" s="50" t="str">
        <f>IF(AND(LEN('Contradiction Table'!W34)&gt;0,MID('Contradiction Table'!W34,1,1)=" "),"X","")</f>
        <v/>
      </c>
      <c r="W34" s="50" t="str">
        <f>IF(AND(LEN('Contradiction Table'!X34)&gt;0,MID('Contradiction Table'!X34,1,1)=" "),"X","")</f>
        <v/>
      </c>
      <c r="X34" s="50" t="str">
        <f>IF(AND(LEN('Contradiction Table'!Y34)&gt;0,MID('Contradiction Table'!Y34,1,1)=" "),"X","")</f>
        <v/>
      </c>
      <c r="Y34" s="50" t="str">
        <f>IF(AND(LEN('Contradiction Table'!Z34)&gt;0,MID('Contradiction Table'!Z34,1,1)=" "),"X","")</f>
        <v/>
      </c>
      <c r="Z34" s="50" t="str">
        <f>IF(AND(LEN('Contradiction Table'!AA34)&gt;0,MID('Contradiction Table'!AA34,1,1)=" "),"X","")</f>
        <v/>
      </c>
      <c r="AA34" s="50" t="str">
        <f>IF(AND(LEN('Contradiction Table'!AB34)&gt;0,MID('Contradiction Table'!AB34,1,1)=" "),"X","")</f>
        <v/>
      </c>
      <c r="AB34" s="50" t="str">
        <f>IF(AND(LEN('Contradiction Table'!AC34)&gt;0,MID('Contradiction Table'!AC34,1,1)=" "),"X","")</f>
        <v/>
      </c>
      <c r="AC34" s="50" t="str">
        <f>IF(AND(LEN('Contradiction Table'!AD34)&gt;0,MID('Contradiction Table'!AD34,1,1)=" "),"X","")</f>
        <v/>
      </c>
      <c r="AD34" s="50" t="str">
        <f>IF(AND(LEN('Contradiction Table'!AE34)&gt;0,MID('Contradiction Table'!AE34,1,1)=" "),"X","")</f>
        <v/>
      </c>
      <c r="AE34" s="50" t="str">
        <f>IF(AND(LEN('Contradiction Table'!AF34)&gt;0,MID('Contradiction Table'!AF34,1,1)=" "),"X","")</f>
        <v/>
      </c>
      <c r="AF34" s="50" t="str">
        <f>IF(AND(LEN('Contradiction Table'!AG34)&gt;0,MID('Contradiction Table'!AG34,1,1)=" "),"X","")</f>
        <v/>
      </c>
      <c r="AG34" s="50" t="str">
        <f>IF(AND(LEN('Contradiction Table'!AH34)&gt;0,MID('Contradiction Table'!AH34,1,1)=" "),"X","")</f>
        <v/>
      </c>
      <c r="AH34" s="50" t="str">
        <f>IF(AND(LEN('Contradiction Table'!AI34)&gt;0,MID('Contradiction Table'!AI34,1,1)=" "),"X","")</f>
        <v/>
      </c>
      <c r="AI34" s="50" t="str">
        <f>IF(AND(LEN('Contradiction Table'!AJ34)&gt;0,MID('Contradiction Table'!AJ34,1,1)=" "),"X","")</f>
        <v/>
      </c>
      <c r="AJ34" s="50" t="str">
        <f>IF(AND(LEN('Contradiction Table'!AK34)&gt;0,MID('Contradiction Table'!AK34,1,1)=" "),"X","")</f>
        <v/>
      </c>
      <c r="AK34" s="50" t="str">
        <f>IF(AND(LEN('Contradiction Table'!AL34)&gt;0,MID('Contradiction Table'!AL34,1,1)=" "),"X","")</f>
        <v>X</v>
      </c>
      <c r="AL34" s="50" t="str">
        <f>IF(AND(LEN('Contradiction Table'!AM34)&gt;0,MID('Contradiction Table'!AM34,1,1)=" "),"X","")</f>
        <v/>
      </c>
      <c r="AM34" s="50" t="str">
        <f>IF(AND(LEN('Contradiction Table'!AN34)&gt;0,MID('Contradiction Table'!AN34,1,1)=" "),"X","")</f>
        <v/>
      </c>
      <c r="AN34" s="50" t="str">
        <f>IF(AND(LEN('Contradiction Table'!AO34)&gt;0,MID('Contradiction Table'!AO34,1,1)=" "),"X","")</f>
        <v/>
      </c>
      <c r="AO34" s="50" t="str">
        <f>IF(AND(LEN('Contradiction Table'!AP34)&gt;0,MID('Contradiction Table'!AP34,1,1)=" "),"X","")</f>
        <v/>
      </c>
    </row>
    <row r="35" spans="1:41" ht="24.9" customHeight="1" x14ac:dyDescent="0.25">
      <c r="A35" s="5">
        <v>32</v>
      </c>
      <c r="B35" s="14" t="str">
        <f>'39 Parameters'!$B34</f>
        <v>Ease of Manufacture</v>
      </c>
      <c r="C35" s="50" t="str">
        <f>IF(AND(LEN('Contradiction Table'!D35)&gt;0,MID('Contradiction Table'!D35,1,1)=" "),"X","")</f>
        <v/>
      </c>
      <c r="D35" s="50" t="str">
        <f>IF(AND(LEN('Contradiction Table'!E35)&gt;0,MID('Contradiction Table'!E35,1,1)=" "),"X","")</f>
        <v/>
      </c>
      <c r="E35" s="50" t="str">
        <f>IF(AND(LEN('Contradiction Table'!F35)&gt;0,MID('Contradiction Table'!F35,1,1)=" "),"X","")</f>
        <v/>
      </c>
      <c r="F35" s="50" t="str">
        <f>IF(AND(LEN('Contradiction Table'!G35)&gt;0,MID('Contradiction Table'!G35,1,1)=" "),"X","")</f>
        <v/>
      </c>
      <c r="G35" s="50" t="str">
        <f>IF(AND(LEN('Contradiction Table'!H35)&gt;0,MID('Contradiction Table'!H35,1,1)=" "),"X","")</f>
        <v/>
      </c>
      <c r="H35" s="50" t="str">
        <f>IF(AND(LEN('Contradiction Table'!I35)&gt;0,MID('Contradiction Table'!I35,1,1)=" "),"X","")</f>
        <v/>
      </c>
      <c r="I35" s="50" t="str">
        <f>IF(AND(LEN('Contradiction Table'!J35)&gt;0,MID('Contradiction Table'!J35,1,1)=" "),"X","")</f>
        <v/>
      </c>
      <c r="J35" s="50" t="str">
        <f>IF(AND(LEN('Contradiction Table'!K35)&gt;0,MID('Contradiction Table'!K35,1,1)=" "),"X","")</f>
        <v/>
      </c>
      <c r="K35" s="50" t="str">
        <f>IF(AND(LEN('Contradiction Table'!L35)&gt;0,MID('Contradiction Table'!L35,1,1)=" "),"X","")</f>
        <v/>
      </c>
      <c r="L35" s="50" t="str">
        <f>IF(AND(LEN('Contradiction Table'!M35)&gt;0,MID('Contradiction Table'!M35,1,1)=" "),"X","")</f>
        <v/>
      </c>
      <c r="M35" s="50" t="str">
        <f>IF(AND(LEN('Contradiction Table'!N35)&gt;0,MID('Contradiction Table'!N35,1,1)=" "),"X","")</f>
        <v/>
      </c>
      <c r="N35" s="50" t="str">
        <f>IF(AND(LEN('Contradiction Table'!O35)&gt;0,MID('Contradiction Table'!O35,1,1)=" "),"X","")</f>
        <v/>
      </c>
      <c r="O35" s="50" t="str">
        <f>IF(AND(LEN('Contradiction Table'!P35)&gt;0,MID('Contradiction Table'!P35,1,1)=" "),"X","")</f>
        <v/>
      </c>
      <c r="P35" s="50" t="str">
        <f>IF(AND(LEN('Contradiction Table'!Q35)&gt;0,MID('Contradiction Table'!Q35,1,1)=" "),"X","")</f>
        <v/>
      </c>
      <c r="Q35" s="50" t="str">
        <f>IF(AND(LEN('Contradiction Table'!R35)&gt;0,MID('Contradiction Table'!R35,1,1)=" "),"X","")</f>
        <v/>
      </c>
      <c r="R35" s="50" t="str">
        <f>IF(AND(LEN('Contradiction Table'!S35)&gt;0,MID('Contradiction Table'!S35,1,1)=" "),"X","")</f>
        <v/>
      </c>
      <c r="S35" s="50" t="str">
        <f>IF(AND(LEN('Contradiction Table'!T35)&gt;0,MID('Contradiction Table'!T35,1,1)=" "),"X","")</f>
        <v/>
      </c>
      <c r="T35" s="50" t="str">
        <f>IF(AND(LEN('Contradiction Table'!U35)&gt;0,MID('Contradiction Table'!U35,1,1)=" "),"X","")</f>
        <v/>
      </c>
      <c r="U35" s="50" t="str">
        <f>IF(AND(LEN('Contradiction Table'!V35)&gt;0,MID('Contradiction Table'!V35,1,1)=" "),"X","")</f>
        <v/>
      </c>
      <c r="V35" s="50" t="str">
        <f>IF(AND(LEN('Contradiction Table'!W35)&gt;0,MID('Contradiction Table'!W35,1,1)=" "),"X","")</f>
        <v/>
      </c>
      <c r="W35" s="50" t="str">
        <f>IF(AND(LEN('Contradiction Table'!X35)&gt;0,MID('Contradiction Table'!X35,1,1)=" "),"X","")</f>
        <v/>
      </c>
      <c r="X35" s="50" t="str">
        <f>IF(AND(LEN('Contradiction Table'!Y35)&gt;0,MID('Contradiction Table'!Y35,1,1)=" "),"X","")</f>
        <v/>
      </c>
      <c r="Y35" s="50" t="str">
        <f>IF(AND(LEN('Contradiction Table'!Z35)&gt;0,MID('Contradiction Table'!Z35,1,1)=" "),"X","")</f>
        <v/>
      </c>
      <c r="Z35" s="50" t="str">
        <f>IF(AND(LEN('Contradiction Table'!AA35)&gt;0,MID('Contradiction Table'!AA35,1,1)=" "),"X","")</f>
        <v/>
      </c>
      <c r="AA35" s="50" t="str">
        <f>IF(AND(LEN('Contradiction Table'!AB35)&gt;0,MID('Contradiction Table'!AB35,1,1)=" "),"X","")</f>
        <v/>
      </c>
      <c r="AB35" s="50" t="str">
        <f>IF(AND(LEN('Contradiction Table'!AC35)&gt;0,MID('Contradiction Table'!AC35,1,1)=" "),"X","")</f>
        <v/>
      </c>
      <c r="AC35" s="50" t="str">
        <f>IF(AND(LEN('Contradiction Table'!AD35)&gt;0,MID('Contradiction Table'!AD35,1,1)=" "),"X","")</f>
        <v/>
      </c>
      <c r="AD35" s="50" t="str">
        <f>IF(AND(LEN('Contradiction Table'!AE35)&gt;0,MID('Contradiction Table'!AE35,1,1)=" "),"X","")</f>
        <v/>
      </c>
      <c r="AE35" s="50" t="str">
        <f>IF(AND(LEN('Contradiction Table'!AF35)&gt;0,MID('Contradiction Table'!AF35,1,1)=" "),"X","")</f>
        <v/>
      </c>
      <c r="AF35" s="50" t="str">
        <f>IF(AND(LEN('Contradiction Table'!AG35)&gt;0,MID('Contradiction Table'!AG35,1,1)=" "),"X","")</f>
        <v/>
      </c>
      <c r="AG35" s="50" t="str">
        <f>IF(AND(LEN('Contradiction Table'!AH35)&gt;0,MID('Contradiction Table'!AH35,1,1)=" "),"X","")</f>
        <v/>
      </c>
      <c r="AH35" s="50" t="str">
        <f>IF(AND(LEN('Contradiction Table'!AI35)&gt;0,MID('Contradiction Table'!AI35,1,1)=" "),"X","")</f>
        <v/>
      </c>
      <c r="AI35" s="50" t="str">
        <f>IF(AND(LEN('Contradiction Table'!AJ35)&gt;0,MID('Contradiction Table'!AJ35,1,1)=" "),"X","")</f>
        <v/>
      </c>
      <c r="AJ35" s="50" t="str">
        <f>IF(AND(LEN('Contradiction Table'!AK35)&gt;0,MID('Contradiction Table'!AK35,1,1)=" "),"X","")</f>
        <v/>
      </c>
      <c r="AK35" s="50" t="str">
        <f>IF(AND(LEN('Contradiction Table'!AL35)&gt;0,MID('Contradiction Table'!AL35,1,1)=" "),"X","")</f>
        <v/>
      </c>
      <c r="AL35" s="50" t="str">
        <f>IF(AND(LEN('Contradiction Table'!AM35)&gt;0,MID('Contradiction Table'!AM35,1,1)=" "),"X","")</f>
        <v/>
      </c>
      <c r="AM35" s="50" t="str">
        <f>IF(AND(LEN('Contradiction Table'!AN35)&gt;0,MID('Contradiction Table'!AN35,1,1)=" "),"X","")</f>
        <v/>
      </c>
      <c r="AN35" s="50" t="str">
        <f>IF(AND(LEN('Contradiction Table'!AO35)&gt;0,MID('Contradiction Table'!AO35,1,1)=" "),"X","")</f>
        <v/>
      </c>
      <c r="AO35" s="50" t="str">
        <f>IF(AND(LEN('Contradiction Table'!AP35)&gt;0,MID('Contradiction Table'!AP35,1,1)=" "),"X","")</f>
        <v/>
      </c>
    </row>
    <row r="36" spans="1:41" ht="24.9" customHeight="1" x14ac:dyDescent="0.25">
      <c r="A36" s="5">
        <v>33</v>
      </c>
      <c r="B36" s="14" t="str">
        <f>'39 Parameters'!$B35</f>
        <v>Convenience of Use</v>
      </c>
      <c r="C36" s="50" t="str">
        <f>IF(AND(LEN('Contradiction Table'!D36)&gt;0,MID('Contradiction Table'!D36,1,1)=" "),"X","")</f>
        <v/>
      </c>
      <c r="D36" s="50" t="str">
        <f>IF(AND(LEN('Contradiction Table'!E36)&gt;0,MID('Contradiction Table'!E36,1,1)=" "),"X","")</f>
        <v/>
      </c>
      <c r="E36" s="50" t="str">
        <f>IF(AND(LEN('Contradiction Table'!F36)&gt;0,MID('Contradiction Table'!F36,1,1)=" "),"X","")</f>
        <v/>
      </c>
      <c r="F36" s="50" t="str">
        <f>IF(AND(LEN('Contradiction Table'!G36)&gt;0,MID('Contradiction Table'!G36,1,1)=" "),"X","")</f>
        <v/>
      </c>
      <c r="G36" s="50" t="str">
        <f>IF(AND(LEN('Contradiction Table'!H36)&gt;0,MID('Contradiction Table'!H36,1,1)=" "),"X","")</f>
        <v/>
      </c>
      <c r="H36" s="50" t="str">
        <f>IF(AND(LEN('Contradiction Table'!I36)&gt;0,MID('Contradiction Table'!I36,1,1)=" "),"X","")</f>
        <v/>
      </c>
      <c r="I36" s="50" t="str">
        <f>IF(AND(LEN('Contradiction Table'!J36)&gt;0,MID('Contradiction Table'!J36,1,1)=" "),"X","")</f>
        <v/>
      </c>
      <c r="J36" s="50" t="str">
        <f>IF(AND(LEN('Contradiction Table'!K36)&gt;0,MID('Contradiction Table'!K36,1,1)=" "),"X","")</f>
        <v/>
      </c>
      <c r="K36" s="50" t="str">
        <f>IF(AND(LEN('Contradiction Table'!L36)&gt;0,MID('Contradiction Table'!L36,1,1)=" "),"X","")</f>
        <v/>
      </c>
      <c r="L36" s="50" t="str">
        <f>IF(AND(LEN('Contradiction Table'!M36)&gt;0,MID('Contradiction Table'!M36,1,1)=" "),"X","")</f>
        <v/>
      </c>
      <c r="M36" s="50" t="str">
        <f>IF(AND(LEN('Contradiction Table'!N36)&gt;0,MID('Contradiction Table'!N36,1,1)=" "),"X","")</f>
        <v/>
      </c>
      <c r="N36" s="50" t="str">
        <f>IF(AND(LEN('Contradiction Table'!O36)&gt;0,MID('Contradiction Table'!O36,1,1)=" "),"X","")</f>
        <v/>
      </c>
      <c r="O36" s="50" t="str">
        <f>IF(AND(LEN('Contradiction Table'!P36)&gt;0,MID('Contradiction Table'!P36,1,1)=" "),"X","")</f>
        <v/>
      </c>
      <c r="P36" s="50" t="str">
        <f>IF(AND(LEN('Contradiction Table'!Q36)&gt;0,MID('Contradiction Table'!Q36,1,1)=" "),"X","")</f>
        <v/>
      </c>
      <c r="Q36" s="50" t="str">
        <f>IF(AND(LEN('Contradiction Table'!R36)&gt;0,MID('Contradiction Table'!R36,1,1)=" "),"X","")</f>
        <v/>
      </c>
      <c r="R36" s="50" t="str">
        <f>IF(AND(LEN('Contradiction Table'!S36)&gt;0,MID('Contradiction Table'!S36,1,1)=" "),"X","")</f>
        <v/>
      </c>
      <c r="S36" s="50" t="str">
        <f>IF(AND(LEN('Contradiction Table'!T36)&gt;0,MID('Contradiction Table'!T36,1,1)=" "),"X","")</f>
        <v/>
      </c>
      <c r="T36" s="50" t="str">
        <f>IF(AND(LEN('Contradiction Table'!U36)&gt;0,MID('Contradiction Table'!U36,1,1)=" "),"X","")</f>
        <v/>
      </c>
      <c r="U36" s="50" t="str">
        <f>IF(AND(LEN('Contradiction Table'!V36)&gt;0,MID('Contradiction Table'!V36,1,1)=" "),"X","")</f>
        <v/>
      </c>
      <c r="V36" s="50" t="str">
        <f>IF(AND(LEN('Contradiction Table'!W36)&gt;0,MID('Contradiction Table'!W36,1,1)=" "),"X","")</f>
        <v/>
      </c>
      <c r="W36" s="50" t="str">
        <f>IF(AND(LEN('Contradiction Table'!X36)&gt;0,MID('Contradiction Table'!X36,1,1)=" "),"X","")</f>
        <v/>
      </c>
      <c r="X36" s="50" t="str">
        <f>IF(AND(LEN('Contradiction Table'!Y36)&gt;0,MID('Contradiction Table'!Y36,1,1)=" "),"X","")</f>
        <v/>
      </c>
      <c r="Y36" s="50" t="str">
        <f>IF(AND(LEN('Contradiction Table'!Z36)&gt;0,MID('Contradiction Table'!Z36,1,1)=" "),"X","")</f>
        <v/>
      </c>
      <c r="Z36" s="50" t="str">
        <f>IF(AND(LEN('Contradiction Table'!AA36)&gt;0,MID('Contradiction Table'!AA36,1,1)=" "),"X","")</f>
        <v/>
      </c>
      <c r="AA36" s="50" t="str">
        <f>IF(AND(LEN('Contradiction Table'!AB36)&gt;0,MID('Contradiction Table'!AB36,1,1)=" "),"X","")</f>
        <v/>
      </c>
      <c r="AB36" s="50" t="str">
        <f>IF(AND(LEN('Contradiction Table'!AC36)&gt;0,MID('Contradiction Table'!AC36,1,1)=" "),"X","")</f>
        <v/>
      </c>
      <c r="AC36" s="50" t="str">
        <f>IF(AND(LEN('Contradiction Table'!AD36)&gt;0,MID('Contradiction Table'!AD36,1,1)=" "),"X","")</f>
        <v/>
      </c>
      <c r="AD36" s="50" t="str">
        <f>IF(AND(LEN('Contradiction Table'!AE36)&gt;0,MID('Contradiction Table'!AE36,1,1)=" "),"X","")</f>
        <v/>
      </c>
      <c r="AE36" s="50" t="str">
        <f>IF(AND(LEN('Contradiction Table'!AF36)&gt;0,MID('Contradiction Table'!AF36,1,1)=" "),"X","")</f>
        <v/>
      </c>
      <c r="AF36" s="50" t="str">
        <f>IF(AND(LEN('Contradiction Table'!AG36)&gt;0,MID('Contradiction Table'!AG36,1,1)=" "),"X","")</f>
        <v/>
      </c>
      <c r="AG36" s="50" t="str">
        <f>IF(AND(LEN('Contradiction Table'!AH36)&gt;0,MID('Contradiction Table'!AH36,1,1)=" "),"X","")</f>
        <v/>
      </c>
      <c r="AH36" s="50" t="str">
        <f>IF(AND(LEN('Contradiction Table'!AI36)&gt;0,MID('Contradiction Table'!AI36,1,1)=" "),"X","")</f>
        <v/>
      </c>
      <c r="AI36" s="50" t="str">
        <f>IF(AND(LEN('Contradiction Table'!AJ36)&gt;0,MID('Contradiction Table'!AJ36,1,1)=" "),"X","")</f>
        <v/>
      </c>
      <c r="AJ36" s="50" t="str">
        <f>IF(AND(LEN('Contradiction Table'!AK36)&gt;0,MID('Contradiction Table'!AK36,1,1)=" "),"X","")</f>
        <v/>
      </c>
      <c r="AK36" s="50" t="str">
        <f>IF(AND(LEN('Contradiction Table'!AL36)&gt;0,MID('Contradiction Table'!AL36,1,1)=" "),"X","")</f>
        <v/>
      </c>
      <c r="AL36" s="50" t="str">
        <f>IF(AND(LEN('Contradiction Table'!AM36)&gt;0,MID('Contradiction Table'!AM36,1,1)=" "),"X","")</f>
        <v/>
      </c>
      <c r="AM36" s="50" t="str">
        <f>IF(AND(LEN('Contradiction Table'!AN36)&gt;0,MID('Contradiction Table'!AN36,1,1)=" "),"X","")</f>
        <v/>
      </c>
      <c r="AN36" s="50" t="str">
        <f>IF(AND(LEN('Contradiction Table'!AO36)&gt;0,MID('Contradiction Table'!AO36,1,1)=" "),"X","")</f>
        <v/>
      </c>
      <c r="AO36" s="50" t="str">
        <f>IF(AND(LEN('Contradiction Table'!AP36)&gt;0,MID('Contradiction Table'!AP36,1,1)=" "),"X","")</f>
        <v/>
      </c>
    </row>
    <row r="37" spans="1:41" ht="24.9" customHeight="1" x14ac:dyDescent="0.25">
      <c r="A37" s="5">
        <v>34</v>
      </c>
      <c r="B37" s="14" t="str">
        <f>'39 Parameters'!$B36</f>
        <v>Ease of Repair</v>
      </c>
      <c r="C37" s="50" t="str">
        <f>IF(AND(LEN('Contradiction Table'!D37)&gt;0,MID('Contradiction Table'!D37,1,1)=" "),"X","")</f>
        <v/>
      </c>
      <c r="D37" s="50" t="str">
        <f>IF(AND(LEN('Contradiction Table'!E37)&gt;0,MID('Contradiction Table'!E37,1,1)=" "),"X","")</f>
        <v/>
      </c>
      <c r="E37" s="50" t="str">
        <f>IF(AND(LEN('Contradiction Table'!F37)&gt;0,MID('Contradiction Table'!F37,1,1)=" "),"X","")</f>
        <v/>
      </c>
      <c r="F37" s="50" t="str">
        <f>IF(AND(LEN('Contradiction Table'!G37)&gt;0,MID('Contradiction Table'!G37,1,1)=" "),"X","")</f>
        <v/>
      </c>
      <c r="G37" s="50" t="str">
        <f>IF(AND(LEN('Contradiction Table'!H37)&gt;0,MID('Contradiction Table'!H37,1,1)=" "),"X","")</f>
        <v/>
      </c>
      <c r="H37" s="50" t="str">
        <f>IF(AND(LEN('Contradiction Table'!I37)&gt;0,MID('Contradiction Table'!I37,1,1)=" "),"X","")</f>
        <v/>
      </c>
      <c r="I37" s="50" t="str">
        <f>IF(AND(LEN('Contradiction Table'!J37)&gt;0,MID('Contradiction Table'!J37,1,1)=" "),"X","")</f>
        <v/>
      </c>
      <c r="J37" s="50" t="str">
        <f>IF(AND(LEN('Contradiction Table'!K37)&gt;0,MID('Contradiction Table'!K37,1,1)=" "),"X","")</f>
        <v/>
      </c>
      <c r="K37" s="50" t="str">
        <f>IF(AND(LEN('Contradiction Table'!L37)&gt;0,MID('Contradiction Table'!L37,1,1)=" "),"X","")</f>
        <v/>
      </c>
      <c r="L37" s="50" t="str">
        <f>IF(AND(LEN('Contradiction Table'!M37)&gt;0,MID('Contradiction Table'!M37,1,1)=" "),"X","")</f>
        <v/>
      </c>
      <c r="M37" s="50" t="str">
        <f>IF(AND(LEN('Contradiction Table'!N37)&gt;0,MID('Contradiction Table'!N37,1,1)=" "),"X","")</f>
        <v/>
      </c>
      <c r="N37" s="50" t="str">
        <f>IF(AND(LEN('Contradiction Table'!O37)&gt;0,MID('Contradiction Table'!O37,1,1)=" "),"X","")</f>
        <v/>
      </c>
      <c r="O37" s="50" t="str">
        <f>IF(AND(LEN('Contradiction Table'!P37)&gt;0,MID('Contradiction Table'!P37,1,1)=" "),"X","")</f>
        <v/>
      </c>
      <c r="P37" s="50" t="str">
        <f>IF(AND(LEN('Contradiction Table'!Q37)&gt;0,MID('Contradiction Table'!Q37,1,1)=" "),"X","")</f>
        <v/>
      </c>
      <c r="Q37" s="50" t="str">
        <f>IF(AND(LEN('Contradiction Table'!R37)&gt;0,MID('Contradiction Table'!R37,1,1)=" "),"X","")</f>
        <v/>
      </c>
      <c r="R37" s="50" t="str">
        <f>IF(AND(LEN('Contradiction Table'!S37)&gt;0,MID('Contradiction Table'!S37,1,1)=" "),"X","")</f>
        <v/>
      </c>
      <c r="S37" s="50" t="str">
        <f>IF(AND(LEN('Contradiction Table'!T37)&gt;0,MID('Contradiction Table'!T37,1,1)=" "),"X","")</f>
        <v/>
      </c>
      <c r="T37" s="50" t="str">
        <f>IF(AND(LEN('Contradiction Table'!U37)&gt;0,MID('Contradiction Table'!U37,1,1)=" "),"X","")</f>
        <v/>
      </c>
      <c r="U37" s="50" t="str">
        <f>IF(AND(LEN('Contradiction Table'!V37)&gt;0,MID('Contradiction Table'!V37,1,1)=" "),"X","")</f>
        <v/>
      </c>
      <c r="V37" s="50" t="str">
        <f>IF(AND(LEN('Contradiction Table'!W37)&gt;0,MID('Contradiction Table'!W37,1,1)=" "),"X","")</f>
        <v/>
      </c>
      <c r="W37" s="50" t="str">
        <f>IF(AND(LEN('Contradiction Table'!X37)&gt;0,MID('Contradiction Table'!X37,1,1)=" "),"X","")</f>
        <v/>
      </c>
      <c r="X37" s="50" t="str">
        <f>IF(AND(LEN('Contradiction Table'!Y37)&gt;0,MID('Contradiction Table'!Y37,1,1)=" "),"X","")</f>
        <v/>
      </c>
      <c r="Y37" s="50" t="str">
        <f>IF(AND(LEN('Contradiction Table'!Z37)&gt;0,MID('Contradiction Table'!Z37,1,1)=" "),"X","")</f>
        <v/>
      </c>
      <c r="Z37" s="50" t="str">
        <f>IF(AND(LEN('Contradiction Table'!AA37)&gt;0,MID('Contradiction Table'!AA37,1,1)=" "),"X","")</f>
        <v/>
      </c>
      <c r="AA37" s="50" t="str">
        <f>IF(AND(LEN('Contradiction Table'!AB37)&gt;0,MID('Contradiction Table'!AB37,1,1)=" "),"X","")</f>
        <v/>
      </c>
      <c r="AB37" s="50" t="str">
        <f>IF(AND(LEN('Contradiction Table'!AC37)&gt;0,MID('Contradiction Table'!AC37,1,1)=" "),"X","")</f>
        <v/>
      </c>
      <c r="AC37" s="50" t="str">
        <f>IF(AND(LEN('Contradiction Table'!AD37)&gt;0,MID('Contradiction Table'!AD37,1,1)=" "),"X","")</f>
        <v/>
      </c>
      <c r="AD37" s="50" t="str">
        <f>IF(AND(LEN('Contradiction Table'!AE37)&gt;0,MID('Contradiction Table'!AE37,1,1)=" "),"X","")</f>
        <v/>
      </c>
      <c r="AE37" s="50" t="str">
        <f>IF(AND(LEN('Contradiction Table'!AF37)&gt;0,MID('Contradiction Table'!AF37,1,1)=" "),"X","")</f>
        <v/>
      </c>
      <c r="AF37" s="50" t="str">
        <f>IF(AND(LEN('Contradiction Table'!AG37)&gt;0,MID('Contradiction Table'!AG37,1,1)=" "),"X","")</f>
        <v/>
      </c>
      <c r="AG37" s="50" t="str">
        <f>IF(AND(LEN('Contradiction Table'!AH37)&gt;0,MID('Contradiction Table'!AH37,1,1)=" "),"X","")</f>
        <v/>
      </c>
      <c r="AH37" s="50" t="str">
        <f>IF(AND(LEN('Contradiction Table'!AI37)&gt;0,MID('Contradiction Table'!AI37,1,1)=" "),"X","")</f>
        <v/>
      </c>
      <c r="AI37" s="50" t="str">
        <f>IF(AND(LEN('Contradiction Table'!AJ37)&gt;0,MID('Contradiction Table'!AJ37,1,1)=" "),"X","")</f>
        <v/>
      </c>
      <c r="AJ37" s="50" t="str">
        <f>IF(AND(LEN('Contradiction Table'!AK37)&gt;0,MID('Contradiction Table'!AK37,1,1)=" "),"X","")</f>
        <v/>
      </c>
      <c r="AK37" s="50" t="str">
        <f>IF(AND(LEN('Contradiction Table'!AL37)&gt;0,MID('Contradiction Table'!AL37,1,1)=" "),"X","")</f>
        <v/>
      </c>
      <c r="AL37" s="50" t="str">
        <f>IF(AND(LEN('Contradiction Table'!AM37)&gt;0,MID('Contradiction Table'!AM37,1,1)=" "),"X","")</f>
        <v/>
      </c>
      <c r="AM37" s="50" t="str">
        <f>IF(AND(LEN('Contradiction Table'!AN37)&gt;0,MID('Contradiction Table'!AN37,1,1)=" "),"X","")</f>
        <v/>
      </c>
      <c r="AN37" s="50" t="str">
        <f>IF(AND(LEN('Contradiction Table'!AO37)&gt;0,MID('Contradiction Table'!AO37,1,1)=" "),"X","")</f>
        <v/>
      </c>
      <c r="AO37" s="50" t="str">
        <f>IF(AND(LEN('Contradiction Table'!AP37)&gt;0,MID('Contradiction Table'!AP37,1,1)=" "),"X","")</f>
        <v/>
      </c>
    </row>
    <row r="38" spans="1:41" ht="24.9" customHeight="1" x14ac:dyDescent="0.25">
      <c r="A38" s="5">
        <v>35</v>
      </c>
      <c r="B38" s="14" t="str">
        <f>'39 Parameters'!$B37</f>
        <v>Adaptability or Versatility</v>
      </c>
      <c r="C38" s="50" t="str">
        <f>IF(AND(LEN('Contradiction Table'!D38)&gt;0,MID('Contradiction Table'!D38,1,1)=" "),"X","")</f>
        <v/>
      </c>
      <c r="D38" s="50" t="str">
        <f>IF(AND(LEN('Contradiction Table'!E38)&gt;0,MID('Contradiction Table'!E38,1,1)=" "),"X","")</f>
        <v/>
      </c>
      <c r="E38" s="50" t="str">
        <f>IF(AND(LEN('Contradiction Table'!F38)&gt;0,MID('Contradiction Table'!F38,1,1)=" "),"X","")</f>
        <v/>
      </c>
      <c r="F38" s="50" t="str">
        <f>IF(AND(LEN('Contradiction Table'!G38)&gt;0,MID('Contradiction Table'!G38,1,1)=" "),"X","")</f>
        <v/>
      </c>
      <c r="G38" s="50" t="str">
        <f>IF(AND(LEN('Contradiction Table'!H38)&gt;0,MID('Contradiction Table'!H38,1,1)=" "),"X","")</f>
        <v/>
      </c>
      <c r="H38" s="50" t="str">
        <f>IF(AND(LEN('Contradiction Table'!I38)&gt;0,MID('Contradiction Table'!I38,1,1)=" "),"X","")</f>
        <v/>
      </c>
      <c r="I38" s="50" t="str">
        <f>IF(AND(LEN('Contradiction Table'!J38)&gt;0,MID('Contradiction Table'!J38,1,1)=" "),"X","")</f>
        <v/>
      </c>
      <c r="J38" s="50" t="str">
        <f>IF(AND(LEN('Contradiction Table'!K38)&gt;0,MID('Contradiction Table'!K38,1,1)=" "),"X","")</f>
        <v/>
      </c>
      <c r="K38" s="50" t="str">
        <f>IF(AND(LEN('Contradiction Table'!L38)&gt;0,MID('Contradiction Table'!L38,1,1)=" "),"X","")</f>
        <v/>
      </c>
      <c r="L38" s="50" t="str">
        <f>IF(AND(LEN('Contradiction Table'!M38)&gt;0,MID('Contradiction Table'!M38,1,1)=" "),"X","")</f>
        <v/>
      </c>
      <c r="M38" s="50" t="str">
        <f>IF(AND(LEN('Contradiction Table'!N38)&gt;0,MID('Contradiction Table'!N38,1,1)=" "),"X","")</f>
        <v/>
      </c>
      <c r="N38" s="50" t="str">
        <f>IF(AND(LEN('Contradiction Table'!O38)&gt;0,MID('Contradiction Table'!O38,1,1)=" "),"X","")</f>
        <v/>
      </c>
      <c r="O38" s="50" t="str">
        <f>IF(AND(LEN('Contradiction Table'!P38)&gt;0,MID('Contradiction Table'!P38,1,1)=" "),"X","")</f>
        <v/>
      </c>
      <c r="P38" s="50" t="str">
        <f>IF(AND(LEN('Contradiction Table'!Q38)&gt;0,MID('Contradiction Table'!Q38,1,1)=" "),"X","")</f>
        <v/>
      </c>
      <c r="Q38" s="50" t="str">
        <f>IF(AND(LEN('Contradiction Table'!R38)&gt;0,MID('Contradiction Table'!R38,1,1)=" "),"X","")</f>
        <v/>
      </c>
      <c r="R38" s="50" t="str">
        <f>IF(AND(LEN('Contradiction Table'!S38)&gt;0,MID('Contradiction Table'!S38,1,1)=" "),"X","")</f>
        <v/>
      </c>
      <c r="S38" s="50" t="str">
        <f>IF(AND(LEN('Contradiction Table'!T38)&gt;0,MID('Contradiction Table'!T38,1,1)=" "),"X","")</f>
        <v/>
      </c>
      <c r="T38" s="50" t="str">
        <f>IF(AND(LEN('Contradiction Table'!U38)&gt;0,MID('Contradiction Table'!U38,1,1)=" "),"X","")</f>
        <v/>
      </c>
      <c r="U38" s="50" t="str">
        <f>IF(AND(LEN('Contradiction Table'!V38)&gt;0,MID('Contradiction Table'!V38,1,1)=" "),"X","")</f>
        <v/>
      </c>
      <c r="V38" s="50" t="str">
        <f>IF(AND(LEN('Contradiction Table'!W38)&gt;0,MID('Contradiction Table'!W38,1,1)=" "),"X","")</f>
        <v/>
      </c>
      <c r="W38" s="50" t="str">
        <f>IF(AND(LEN('Contradiction Table'!X38)&gt;0,MID('Contradiction Table'!X38,1,1)=" "),"X","")</f>
        <v/>
      </c>
      <c r="X38" s="50" t="str">
        <f>IF(AND(LEN('Contradiction Table'!Y38)&gt;0,MID('Contradiction Table'!Y38,1,1)=" "),"X","")</f>
        <v/>
      </c>
      <c r="Y38" s="50" t="str">
        <f>IF(AND(LEN('Contradiction Table'!Z38)&gt;0,MID('Contradiction Table'!Z38,1,1)=" "),"X","")</f>
        <v/>
      </c>
      <c r="Z38" s="50" t="str">
        <f>IF(AND(LEN('Contradiction Table'!AA38)&gt;0,MID('Contradiction Table'!AA38,1,1)=" "),"X","")</f>
        <v/>
      </c>
      <c r="AA38" s="50" t="str">
        <f>IF(AND(LEN('Contradiction Table'!AB38)&gt;0,MID('Contradiction Table'!AB38,1,1)=" "),"X","")</f>
        <v/>
      </c>
      <c r="AB38" s="50" t="str">
        <f>IF(AND(LEN('Contradiction Table'!AC38)&gt;0,MID('Contradiction Table'!AC38,1,1)=" "),"X","")</f>
        <v/>
      </c>
      <c r="AC38" s="50" t="str">
        <f>IF(AND(LEN('Contradiction Table'!AD38)&gt;0,MID('Contradiction Table'!AD38,1,1)=" "),"X","")</f>
        <v/>
      </c>
      <c r="AD38" s="50" t="str">
        <f>IF(AND(LEN('Contradiction Table'!AE38)&gt;0,MID('Contradiction Table'!AE38,1,1)=" "),"X","")</f>
        <v/>
      </c>
      <c r="AE38" s="50" t="str">
        <f>IF(AND(LEN('Contradiction Table'!AF38)&gt;0,MID('Contradiction Table'!AF38,1,1)=" "),"X","")</f>
        <v/>
      </c>
      <c r="AF38" s="50" t="str">
        <f>IF(AND(LEN('Contradiction Table'!AG38)&gt;0,MID('Contradiction Table'!AG38,1,1)=" "),"X","")</f>
        <v/>
      </c>
      <c r="AG38" s="50" t="str">
        <f>IF(AND(LEN('Contradiction Table'!AH38)&gt;0,MID('Contradiction Table'!AH38,1,1)=" "),"X","")</f>
        <v/>
      </c>
      <c r="AH38" s="50" t="str">
        <f>IF(AND(LEN('Contradiction Table'!AI38)&gt;0,MID('Contradiction Table'!AI38,1,1)=" "),"X","")</f>
        <v/>
      </c>
      <c r="AI38" s="50" t="str">
        <f>IF(AND(LEN('Contradiction Table'!AJ38)&gt;0,MID('Contradiction Table'!AJ38,1,1)=" "),"X","")</f>
        <v/>
      </c>
      <c r="AJ38" s="50" t="str">
        <f>IF(AND(LEN('Contradiction Table'!AK38)&gt;0,MID('Contradiction Table'!AK38,1,1)=" "),"X","")</f>
        <v/>
      </c>
      <c r="AK38" s="50" t="str">
        <f>IF(AND(LEN('Contradiction Table'!AL38)&gt;0,MID('Contradiction Table'!AL38,1,1)=" "),"X","")</f>
        <v/>
      </c>
      <c r="AL38" s="50" t="str">
        <f>IF(AND(LEN('Contradiction Table'!AM38)&gt;0,MID('Contradiction Table'!AM38,1,1)=" "),"X","")</f>
        <v/>
      </c>
      <c r="AM38" s="50" t="str">
        <f>IF(AND(LEN('Contradiction Table'!AN38)&gt;0,MID('Contradiction Table'!AN38,1,1)=" "),"X","")</f>
        <v/>
      </c>
      <c r="AN38" s="50" t="str">
        <f>IF(AND(LEN('Contradiction Table'!AO38)&gt;0,MID('Contradiction Table'!AO38,1,1)=" "),"X","")</f>
        <v/>
      </c>
      <c r="AO38" s="50" t="str">
        <f>IF(AND(LEN('Contradiction Table'!AP38)&gt;0,MID('Contradiction Table'!AP38,1,1)=" "),"X","")</f>
        <v/>
      </c>
    </row>
    <row r="39" spans="1:41" ht="24.9" customHeight="1" x14ac:dyDescent="0.25">
      <c r="A39" s="5">
        <v>36</v>
      </c>
      <c r="B39" s="14" t="str">
        <f>'39 Parameters'!$B38</f>
        <v>Device Complexity</v>
      </c>
      <c r="C39" s="50" t="str">
        <f>IF(AND(LEN('Contradiction Table'!D39)&gt;0,MID('Contradiction Table'!D39,1,1)=" "),"X","")</f>
        <v/>
      </c>
      <c r="D39" s="50" t="str">
        <f>IF(AND(LEN('Contradiction Table'!E39)&gt;0,MID('Contradiction Table'!E39,1,1)=" "),"X","")</f>
        <v/>
      </c>
      <c r="E39" s="50" t="str">
        <f>IF(AND(LEN('Contradiction Table'!F39)&gt;0,MID('Contradiction Table'!F39,1,1)=" "),"X","")</f>
        <v/>
      </c>
      <c r="F39" s="50" t="str">
        <f>IF(AND(LEN('Contradiction Table'!G39)&gt;0,MID('Contradiction Table'!G39,1,1)=" "),"X","")</f>
        <v/>
      </c>
      <c r="G39" s="50" t="str">
        <f>IF(AND(LEN('Contradiction Table'!H39)&gt;0,MID('Contradiction Table'!H39,1,1)=" "),"X","")</f>
        <v/>
      </c>
      <c r="H39" s="50" t="str">
        <f>IF(AND(LEN('Contradiction Table'!I39)&gt;0,MID('Contradiction Table'!I39,1,1)=" "),"X","")</f>
        <v/>
      </c>
      <c r="I39" s="50" t="str">
        <f>IF(AND(LEN('Contradiction Table'!J39)&gt;0,MID('Contradiction Table'!J39,1,1)=" "),"X","")</f>
        <v/>
      </c>
      <c r="J39" s="50" t="str">
        <f>IF(AND(LEN('Contradiction Table'!K39)&gt;0,MID('Contradiction Table'!K39,1,1)=" "),"X","")</f>
        <v/>
      </c>
      <c r="K39" s="50" t="str">
        <f>IF(AND(LEN('Contradiction Table'!L39)&gt;0,MID('Contradiction Table'!L39,1,1)=" "),"X","")</f>
        <v/>
      </c>
      <c r="L39" s="50" t="str">
        <f>IF(AND(LEN('Contradiction Table'!M39)&gt;0,MID('Contradiction Table'!M39,1,1)=" "),"X","")</f>
        <v/>
      </c>
      <c r="M39" s="50" t="str">
        <f>IF(AND(LEN('Contradiction Table'!N39)&gt;0,MID('Contradiction Table'!N39,1,1)=" "),"X","")</f>
        <v/>
      </c>
      <c r="N39" s="50" t="str">
        <f>IF(AND(LEN('Contradiction Table'!O39)&gt;0,MID('Contradiction Table'!O39,1,1)=" "),"X","")</f>
        <v/>
      </c>
      <c r="O39" s="50" t="str">
        <f>IF(AND(LEN('Contradiction Table'!P39)&gt;0,MID('Contradiction Table'!P39,1,1)=" "),"X","")</f>
        <v/>
      </c>
      <c r="P39" s="50" t="str">
        <f>IF(AND(LEN('Contradiction Table'!Q39)&gt;0,MID('Contradiction Table'!Q39,1,1)=" "),"X","")</f>
        <v/>
      </c>
      <c r="Q39" s="50" t="str">
        <f>IF(AND(LEN('Contradiction Table'!R39)&gt;0,MID('Contradiction Table'!R39,1,1)=" "),"X","")</f>
        <v/>
      </c>
      <c r="R39" s="50" t="str">
        <f>IF(AND(LEN('Contradiction Table'!S39)&gt;0,MID('Contradiction Table'!S39,1,1)=" "),"X","")</f>
        <v/>
      </c>
      <c r="S39" s="50" t="str">
        <f>IF(AND(LEN('Contradiction Table'!T39)&gt;0,MID('Contradiction Table'!T39,1,1)=" "),"X","")</f>
        <v/>
      </c>
      <c r="T39" s="50" t="str">
        <f>IF(AND(LEN('Contradiction Table'!U39)&gt;0,MID('Contradiction Table'!U39,1,1)=" "),"X","")</f>
        <v/>
      </c>
      <c r="U39" s="50" t="str">
        <f>IF(AND(LEN('Contradiction Table'!V39)&gt;0,MID('Contradiction Table'!V39,1,1)=" "),"X","")</f>
        <v/>
      </c>
      <c r="V39" s="50" t="str">
        <f>IF(AND(LEN('Contradiction Table'!W39)&gt;0,MID('Contradiction Table'!W39,1,1)=" "),"X","")</f>
        <v/>
      </c>
      <c r="W39" s="50" t="str">
        <f>IF(AND(LEN('Contradiction Table'!X39)&gt;0,MID('Contradiction Table'!X39,1,1)=" "),"X","")</f>
        <v/>
      </c>
      <c r="X39" s="50" t="str">
        <f>IF(AND(LEN('Contradiction Table'!Y39)&gt;0,MID('Contradiction Table'!Y39,1,1)=" "),"X","")</f>
        <v/>
      </c>
      <c r="Y39" s="50" t="str">
        <f>IF(AND(LEN('Contradiction Table'!Z39)&gt;0,MID('Contradiction Table'!Z39,1,1)=" "),"X","")</f>
        <v/>
      </c>
      <c r="Z39" s="50" t="str">
        <f>IF(AND(LEN('Contradiction Table'!AA39)&gt;0,MID('Contradiction Table'!AA39,1,1)=" "),"X","")</f>
        <v/>
      </c>
      <c r="AA39" s="50" t="str">
        <f>IF(AND(LEN('Contradiction Table'!AB39)&gt;0,MID('Contradiction Table'!AB39,1,1)=" "),"X","")</f>
        <v/>
      </c>
      <c r="AB39" s="50" t="str">
        <f>IF(AND(LEN('Contradiction Table'!AC39)&gt;0,MID('Contradiction Table'!AC39,1,1)=" "),"X","")</f>
        <v/>
      </c>
      <c r="AC39" s="50" t="str">
        <f>IF(AND(LEN('Contradiction Table'!AD39)&gt;0,MID('Contradiction Table'!AD39,1,1)=" "),"X","")</f>
        <v/>
      </c>
      <c r="AD39" s="50" t="str">
        <f>IF(AND(LEN('Contradiction Table'!AE39)&gt;0,MID('Contradiction Table'!AE39,1,1)=" "),"X","")</f>
        <v/>
      </c>
      <c r="AE39" s="50" t="str">
        <f>IF(AND(LEN('Contradiction Table'!AF39)&gt;0,MID('Contradiction Table'!AF39,1,1)=" "),"X","")</f>
        <v/>
      </c>
      <c r="AF39" s="50" t="str">
        <f>IF(AND(LEN('Contradiction Table'!AG39)&gt;0,MID('Contradiction Table'!AG39,1,1)=" "),"X","")</f>
        <v/>
      </c>
      <c r="AG39" s="50" t="str">
        <f>IF(AND(LEN('Contradiction Table'!AH39)&gt;0,MID('Contradiction Table'!AH39,1,1)=" "),"X","")</f>
        <v/>
      </c>
      <c r="AH39" s="50" t="str">
        <f>IF(AND(LEN('Contradiction Table'!AI39)&gt;0,MID('Contradiction Table'!AI39,1,1)=" "),"X","")</f>
        <v/>
      </c>
      <c r="AI39" s="50" t="str">
        <f>IF(AND(LEN('Contradiction Table'!AJ39)&gt;0,MID('Contradiction Table'!AJ39,1,1)=" "),"X","")</f>
        <v/>
      </c>
      <c r="AJ39" s="50" t="str">
        <f>IF(AND(LEN('Contradiction Table'!AK39)&gt;0,MID('Contradiction Table'!AK39,1,1)=" "),"X","")</f>
        <v/>
      </c>
      <c r="AK39" s="50" t="str">
        <f>IF(AND(LEN('Contradiction Table'!AL39)&gt;0,MID('Contradiction Table'!AL39,1,1)=" "),"X","")</f>
        <v/>
      </c>
      <c r="AL39" s="50" t="str">
        <f>IF(AND(LEN('Contradiction Table'!AM39)&gt;0,MID('Contradiction Table'!AM39,1,1)=" "),"X","")</f>
        <v/>
      </c>
      <c r="AM39" s="50" t="str">
        <f>IF(AND(LEN('Contradiction Table'!AN39)&gt;0,MID('Contradiction Table'!AN39,1,1)=" "),"X","")</f>
        <v/>
      </c>
      <c r="AN39" s="50" t="str">
        <f>IF(AND(LEN('Contradiction Table'!AO39)&gt;0,MID('Contradiction Table'!AO39,1,1)=" "),"X","")</f>
        <v/>
      </c>
      <c r="AO39" s="50" t="str">
        <f>IF(AND(LEN('Contradiction Table'!AP39)&gt;0,MID('Contradiction Table'!AP39,1,1)=" "),"X","")</f>
        <v/>
      </c>
    </row>
    <row r="40" spans="1:41" ht="24.9" customHeight="1" x14ac:dyDescent="0.25">
      <c r="A40" s="5">
        <v>37</v>
      </c>
      <c r="B40" s="14" t="str">
        <f>'39 Parameters'!$B39</f>
        <v>Difficulty of Detecting and Measuring</v>
      </c>
      <c r="C40" s="50" t="str">
        <f>IF(AND(LEN('Contradiction Table'!D40)&gt;0,MID('Contradiction Table'!D40,1,1)=" "),"X","")</f>
        <v/>
      </c>
      <c r="D40" s="50" t="str">
        <f>IF(AND(LEN('Contradiction Table'!E40)&gt;0,MID('Contradiction Table'!E40,1,1)=" "),"X","")</f>
        <v/>
      </c>
      <c r="E40" s="50" t="str">
        <f>IF(AND(LEN('Contradiction Table'!F40)&gt;0,MID('Contradiction Table'!F40,1,1)=" "),"X","")</f>
        <v/>
      </c>
      <c r="F40" s="50" t="str">
        <f>IF(AND(LEN('Contradiction Table'!G40)&gt;0,MID('Contradiction Table'!G40,1,1)=" "),"X","")</f>
        <v/>
      </c>
      <c r="G40" s="50" t="str">
        <f>IF(AND(LEN('Contradiction Table'!H40)&gt;0,MID('Contradiction Table'!H40,1,1)=" "),"X","")</f>
        <v/>
      </c>
      <c r="H40" s="50" t="str">
        <f>IF(AND(LEN('Contradiction Table'!I40)&gt;0,MID('Contradiction Table'!I40,1,1)=" "),"X","")</f>
        <v/>
      </c>
      <c r="I40" s="50" t="str">
        <f>IF(AND(LEN('Contradiction Table'!J40)&gt;0,MID('Contradiction Table'!J40,1,1)=" "),"X","")</f>
        <v/>
      </c>
      <c r="J40" s="50" t="str">
        <f>IF(AND(LEN('Contradiction Table'!K40)&gt;0,MID('Contradiction Table'!K40,1,1)=" "),"X","")</f>
        <v/>
      </c>
      <c r="K40" s="50" t="str">
        <f>IF(AND(LEN('Contradiction Table'!L40)&gt;0,MID('Contradiction Table'!L40,1,1)=" "),"X","")</f>
        <v/>
      </c>
      <c r="L40" s="50" t="str">
        <f>IF(AND(LEN('Contradiction Table'!M40)&gt;0,MID('Contradiction Table'!M40,1,1)=" "),"X","")</f>
        <v/>
      </c>
      <c r="M40" s="50" t="str">
        <f>IF(AND(LEN('Contradiction Table'!N40)&gt;0,MID('Contradiction Table'!N40,1,1)=" "),"X","")</f>
        <v/>
      </c>
      <c r="N40" s="50" t="str">
        <f>IF(AND(LEN('Contradiction Table'!O40)&gt;0,MID('Contradiction Table'!O40,1,1)=" "),"X","")</f>
        <v/>
      </c>
      <c r="O40" s="50" t="str">
        <f>IF(AND(LEN('Contradiction Table'!P40)&gt;0,MID('Contradiction Table'!P40,1,1)=" "),"X","")</f>
        <v/>
      </c>
      <c r="P40" s="50" t="str">
        <f>IF(AND(LEN('Contradiction Table'!Q40)&gt;0,MID('Contradiction Table'!Q40,1,1)=" "),"X","")</f>
        <v/>
      </c>
      <c r="Q40" s="50" t="str">
        <f>IF(AND(LEN('Contradiction Table'!R40)&gt;0,MID('Contradiction Table'!R40,1,1)=" "),"X","")</f>
        <v/>
      </c>
      <c r="R40" s="50" t="str">
        <f>IF(AND(LEN('Contradiction Table'!S40)&gt;0,MID('Contradiction Table'!S40,1,1)=" "),"X","")</f>
        <v/>
      </c>
      <c r="S40" s="50" t="str">
        <f>IF(AND(LEN('Contradiction Table'!T40)&gt;0,MID('Contradiction Table'!T40,1,1)=" "),"X","")</f>
        <v/>
      </c>
      <c r="T40" s="50" t="str">
        <f>IF(AND(LEN('Contradiction Table'!U40)&gt;0,MID('Contradiction Table'!U40,1,1)=" "),"X","")</f>
        <v/>
      </c>
      <c r="U40" s="50" t="str">
        <f>IF(AND(LEN('Contradiction Table'!V40)&gt;0,MID('Contradiction Table'!V40,1,1)=" "),"X","")</f>
        <v/>
      </c>
      <c r="V40" s="50" t="str">
        <f>IF(AND(LEN('Contradiction Table'!W40)&gt;0,MID('Contradiction Table'!W40,1,1)=" "),"X","")</f>
        <v/>
      </c>
      <c r="W40" s="50" t="str">
        <f>IF(AND(LEN('Contradiction Table'!X40)&gt;0,MID('Contradiction Table'!X40,1,1)=" "),"X","")</f>
        <v/>
      </c>
      <c r="X40" s="50" t="str">
        <f>IF(AND(LEN('Contradiction Table'!Y40)&gt;0,MID('Contradiction Table'!Y40,1,1)=" "),"X","")</f>
        <v/>
      </c>
      <c r="Y40" s="50" t="str">
        <f>IF(AND(LEN('Contradiction Table'!Z40)&gt;0,MID('Contradiction Table'!Z40,1,1)=" "),"X","")</f>
        <v/>
      </c>
      <c r="Z40" s="50" t="str">
        <f>IF(AND(LEN('Contradiction Table'!AA40)&gt;0,MID('Contradiction Table'!AA40,1,1)=" "),"X","")</f>
        <v/>
      </c>
      <c r="AA40" s="50" t="str">
        <f>IF(AND(LEN('Contradiction Table'!AB40)&gt;0,MID('Contradiction Table'!AB40,1,1)=" "),"X","")</f>
        <v/>
      </c>
      <c r="AB40" s="50" t="str">
        <f>IF(AND(LEN('Contradiction Table'!AC40)&gt;0,MID('Contradiction Table'!AC40,1,1)=" "),"X","")</f>
        <v/>
      </c>
      <c r="AC40" s="50" t="str">
        <f>IF(AND(LEN('Contradiction Table'!AD40)&gt;0,MID('Contradiction Table'!AD40,1,1)=" "),"X","")</f>
        <v/>
      </c>
      <c r="AD40" s="50" t="str">
        <f>IF(AND(LEN('Contradiction Table'!AE40)&gt;0,MID('Contradiction Table'!AE40,1,1)=" "),"X","")</f>
        <v/>
      </c>
      <c r="AE40" s="50" t="str">
        <f>IF(AND(LEN('Contradiction Table'!AF40)&gt;0,MID('Contradiction Table'!AF40,1,1)=" "),"X","")</f>
        <v/>
      </c>
      <c r="AF40" s="50" t="str">
        <f>IF(AND(LEN('Contradiction Table'!AG40)&gt;0,MID('Contradiction Table'!AG40,1,1)=" "),"X","")</f>
        <v/>
      </c>
      <c r="AG40" s="50" t="str">
        <f>IF(AND(LEN('Contradiction Table'!AH40)&gt;0,MID('Contradiction Table'!AH40,1,1)=" "),"X","")</f>
        <v/>
      </c>
      <c r="AH40" s="50" t="str">
        <f>IF(AND(LEN('Contradiction Table'!AI40)&gt;0,MID('Contradiction Table'!AI40,1,1)=" "),"X","")</f>
        <v/>
      </c>
      <c r="AI40" s="50" t="str">
        <f>IF(AND(LEN('Contradiction Table'!AJ40)&gt;0,MID('Contradiction Table'!AJ40,1,1)=" "),"X","")</f>
        <v/>
      </c>
      <c r="AJ40" s="50" t="str">
        <f>IF(AND(LEN('Contradiction Table'!AK40)&gt;0,MID('Contradiction Table'!AK40,1,1)=" "),"X","")</f>
        <v/>
      </c>
      <c r="AK40" s="50" t="str">
        <f>IF(AND(LEN('Contradiction Table'!AL40)&gt;0,MID('Contradiction Table'!AL40,1,1)=" "),"X","")</f>
        <v/>
      </c>
      <c r="AL40" s="50" t="str">
        <f>IF(AND(LEN('Contradiction Table'!AM40)&gt;0,MID('Contradiction Table'!AM40,1,1)=" "),"X","")</f>
        <v/>
      </c>
      <c r="AM40" s="50" t="str">
        <f>IF(AND(LEN('Contradiction Table'!AN40)&gt;0,MID('Contradiction Table'!AN40,1,1)=" "),"X","")</f>
        <v/>
      </c>
      <c r="AN40" s="50" t="str">
        <f>IF(AND(LEN('Contradiction Table'!AO40)&gt;0,MID('Contradiction Table'!AO40,1,1)=" "),"X","")</f>
        <v/>
      </c>
      <c r="AO40" s="50" t="str">
        <f>IF(AND(LEN('Contradiction Table'!AP40)&gt;0,MID('Contradiction Table'!AP40,1,1)=" "),"X","")</f>
        <v/>
      </c>
    </row>
    <row r="41" spans="1:41" ht="24.9" customHeight="1" x14ac:dyDescent="0.25">
      <c r="A41" s="5">
        <v>38</v>
      </c>
      <c r="B41" s="14" t="str">
        <f>'39 Parameters'!$B40</f>
        <v>Extent of Automation</v>
      </c>
      <c r="C41" s="50" t="str">
        <f>IF(AND(LEN('Contradiction Table'!D41)&gt;0,MID('Contradiction Table'!D41,1,1)=" "),"X","")</f>
        <v/>
      </c>
      <c r="D41" s="50" t="str">
        <f>IF(AND(LEN('Contradiction Table'!E41)&gt;0,MID('Contradiction Table'!E41,1,1)=" "),"X","")</f>
        <v/>
      </c>
      <c r="E41" s="50" t="str">
        <f>IF(AND(LEN('Contradiction Table'!F41)&gt;0,MID('Contradiction Table'!F41,1,1)=" "),"X","")</f>
        <v/>
      </c>
      <c r="F41" s="50" t="str">
        <f>IF(AND(LEN('Contradiction Table'!G41)&gt;0,MID('Contradiction Table'!G41,1,1)=" "),"X","")</f>
        <v/>
      </c>
      <c r="G41" s="50" t="str">
        <f>IF(AND(LEN('Contradiction Table'!H41)&gt;0,MID('Contradiction Table'!H41,1,1)=" "),"X","")</f>
        <v/>
      </c>
      <c r="H41" s="50" t="str">
        <f>IF(AND(LEN('Contradiction Table'!I41)&gt;0,MID('Contradiction Table'!I41,1,1)=" "),"X","")</f>
        <v/>
      </c>
      <c r="I41" s="50" t="str">
        <f>IF(AND(LEN('Contradiction Table'!J41)&gt;0,MID('Contradiction Table'!J41,1,1)=" "),"X","")</f>
        <v/>
      </c>
      <c r="J41" s="50" t="str">
        <f>IF(AND(LEN('Contradiction Table'!K41)&gt;0,MID('Contradiction Table'!K41,1,1)=" "),"X","")</f>
        <v/>
      </c>
      <c r="K41" s="50" t="str">
        <f>IF(AND(LEN('Contradiction Table'!L41)&gt;0,MID('Contradiction Table'!L41,1,1)=" "),"X","")</f>
        <v/>
      </c>
      <c r="L41" s="50" t="str">
        <f>IF(AND(LEN('Contradiction Table'!M41)&gt;0,MID('Contradiction Table'!M41,1,1)=" "),"X","")</f>
        <v/>
      </c>
      <c r="M41" s="50" t="str">
        <f>IF(AND(LEN('Contradiction Table'!N41)&gt;0,MID('Contradiction Table'!N41,1,1)=" "),"X","")</f>
        <v/>
      </c>
      <c r="N41" s="50" t="str">
        <f>IF(AND(LEN('Contradiction Table'!O41)&gt;0,MID('Contradiction Table'!O41,1,1)=" "),"X","")</f>
        <v/>
      </c>
      <c r="O41" s="50" t="str">
        <f>IF(AND(LEN('Contradiction Table'!P41)&gt;0,MID('Contradiction Table'!P41,1,1)=" "),"X","")</f>
        <v/>
      </c>
      <c r="P41" s="50" t="str">
        <f>IF(AND(LEN('Contradiction Table'!Q41)&gt;0,MID('Contradiction Table'!Q41,1,1)=" "),"X","")</f>
        <v/>
      </c>
      <c r="Q41" s="50" t="str">
        <f>IF(AND(LEN('Contradiction Table'!R41)&gt;0,MID('Contradiction Table'!R41,1,1)=" "),"X","")</f>
        <v/>
      </c>
      <c r="R41" s="50" t="str">
        <f>IF(AND(LEN('Contradiction Table'!S41)&gt;0,MID('Contradiction Table'!S41,1,1)=" "),"X","")</f>
        <v/>
      </c>
      <c r="S41" s="50" t="str">
        <f>IF(AND(LEN('Contradiction Table'!T41)&gt;0,MID('Contradiction Table'!T41,1,1)=" "),"X","")</f>
        <v/>
      </c>
      <c r="T41" s="50" t="str">
        <f>IF(AND(LEN('Contradiction Table'!U41)&gt;0,MID('Contradiction Table'!U41,1,1)=" "),"X","")</f>
        <v/>
      </c>
      <c r="U41" s="50" t="str">
        <f>IF(AND(LEN('Contradiction Table'!V41)&gt;0,MID('Contradiction Table'!V41,1,1)=" "),"X","")</f>
        <v/>
      </c>
      <c r="V41" s="50" t="str">
        <f>IF(AND(LEN('Contradiction Table'!W41)&gt;0,MID('Contradiction Table'!W41,1,1)=" "),"X","")</f>
        <v/>
      </c>
      <c r="W41" s="50" t="str">
        <f>IF(AND(LEN('Contradiction Table'!X41)&gt;0,MID('Contradiction Table'!X41,1,1)=" "),"X","")</f>
        <v/>
      </c>
      <c r="X41" s="50" t="str">
        <f>IF(AND(LEN('Contradiction Table'!Y41)&gt;0,MID('Contradiction Table'!Y41,1,1)=" "),"X","")</f>
        <v/>
      </c>
      <c r="Y41" s="50" t="str">
        <f>IF(AND(LEN('Contradiction Table'!Z41)&gt;0,MID('Contradiction Table'!Z41,1,1)=" "),"X","")</f>
        <v/>
      </c>
      <c r="Z41" s="50" t="str">
        <f>IF(AND(LEN('Contradiction Table'!AA41)&gt;0,MID('Contradiction Table'!AA41,1,1)=" "),"X","")</f>
        <v/>
      </c>
      <c r="AA41" s="50" t="str">
        <f>IF(AND(LEN('Contradiction Table'!AB41)&gt;0,MID('Contradiction Table'!AB41,1,1)=" "),"X","")</f>
        <v/>
      </c>
      <c r="AB41" s="50" t="str">
        <f>IF(AND(LEN('Contradiction Table'!AC41)&gt;0,MID('Contradiction Table'!AC41,1,1)=" "),"X","")</f>
        <v/>
      </c>
      <c r="AC41" s="50" t="str">
        <f>IF(AND(LEN('Contradiction Table'!AD41)&gt;0,MID('Contradiction Table'!AD41,1,1)=" "),"X","")</f>
        <v/>
      </c>
      <c r="AD41" s="50" t="str">
        <f>IF(AND(LEN('Contradiction Table'!AE41)&gt;0,MID('Contradiction Table'!AE41,1,1)=" "),"X","")</f>
        <v/>
      </c>
      <c r="AE41" s="50" t="str">
        <f>IF(AND(LEN('Contradiction Table'!AF41)&gt;0,MID('Contradiction Table'!AF41,1,1)=" "),"X","")</f>
        <v/>
      </c>
      <c r="AF41" s="50" t="str">
        <f>IF(AND(LEN('Contradiction Table'!AG41)&gt;0,MID('Contradiction Table'!AG41,1,1)=" "),"X","")</f>
        <v/>
      </c>
      <c r="AG41" s="50" t="str">
        <f>IF(AND(LEN('Contradiction Table'!AH41)&gt;0,MID('Contradiction Table'!AH41,1,1)=" "),"X","")</f>
        <v/>
      </c>
      <c r="AH41" s="50" t="str">
        <f>IF(AND(LEN('Contradiction Table'!AI41)&gt;0,MID('Contradiction Table'!AI41,1,1)=" "),"X","")</f>
        <v/>
      </c>
      <c r="AI41" s="50" t="str">
        <f>IF(AND(LEN('Contradiction Table'!AJ41)&gt;0,MID('Contradiction Table'!AJ41,1,1)=" "),"X","")</f>
        <v/>
      </c>
      <c r="AJ41" s="50" t="str">
        <f>IF(AND(LEN('Contradiction Table'!AK41)&gt;0,MID('Contradiction Table'!AK41,1,1)=" "),"X","")</f>
        <v/>
      </c>
      <c r="AK41" s="50" t="str">
        <f>IF(AND(LEN('Contradiction Table'!AL41)&gt;0,MID('Contradiction Table'!AL41,1,1)=" "),"X","")</f>
        <v/>
      </c>
      <c r="AL41" s="50" t="str">
        <f>IF(AND(LEN('Contradiction Table'!AM41)&gt;0,MID('Contradiction Table'!AM41,1,1)=" "),"X","")</f>
        <v/>
      </c>
      <c r="AM41" s="50" t="str">
        <f>IF(AND(LEN('Contradiction Table'!AN41)&gt;0,MID('Contradiction Table'!AN41,1,1)=" "),"X","")</f>
        <v/>
      </c>
      <c r="AN41" s="50" t="str">
        <f>IF(AND(LEN('Contradiction Table'!AO41)&gt;0,MID('Contradiction Table'!AO41,1,1)=" "),"X","")</f>
        <v/>
      </c>
      <c r="AO41" s="50" t="str">
        <f>IF(AND(LEN('Contradiction Table'!AP41)&gt;0,MID('Contradiction Table'!AP41,1,1)=" "),"X","")</f>
        <v/>
      </c>
    </row>
    <row r="42" spans="1:41" ht="24.9" customHeight="1" x14ac:dyDescent="0.25">
      <c r="A42" s="5">
        <v>39</v>
      </c>
      <c r="B42" s="14" t="str">
        <f>'39 Parameters'!$B41</f>
        <v>Productivity</v>
      </c>
      <c r="C42" s="50" t="str">
        <f>IF(AND(LEN('Contradiction Table'!D42)&gt;0,MID('Contradiction Table'!D42,1,1)=" "),"X","")</f>
        <v/>
      </c>
      <c r="D42" s="50" t="str">
        <f>IF(AND(LEN('Contradiction Table'!E42)&gt;0,MID('Contradiction Table'!E42,1,1)=" "),"X","")</f>
        <v/>
      </c>
      <c r="E42" s="50" t="str">
        <f>IF(AND(LEN('Contradiction Table'!F42)&gt;0,MID('Contradiction Table'!F42,1,1)=" "),"X","")</f>
        <v/>
      </c>
      <c r="F42" s="50" t="str">
        <f>IF(AND(LEN('Contradiction Table'!G42)&gt;0,MID('Contradiction Table'!G42,1,1)=" "),"X","")</f>
        <v/>
      </c>
      <c r="G42" s="50" t="str">
        <f>IF(AND(LEN('Contradiction Table'!H42)&gt;0,MID('Contradiction Table'!H42,1,1)=" "),"X","")</f>
        <v/>
      </c>
      <c r="H42" s="50" t="str">
        <f>IF(AND(LEN('Contradiction Table'!I42)&gt;0,MID('Contradiction Table'!I42,1,1)=" "),"X","")</f>
        <v/>
      </c>
      <c r="I42" s="50" t="str">
        <f>IF(AND(LEN('Contradiction Table'!J42)&gt;0,MID('Contradiction Table'!J42,1,1)=" "),"X","")</f>
        <v/>
      </c>
      <c r="J42" s="50" t="str">
        <f>IF(AND(LEN('Contradiction Table'!K42)&gt;0,MID('Contradiction Table'!K42,1,1)=" "),"X","")</f>
        <v/>
      </c>
      <c r="K42" s="50" t="str">
        <f>IF(AND(LEN('Contradiction Table'!L42)&gt;0,MID('Contradiction Table'!L42,1,1)=" "),"X","")</f>
        <v/>
      </c>
      <c r="L42" s="50" t="str">
        <f>IF(AND(LEN('Contradiction Table'!M42)&gt;0,MID('Contradiction Table'!M42,1,1)=" "),"X","")</f>
        <v/>
      </c>
      <c r="M42" s="50" t="str">
        <f>IF(AND(LEN('Contradiction Table'!N42)&gt;0,MID('Contradiction Table'!N42,1,1)=" "),"X","")</f>
        <v/>
      </c>
      <c r="N42" s="50" t="str">
        <f>IF(AND(LEN('Contradiction Table'!O42)&gt;0,MID('Contradiction Table'!O42,1,1)=" "),"X","")</f>
        <v/>
      </c>
      <c r="O42" s="50" t="str">
        <f>IF(AND(LEN('Contradiction Table'!P42)&gt;0,MID('Contradiction Table'!P42,1,1)=" "),"X","")</f>
        <v/>
      </c>
      <c r="P42" s="50" t="str">
        <f>IF(AND(LEN('Contradiction Table'!Q42)&gt;0,MID('Contradiction Table'!Q42,1,1)=" "),"X","")</f>
        <v/>
      </c>
      <c r="Q42" s="50" t="str">
        <f>IF(AND(LEN('Contradiction Table'!R42)&gt;0,MID('Contradiction Table'!R42,1,1)=" "),"X","")</f>
        <v/>
      </c>
      <c r="R42" s="50" t="str">
        <f>IF(AND(LEN('Contradiction Table'!S42)&gt;0,MID('Contradiction Table'!S42,1,1)=" "),"X","")</f>
        <v/>
      </c>
      <c r="S42" s="50" t="str">
        <f>IF(AND(LEN('Contradiction Table'!T42)&gt;0,MID('Contradiction Table'!T42,1,1)=" "),"X","")</f>
        <v/>
      </c>
      <c r="T42" s="50" t="str">
        <f>IF(AND(LEN('Contradiction Table'!U42)&gt;0,MID('Contradiction Table'!U42,1,1)=" "),"X","")</f>
        <v/>
      </c>
      <c r="U42" s="50" t="str">
        <f>IF(AND(LEN('Contradiction Table'!V42)&gt;0,MID('Contradiction Table'!V42,1,1)=" "),"X","")</f>
        <v/>
      </c>
      <c r="V42" s="50" t="str">
        <f>IF(AND(LEN('Contradiction Table'!W42)&gt;0,MID('Contradiction Table'!W42,1,1)=" "),"X","")</f>
        <v/>
      </c>
      <c r="W42" s="50" t="str">
        <f>IF(AND(LEN('Contradiction Table'!X42)&gt;0,MID('Contradiction Table'!X42,1,1)=" "),"X","")</f>
        <v/>
      </c>
      <c r="X42" s="50" t="str">
        <f>IF(AND(LEN('Contradiction Table'!Y42)&gt;0,MID('Contradiction Table'!Y42,1,1)=" "),"X","")</f>
        <v/>
      </c>
      <c r="Y42" s="50" t="str">
        <f>IF(AND(LEN('Contradiction Table'!Z42)&gt;0,MID('Contradiction Table'!Z42,1,1)=" "),"X","")</f>
        <v/>
      </c>
      <c r="Z42" s="50" t="str">
        <f>IF(AND(LEN('Contradiction Table'!AA42)&gt;0,MID('Contradiction Table'!AA42,1,1)=" "),"X","")</f>
        <v/>
      </c>
      <c r="AA42" s="50" t="str">
        <f>IF(AND(LEN('Contradiction Table'!AB42)&gt;0,MID('Contradiction Table'!AB42,1,1)=" "),"X","")</f>
        <v/>
      </c>
      <c r="AB42" s="50" t="str">
        <f>IF(AND(LEN('Contradiction Table'!AC42)&gt;0,MID('Contradiction Table'!AC42,1,1)=" "),"X","")</f>
        <v/>
      </c>
      <c r="AC42" s="50" t="str">
        <f>IF(AND(LEN('Contradiction Table'!AD42)&gt;0,MID('Contradiction Table'!AD42,1,1)=" "),"X","")</f>
        <v/>
      </c>
      <c r="AD42" s="50" t="str">
        <f>IF(AND(LEN('Contradiction Table'!AE42)&gt;0,MID('Contradiction Table'!AE42,1,1)=" "),"X","")</f>
        <v/>
      </c>
      <c r="AE42" s="50" t="str">
        <f>IF(AND(LEN('Contradiction Table'!AF42)&gt;0,MID('Contradiction Table'!AF42,1,1)=" "),"X","")</f>
        <v/>
      </c>
      <c r="AF42" s="50" t="str">
        <f>IF(AND(LEN('Contradiction Table'!AG42)&gt;0,MID('Contradiction Table'!AG42,1,1)=" "),"X","")</f>
        <v/>
      </c>
      <c r="AG42" s="50" t="str">
        <f>IF(AND(LEN('Contradiction Table'!AH42)&gt;0,MID('Contradiction Table'!AH42,1,1)=" "),"X","")</f>
        <v/>
      </c>
      <c r="AH42" s="50" t="str">
        <f>IF(AND(LEN('Contradiction Table'!AI42)&gt;0,MID('Contradiction Table'!AI42,1,1)=" "),"X","")</f>
        <v/>
      </c>
      <c r="AI42" s="50" t="str">
        <f>IF(AND(LEN('Contradiction Table'!AJ42)&gt;0,MID('Contradiction Table'!AJ42,1,1)=" "),"X","")</f>
        <v/>
      </c>
      <c r="AJ42" s="50" t="str">
        <f>IF(AND(LEN('Contradiction Table'!AK42)&gt;0,MID('Contradiction Table'!AK42,1,1)=" "),"X","")</f>
        <v/>
      </c>
      <c r="AK42" s="50" t="str">
        <f>IF(AND(LEN('Contradiction Table'!AL42)&gt;0,MID('Contradiction Table'!AL42,1,1)=" "),"X","")</f>
        <v/>
      </c>
      <c r="AL42" s="50" t="str">
        <f>IF(AND(LEN('Contradiction Table'!AM42)&gt;0,MID('Contradiction Table'!AM42,1,1)=" "),"X","")</f>
        <v/>
      </c>
      <c r="AM42" s="50" t="str">
        <f>IF(AND(LEN('Contradiction Table'!AN42)&gt;0,MID('Contradiction Table'!AN42,1,1)=" "),"X","")</f>
        <v/>
      </c>
      <c r="AN42" s="50" t="str">
        <f>IF(AND(LEN('Contradiction Table'!AO42)&gt;0,MID('Contradiction Table'!AO42,1,1)=" "),"X","")</f>
        <v/>
      </c>
      <c r="AO42" s="50" t="str">
        <f>IF(AND(LEN('Contradiction Table'!AP42)&gt;0,MID('Contradiction Table'!AP42,1,1)=" "),"X","")</f>
        <v/>
      </c>
    </row>
    <row r="65536" spans="14:14" x14ac:dyDescent="0.25">
      <c r="N65536" s="11"/>
    </row>
  </sheetData>
  <sheetProtection sheet="1" selectLockedCells="1" selectUnlockedCells="1"/>
  <phoneticPr fontId="12" type="noConversion"/>
  <pageMargins left="0.75" right="0.75" top="1" bottom="1" header="0.5" footer="0.5"/>
  <pageSetup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Main Menu</vt:lpstr>
      <vt:lpstr>39 Parameters</vt:lpstr>
      <vt:lpstr>40 Principles</vt:lpstr>
      <vt:lpstr>Contradiction Table</vt:lpstr>
      <vt:lpstr>Contradiction Table (2)</vt:lpstr>
      <vt:lpstr>ParametersDropdownList</vt:lpstr>
      <vt:lpstr>ParametersList</vt:lpstr>
      <vt:lpstr>'Main Menu'!Print_Area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Martin</dc:creator>
  <cp:lastModifiedBy>Bev Morgan</cp:lastModifiedBy>
  <cp:lastPrinted>2005-07-10T15:06:33Z</cp:lastPrinted>
  <dcterms:created xsi:type="dcterms:W3CDTF">2005-06-14T13:00:17Z</dcterms:created>
  <dcterms:modified xsi:type="dcterms:W3CDTF">2016-02-01T14:46:01Z</dcterms:modified>
</cp:coreProperties>
</file>