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<sst xmlns="http://schemas.openxmlformats.org/spreadsheetml/2006/main" count="443" uniqueCount="332">
  <si>
    <t xml:space="preserve">Εθνικό Καποδιστριακό Πανεπιστήμιο Αθηνών</t>
  </si>
  <si>
    <t xml:space="preserve">Σχολή Θετικών Επιστημών</t>
  </si>
  <si>
    <t xml:space="preserve">Τμήμα Πληροφορικής</t>
  </si>
  <si>
    <r>
      <rPr>
        <b val="true"/>
        <sz val="11"/>
        <rFont val="Calibri"/>
        <family val="2"/>
        <charset val="161"/>
      </rPr>
      <t xml:space="preserve">Οδηγίες:</t>
    </r>
    <r>
      <rPr>
        <sz val="11"/>
        <rFont val="Calibri"/>
        <family val="2"/>
        <charset val="161"/>
      </rPr>
      <t xml:space="preserve"> Πρέπει να διαλέξετε </t>
    </r>
    <r>
      <rPr>
        <u val="single"/>
        <sz val="11"/>
        <rFont val="Calibri"/>
        <family val="2"/>
        <charset val="161"/>
      </rPr>
      <t xml:space="preserve">μία</t>
    </r>
    <r>
      <rPr>
        <sz val="11"/>
        <rFont val="Calibri"/>
        <family val="2"/>
        <charset val="161"/>
      </rPr>
      <t xml:space="preserve"> κατεύθυνση!</t>
    </r>
  </si>
  <si>
    <t xml:space="preserve">Κατεύθυνση:</t>
  </si>
  <si>
    <t xml:space="preserve">Βάλτε 1 εκεί που θέλετε.
Μην αλλάξετε το άλλο 0.</t>
  </si>
  <si>
    <t xml:space="preserve">Κατεύθυνση Α</t>
  </si>
  <si>
    <t xml:space="preserve">Κατεύθυνση Β</t>
  </si>
  <si>
    <r>
      <rPr>
        <b val="true"/>
        <sz val="11"/>
        <rFont val="Calibri"/>
        <family val="2"/>
        <charset val="161"/>
      </rPr>
      <t xml:space="preserve">Οδηγίες:</t>
    </r>
    <r>
      <rPr>
        <sz val="11"/>
        <rFont val="Calibri"/>
        <family val="2"/>
        <charset val="161"/>
      </rPr>
      <t xml:space="preserve"> Μπορείτε να διαλέξετε </t>
    </r>
    <r>
      <rPr>
        <u val="single"/>
        <sz val="11"/>
        <rFont val="Calibri"/>
        <family val="2"/>
        <charset val="161"/>
      </rPr>
      <t xml:space="preserve">1, 2 ή καμία</t>
    </r>
    <r>
      <rPr>
        <sz val="11"/>
        <rFont val="Calibri"/>
        <family val="2"/>
        <charset val="161"/>
      </rPr>
      <t xml:space="preserve"> ειδίκευση.
Δεν μπορείτε να πάρετε 2 ειδικεύσεις που δεν ανήκουν στην κατεύθυνσή σας!
Εάν θέλετε οριζόντια γνώση χωρίς ειδίκευση, μην επιλέξετε καμία ειδίκευση.</t>
    </r>
  </si>
  <si>
    <t xml:space="preserve">Σχολιασμός:</t>
  </si>
  <si>
    <t xml:space="preserve">Κατ.</t>
  </si>
  <si>
    <t xml:space="preserve">Ειδίκευση:</t>
  </si>
  <si>
    <t xml:space="preserve">Βάλτε 1 εκεί που θέλετε.
Μην αλλάξετε τα άλλα 0.</t>
  </si>
  <si>
    <t xml:space="preserve">Ότι είναι δεξιά 
από εδώ μην το 
Αλλάξετε!</t>
  </si>
  <si>
    <t xml:space="preserve">Α</t>
  </si>
  <si>
    <t xml:space="preserve">Θεμελιώσεις Πληροφορικής</t>
  </si>
  <si>
    <t xml:space="preserve">Μην αλλάξετε:</t>
  </si>
  <si>
    <t xml:space="preserve">Διαχείριση Δεδομένων 
Και Γνώσης</t>
  </si>
  <si>
    <t xml:space="preserve">Λογισμικό</t>
  </si>
  <si>
    <t xml:space="preserve">Β</t>
  </si>
  <si>
    <t xml:space="preserve">Υλικό και Αρχιτεκτονική</t>
  </si>
  <si>
    <t xml:space="preserve">Γ</t>
  </si>
  <si>
    <t xml:space="preserve">Επικοινωνίες και Δικτύωση</t>
  </si>
  <si>
    <t xml:space="preserve">Δ</t>
  </si>
  <si>
    <t xml:space="preserve">Επεξεργασία Σήματος και 
Πληροφορίας</t>
  </si>
  <si>
    <t xml:space="preserve">Γενικές Οδηγίες:</t>
  </si>
  <si>
    <t xml:space="preserve">Τώρα πρέπει να δηλώσετε τα μαθήματα που έχετε περάσει ή που σκοπεύεται να περάσετε.
Για να δηλώσετε ένα μάθημα απλά βάλτε έναν βαθμό (&gt;4) στο αντίστοιχο κουτάκι.
Εάν δεν έχετε δηλώσει κάποιο μάθημα αφήστε στον βαθμό το 0!
Μπορείτε να δείτε και τον Μ.Ο. σας στο τέλος της λίστας.
Υπάρχουν περαιτέρω οδηγίες στην συνέχεια, όσον αφορά τα μαθήματα, με βάση αυτά που δηλώσατε πιο πάνω.</t>
  </si>
  <si>
    <t xml:space="preserve">Υποχρεωτικά Μαθήματα</t>
  </si>
  <si>
    <r>
      <rPr>
        <b val="true"/>
        <sz val="11"/>
        <rFont val="Calibri"/>
        <family val="2"/>
        <charset val="161"/>
      </rPr>
      <t xml:space="preserve">Οδηγίες: </t>
    </r>
    <r>
      <rPr>
        <sz val="11"/>
        <rFont val="Calibri"/>
        <family val="2"/>
        <charset val="161"/>
      </rPr>
      <t xml:space="preserve">Για να πάρετε πτυχίο πρέπει να έχετε πάρει όλα τα υποχρεωτικά μαθήματα.</t>
    </r>
  </si>
  <si>
    <t xml:space="preserve">Σχολιασμός</t>
  </si>
  <si>
    <t xml:space="preserve">Κωδ.</t>
  </si>
  <si>
    <t xml:space="preserve">Τίτλος Μαθήματος</t>
  </si>
  <si>
    <t xml:space="preserve">ECTS</t>
  </si>
  <si>
    <t xml:space="preserve">Βαθμός</t>
  </si>
  <si>
    <t xml:space="preserve">Υποχρεωτικό</t>
  </si>
  <si>
    <t xml:space="preserve">Κ03</t>
  </si>
  <si>
    <t xml:space="preserve">Γραμμική Άλγεβρα</t>
  </si>
  <si>
    <t xml:space="preserve">Κ09</t>
  </si>
  <si>
    <t xml:space="preserve">Διακριτά Μαθηματικά</t>
  </si>
  <si>
    <t xml:space="preserve">Κ04</t>
  </si>
  <si>
    <t xml:space="preserve">Εισαγωγή στον Προγραμματισμό</t>
  </si>
  <si>
    <t xml:space="preserve">Κ02</t>
  </si>
  <si>
    <t xml:space="preserve">Λογική Σχεδίαση</t>
  </si>
  <si>
    <t xml:space="preserve">Κ01</t>
  </si>
  <si>
    <t xml:space="preserve">Ανάλυση Ι</t>
  </si>
  <si>
    <t xml:space="preserve">Κ12</t>
  </si>
  <si>
    <t xml:space="preserve">Ηλεκτρομαγνητισμός, Οπτική, Σύγχρονη Φυσική</t>
  </si>
  <si>
    <t xml:space="preserve">Κ08</t>
  </si>
  <si>
    <t xml:space="preserve">Δομές Δεδομένων και Τεχνικές Προγραμματισμού</t>
  </si>
  <si>
    <t xml:space="preserve">Κ14</t>
  </si>
  <si>
    <t xml:space="preserve">Αρχιτεκτονική Υπολογιστών Ι</t>
  </si>
  <si>
    <t xml:space="preserve">Κ06</t>
  </si>
  <si>
    <t xml:space="preserve">Ανάλυση ΙΙ</t>
  </si>
  <si>
    <t xml:space="preserve">Κ13</t>
  </si>
  <si>
    <t xml:space="preserve">Πιθανότητες και Στατιστική</t>
  </si>
  <si>
    <t xml:space="preserve">Κ10</t>
  </si>
  <si>
    <t xml:space="preserve">Αντικειμενοστραφής Προγραμματισμός</t>
  </si>
  <si>
    <t xml:space="preserve">Κ11</t>
  </si>
  <si>
    <t xml:space="preserve">Σήματα και Συστήματα</t>
  </si>
  <si>
    <t xml:space="preserve">Κ17</t>
  </si>
  <si>
    <t xml:space="preserve">Αλγόριθμοι και Πολυπλοκότητα</t>
  </si>
  <si>
    <t xml:space="preserve">Κ29</t>
  </si>
  <si>
    <t xml:space="preserve">Σχεδίαση και Χρήση Βάσεων Δεδομένων</t>
  </si>
  <si>
    <t xml:space="preserve">K21</t>
  </si>
  <si>
    <t xml:space="preserve">Συστήματα Επικοινωνιών</t>
  </si>
  <si>
    <t xml:space="preserve">Κ16</t>
  </si>
  <si>
    <t xml:space="preserve">Δίκτυα Επικοινωνιών Ι</t>
  </si>
  <si>
    <t xml:space="preserve">Κ22</t>
  </si>
  <si>
    <t xml:space="preserve">Λειτουργικά Συστήματα</t>
  </si>
  <si>
    <t xml:space="preserve">Κ24</t>
  </si>
  <si>
    <t xml:space="preserve">Προγραμματισμός Συστήματος</t>
  </si>
  <si>
    <t xml:space="preserve">Αυτοτελή Προαιρετικά Εργαστήρια</t>
  </si>
  <si>
    <r>
      <rPr>
        <b val="true"/>
        <sz val="11"/>
        <rFont val="Calibri"/>
        <family val="2"/>
        <charset val="161"/>
      </rPr>
      <t xml:space="preserve">Οδηγίες: </t>
    </r>
    <r>
      <rPr>
        <sz val="11"/>
        <rFont val="Calibri"/>
        <family val="2"/>
        <charset val="161"/>
      </rPr>
      <t xml:space="preserve">Τα εργαστήρια αν θέλετε τα παίρνετε. Σας δίνουν ECTS.
Αν δεν θέλετε πρέπει να δηλώσετε κάποιο άλλο προαιρετικό μάθημα, επιλογής ή ειδίκευσης.</t>
    </r>
  </si>
  <si>
    <t xml:space="preserve">Προαιρετικό</t>
  </si>
  <si>
    <t xml:space="preserve">Κ02ε</t>
  </si>
  <si>
    <t xml:space="preserve">Εργαστήριο Λογικής Σχεδίασης</t>
  </si>
  <si>
    <t xml:space="preserve">Κ11ε</t>
  </si>
  <si>
    <t xml:space="preserve">Εργαστήριο Κυκλωμάτων και Συστημάτων</t>
  </si>
  <si>
    <t xml:space="preserve">Κ16ε</t>
  </si>
  <si>
    <t xml:space="preserve">Εργαστήριο Δικτύων Επικοινωνιών Ι</t>
  </si>
  <si>
    <t xml:space="preserve">Συνεχίστε!</t>
  </si>
  <si>
    <t xml:space="preserve">Κατ’ Επιλογή Υποχρεωτικά Μαθήματα</t>
  </si>
  <si>
    <r>
      <rPr>
        <b val="true"/>
        <sz val="11"/>
        <rFont val="Calibri"/>
        <family val="2"/>
        <charset val="161"/>
      </rPr>
      <t xml:space="preserve">Οδηγίες: </t>
    </r>
    <r>
      <rPr>
        <sz val="11"/>
        <rFont val="Calibri"/>
        <family val="2"/>
        <charset val="161"/>
      </rPr>
      <t xml:space="preserve">Διαλέγετε ανάλογα με την κατεύθυνση και την ειδίκευση που δηλώσατε.
Το ΒΠΜ (Βασικό Προαιρετικό Μάθημα) ειδίκευσης, εάν εμφανιστεί, θα ελεγχθεί στα προαιρετικά μαθήματα λίγο πιο κάτω.</t>
    </r>
  </si>
  <si>
    <t xml:space="preserve">Πέρασε:</t>
  </si>
  <si>
    <t xml:space="preserve">Προϋπόθεση να
Περάσει;;</t>
  </si>
  <si>
    <t xml:space="preserve">Μαθήματα
Επιλογής που 
Χρειάζονται :</t>
  </si>
  <si>
    <t xml:space="preserve">Σύνολο επιλογής:</t>
  </si>
  <si>
    <t xml:space="preserve">Κ15</t>
  </si>
  <si>
    <t xml:space="preserve">Αριθμητική Ανάλυση </t>
  </si>
  <si>
    <t xml:space="preserve">Κ18</t>
  </si>
  <si>
    <t xml:space="preserve">Υλοποίηση Συστημάτων Βάσεων Δεδομένων</t>
  </si>
  <si>
    <t xml:space="preserve">Κ30</t>
  </si>
  <si>
    <t xml:space="preserve">Αρχιτεκτονική Υπολογιστών ΙΙ</t>
  </si>
  <si>
    <t xml:space="preserve">Κ33</t>
  </si>
  <si>
    <t xml:space="preserve">Δίκτυα Επικοινωνιών ΙΙ</t>
  </si>
  <si>
    <t xml:space="preserve">Κ32</t>
  </si>
  <si>
    <t xml:space="preserve">Ψηφιακή Επεξεργασία Σήματος</t>
  </si>
  <si>
    <t xml:space="preserve">K20α</t>
  </si>
  <si>
    <t xml:space="preserve">Μαθηματικά Πληροφορικής</t>
  </si>
  <si>
    <t xml:space="preserve">Κ25</t>
  </si>
  <si>
    <t xml:space="preserve">Θεωρία Υπολογισμού</t>
  </si>
  <si>
    <t xml:space="preserve">Κ31</t>
  </si>
  <si>
    <t xml:space="preserve">Μεταγλωττιστές</t>
  </si>
  <si>
    <t xml:space="preserve">K19</t>
  </si>
  <si>
    <t xml:space="preserve">Ηλεκτρονική</t>
  </si>
  <si>
    <t xml:space="preserve">Κ34</t>
  </si>
  <si>
    <t xml:space="preserve">Διαχείριση Δικτύων</t>
  </si>
  <si>
    <t xml:space="preserve">Κ35</t>
  </si>
  <si>
    <t xml:space="preserve">Θεωρία Πληροφορίας και Κωδίκων</t>
  </si>
  <si>
    <t xml:space="preserve">Τελικά:</t>
  </si>
  <si>
    <t xml:space="preserve">Project</t>
  </si>
  <si>
    <r>
      <rPr>
        <b val="true"/>
        <sz val="11"/>
        <rFont val="Calibri"/>
        <family val="2"/>
        <charset val="161"/>
      </rPr>
      <t xml:space="preserve">Οδηγίες: </t>
    </r>
    <r>
      <rPr>
        <sz val="11"/>
        <rFont val="Calibri"/>
        <family val="2"/>
        <charset val="161"/>
      </rPr>
      <t xml:space="preserve">Πρέπει να δηλώσετε οπωσδήποτε ένα Project της κατεύθυνσης που διαλέξατε.</t>
    </r>
  </si>
  <si>
    <t xml:space="preserve">Κ23γ</t>
  </si>
  <si>
    <t xml:space="preserve">Ανάπτυξη Λογισμικού για Αλγοριθμικά Προβλήματα</t>
  </si>
  <si>
    <t xml:space="preserve">Κ23α</t>
  </si>
  <si>
    <t xml:space="preserve">Ανάπτυξη Λογισμικού για Πληροφοριακά Συστήματα</t>
  </si>
  <si>
    <t xml:space="preserve">K23β</t>
  </si>
  <si>
    <t xml:space="preserve">Ανάπτυξη Λογισμικού για Συστήματα Δικτύων και Τηλεπικοινωνιών</t>
  </si>
  <si>
    <t xml:space="preserve">Κ23δ</t>
  </si>
  <si>
    <t xml:space="preserve">Ανάπτυξη Υλικού - Λογισμικού για Ενσωματωμένα Συστήματα</t>
  </si>
  <si>
    <t xml:space="preserve">Μαθήματα Γενικής Παιδείας</t>
  </si>
  <si>
    <r>
      <rPr>
        <b val="true"/>
        <sz val="11"/>
        <rFont val="Calibri"/>
        <family val="2"/>
        <charset val="161"/>
      </rPr>
      <t xml:space="preserve">Οδηγίες: </t>
    </r>
    <r>
      <rPr>
        <sz val="11"/>
        <rFont val="Calibri"/>
        <family val="2"/>
        <charset val="161"/>
      </rPr>
      <t xml:space="preserve">Τα μαθήματα γενικής παιδείας είναι όλα υποχρεωτικά.</t>
    </r>
  </si>
  <si>
    <t xml:space="preserve">ΓΠ7</t>
  </si>
  <si>
    <t xml:space="preserve">Εισαγωγή στην Πληροφορική και στις Τηλεπικοινωνίες</t>
  </si>
  <si>
    <t xml:space="preserve">ΓΠ3</t>
  </si>
  <si>
    <t xml:space="preserve">Δομή και Θεσμοί της Ευρωπαϊκής Ένωσης</t>
  </si>
  <si>
    <t xml:space="preserve">ΓΠ5</t>
  </si>
  <si>
    <t xml:space="preserve">Διοίκηση Έργων και Τεχνικές Παρουσίασης και Συγγραφής Επιστημονικών Εκθέσεων</t>
  </si>
  <si>
    <t xml:space="preserve">Πτυχιακή Εργασία – Πρακτική Άσκηση</t>
  </si>
  <si>
    <r>
      <rPr>
        <b val="true"/>
        <sz val="11"/>
        <rFont val="Calibri"/>
        <family val="2"/>
        <charset val="161"/>
      </rPr>
      <t xml:space="preserve">Οδηγίες: </t>
    </r>
    <r>
      <rPr>
        <sz val="11"/>
        <rFont val="Calibri"/>
        <family val="2"/>
        <charset val="161"/>
      </rPr>
      <t xml:space="preserve">Πρέπει να κάνετε Πτυχιακή ή Πρακτική Ι και ΙΙ υποχρεωτικά. Εάν κάνατε μεγάλη πτυχιακή βάλτε τον ίδιο βαθμό και στις 2.</t>
    </r>
  </si>
  <si>
    <t xml:space="preserve">ΠΕ</t>
  </si>
  <si>
    <t xml:space="preserve">Πτυχιακή / Πρακτική Ι</t>
  </si>
  <si>
    <t xml:space="preserve">ΠΑ</t>
  </si>
  <si>
    <t xml:space="preserve">Πτυχιακή / Πρακτική ΙΙ</t>
  </si>
  <si>
    <t xml:space="preserve">Ελεύθερα Μαθήματα</t>
  </si>
  <si>
    <t xml:space="preserve">Οδηγίες: Εάν έχετε διαλέξει 2 ειδικεύσεις διαφορετικών κατευθύνσεων δεν δικαιούστε τα ελεύθερα να μετρήσουν στο πτυχίο σας.
Στις υπόλοιπες περιπτώσεις τα ελεύθερα μπορούν να μετρήσουν το πολύ για 8 ECTS. 
Προσαρμόστε τα ECTS ανάλογα με τα δικά σας μαθήματα.</t>
  </si>
  <si>
    <t xml:space="preserve">ΕΛ ΙΙ</t>
  </si>
  <si>
    <t xml:space="preserve">Ελεύθερο Ι</t>
  </si>
  <si>
    <t xml:space="preserve">Ελεύθερο ΙΙ</t>
  </si>
  <si>
    <t xml:space="preserve">Προαιρετικά Μαθήματα</t>
  </si>
  <si>
    <r>
      <rPr>
        <b val="true"/>
        <sz val="11"/>
        <rFont val="Calibri"/>
        <family val="2"/>
        <charset val="161"/>
      </rPr>
      <t xml:space="preserve">Οδηγίες: </t>
    </r>
    <r>
      <rPr>
        <sz val="11"/>
        <rFont val="Calibri"/>
        <family val="2"/>
        <charset val="161"/>
      </rPr>
      <t xml:space="preserve">Πρέπει να διαλέξετε 4 βασικά μαθήματα για κάθε ειδίκευση.
Εάν δεν έχετε ειδίκευση, πρέπει να πάρετε 4 μαθήματα που είναι βασικά των  τριών ειδικεύσεων της κατεύθυνσης.</t>
    </r>
  </si>
  <si>
    <t xml:space="preserve">1η Ειδίκευση:</t>
  </si>
  <si>
    <t xml:space="preserve">2η Ειδίκευση:</t>
  </si>
  <si>
    <t xml:space="preserve">3η Ειδίκευση:</t>
  </si>
  <si>
    <t xml:space="preserve">4η Ειδίκευση:</t>
  </si>
  <si>
    <t xml:space="preserve">5η Ειδίκευση:</t>
  </si>
  <si>
    <t xml:space="preserve">6η Ειδίκευση:</t>
  </si>
  <si>
    <t xml:space="preserve">Διαμοιραζόμενο
Μάθημα:</t>
  </si>
  <si>
    <t xml:space="preserve">Χωρίς Ειδίκευση:</t>
  </si>
  <si>
    <t xml:space="preserve">ΘΠ01</t>
  </si>
  <si>
    <t xml:space="preserve">Αρχές Γλωσσών Προγραμματισμού</t>
  </si>
  <si>
    <t xml:space="preserve">ΘΠ16β</t>
  </si>
  <si>
    <t xml:space="preserve">Αλγόριθμοι - Θεμελιώσεις Μηχανικής Μάθησης</t>
  </si>
  <si>
    <t xml:space="preserve">ΘΠ02</t>
  </si>
  <si>
    <t xml:space="preserve">Γραφικά Ι</t>
  </si>
  <si>
    <t xml:space="preserve">ΥΣ02</t>
  </si>
  <si>
    <t xml:space="preserve">Τεχνητή Νοημοσύνη</t>
  </si>
  <si>
    <t xml:space="preserve">ΥΣ03</t>
  </si>
  <si>
    <t xml:space="preserve">Σχεδίαση Ψηφιακών Συστημάτων - VHDL</t>
  </si>
  <si>
    <t xml:space="preserve">ΘΠ04</t>
  </si>
  <si>
    <t xml:space="preserve">Παράλληλα Συστήματα</t>
  </si>
  <si>
    <t xml:space="preserve">ΕΠ05</t>
  </si>
  <si>
    <t xml:space="preserve">Κύματα, Κυματοδηγοί, Κεραίες</t>
  </si>
  <si>
    <t xml:space="preserve">ΕΠ20</t>
  </si>
  <si>
    <t xml:space="preserve">Τηλεπικοινωνιακά Δίκτυα</t>
  </si>
  <si>
    <t xml:space="preserve">Κ20β</t>
  </si>
  <si>
    <t xml:space="preserve">Εφαρμοσμένα Μαθηματικά</t>
  </si>
  <si>
    <t xml:space="preserve">ΘΠ12</t>
  </si>
  <si>
    <t xml:space="preserve">Προηγμένα Θέματα Αλγορίθμων</t>
  </si>
  <si>
    <t xml:space="preserve">ΘΠ03</t>
  </si>
  <si>
    <t xml:space="preserve">Επιστημονικοί Υπολογισμοί</t>
  </si>
  <si>
    <t xml:space="preserve">ΕΠ22β</t>
  </si>
  <si>
    <t xml:space="preserve">Ειδικά Θέματα Επικοινωνιών και Επεξεργασίας Σήματος – Πολυμέσα και Ασύρματη Δικτύωση</t>
  </si>
  <si>
    <t xml:space="preserve">ΘΠ08</t>
  </si>
  <si>
    <t xml:space="preserve">Θεωρία Αριθμών</t>
  </si>
  <si>
    <t xml:space="preserve">ΥΣ11</t>
  </si>
  <si>
    <t xml:space="preserve">Τεχνικές Εξόρυξης Δεδομένων</t>
  </si>
  <si>
    <t xml:space="preserve">ΥΣ05</t>
  </si>
  <si>
    <t xml:space="preserve">Λογικός Προγραμματισμός</t>
  </si>
  <si>
    <t xml:space="preserve">ΥΣ04</t>
  </si>
  <si>
    <t xml:space="preserve">Ανάλυση/Σχεδίαση Συστημάτων Λογισμικού</t>
  </si>
  <si>
    <t xml:space="preserve">ΥΣ14</t>
  </si>
  <si>
    <t xml:space="preserve">Τεχνολογίες Εφαρμογών Διαδικτύου</t>
  </si>
  <si>
    <t xml:space="preserve">Κ19ε</t>
  </si>
  <si>
    <t xml:space="preserve">Εργαστήριο Ηλεκτρονικής</t>
  </si>
  <si>
    <t xml:space="preserve">ΥΣ18</t>
  </si>
  <si>
    <t xml:space="preserve">Ασύρματα Δίκτυα Αισθητήρων</t>
  </si>
  <si>
    <t xml:space="preserve">ΕΠ07</t>
  </si>
  <si>
    <t xml:space="preserve">Επεξεργασία Στοχαστικών Σημάτων</t>
  </si>
  <si>
    <t xml:space="preserve">ΕΠ08</t>
  </si>
  <si>
    <t xml:space="preserve">Αναγνώριση Προτύπων - Μηχανική Μάθηση</t>
  </si>
  <si>
    <t xml:space="preserve">ΘΠ09</t>
  </si>
  <si>
    <t xml:space="preserve">Αλγοριθμική Επιχειρησιακή Έρευνα</t>
  </si>
  <si>
    <t xml:space="preserve">ΘΠ16α</t>
  </si>
  <si>
    <t xml:space="preserve">Σημασιολογία Γλωσσών Προγραμματισμού</t>
  </si>
  <si>
    <t xml:space="preserve">ΘΠ05</t>
  </si>
  <si>
    <t xml:space="preserve">Κρυπτογραφία</t>
  </si>
  <si>
    <t xml:space="preserve">ΘΠ10</t>
  </si>
  <si>
    <t xml:space="preserve">Θεωρία Γραφημάτων</t>
  </si>
  <si>
    <t xml:space="preserve">ΘΠ18</t>
  </si>
  <si>
    <t xml:space="preserve">Προηγμένοι Επιστημονικοί Υπολογισμοί</t>
  </si>
  <si>
    <t xml:space="preserve">ΥΣ08</t>
  </si>
  <si>
    <t xml:space="preserve">Επικοινωνία Ανθρώπου Μηχανής</t>
  </si>
  <si>
    <t xml:space="preserve">ΥΣ07</t>
  </si>
  <si>
    <t xml:space="preserve">Πληροφοριακά Συστήματα</t>
  </si>
  <si>
    <t xml:space="preserve">ΥΣ17</t>
  </si>
  <si>
    <t xml:space="preserve">Ηλεκτρονική Διακυβέρνηση</t>
  </si>
  <si>
    <t xml:space="preserve">ΕΠ11</t>
  </si>
  <si>
    <t xml:space="preserve">Συστήματα Ψηφιακής Επεξεργασίας Σημάτων σε Πραγματικό Χρόνο</t>
  </si>
  <si>
    <t xml:space="preserve">ΕΠ16</t>
  </si>
  <si>
    <t xml:space="preserve">Οπτικές Επικοινωνίες και Οπτικά Δίκτυα</t>
  </si>
  <si>
    <t xml:space="preserve">ΕΠ04</t>
  </si>
  <si>
    <t xml:space="preserve">Ψηφιακές Επικοινωνίες</t>
  </si>
  <si>
    <t xml:space="preserve">ΕΠ13</t>
  </si>
  <si>
    <t xml:space="preserve">Ασύρματες Ζεύξεις</t>
  </si>
  <si>
    <t xml:space="preserve">ΕΠ22γ</t>
  </si>
  <si>
    <t xml:space="preserve">Ειδικά Θέματα Επικοινωνιών και Επεξεργασίας Σήματος: Γραμμές μεταφοράς, κυματοδηγοί και οπτικές ίνες</t>
  </si>
  <si>
    <t xml:space="preserve">ΘΠ20</t>
  </si>
  <si>
    <t xml:space="preserve">Υπολογιστική Πολυπλοκότητα</t>
  </si>
  <si>
    <t xml:space="preserve">ΘΠ11</t>
  </si>
  <si>
    <t xml:space="preserve">Υπολογιστική Γεωμετρία</t>
  </si>
  <si>
    <t xml:space="preserve">ΘΠ23</t>
  </si>
  <si>
    <t xml:space="preserve">Υπολογιστική Θεωρία Μηχανικης Μάθησης</t>
  </si>
  <si>
    <t xml:space="preserve">ΘΠ19</t>
  </si>
  <si>
    <t xml:space="preserve">Παράλληλοι Αλγόριθμοι</t>
  </si>
  <si>
    <t xml:space="preserve">ΥΣ19</t>
  </si>
  <si>
    <t xml:space="preserve">Τεχνητή Νοημοσύνη ΙΙ (Βαθιά Μηχανική Μάθηση για την Επεξεργασία Φυσικής Γλώσσας)</t>
  </si>
  <si>
    <t xml:space="preserve">ΕΠ19</t>
  </si>
  <si>
    <t xml:space="preserve">Επεξεργασία Ομιλίας και Φυσικής Γλώσσας</t>
  </si>
  <si>
    <t xml:space="preserve">ΥΣ13</t>
  </si>
  <si>
    <t xml:space="preserve">Προστασία και Ασφάλεια Υπολογιστικών Συστημάτων</t>
  </si>
  <si>
    <t xml:space="preserve">ΥΣ09</t>
  </si>
  <si>
    <t xml:space="preserve">Τεχνολογία Λογισμικού</t>
  </si>
  <si>
    <t xml:space="preserve">ΥΣ22</t>
  </si>
  <si>
    <t xml:space="preserve">Ψηφιακή Προσβασιμότητα και Υποστηρικτικές Τεχνολογίες Πληροφορικής</t>
  </si>
  <si>
    <t xml:space="preserve">ΕΠ01</t>
  </si>
  <si>
    <t xml:space="preserve">Σχεδίαση VLSI Κυκλωμάτων</t>
  </si>
  <si>
    <t xml:space="preserve">ΕΠ12</t>
  </si>
  <si>
    <t xml:space="preserve">Φωτονική</t>
  </si>
  <si>
    <t xml:space="preserve">ΕΠ10</t>
  </si>
  <si>
    <t xml:space="preserve">Επεξεργασία Εικόνας</t>
  </si>
  <si>
    <t xml:space="preserve">ΕΠ18</t>
  </si>
  <si>
    <t xml:space="preserve">Συστήματα Κινητών και Προσωπικών Επικοινωνιών</t>
  </si>
  <si>
    <t xml:space="preserve">ΕΠ21</t>
  </si>
  <si>
    <t xml:space="preserve">Μουσική Πληροφορική</t>
  </si>
  <si>
    <t xml:space="preserve">ΥΣ20</t>
  </si>
  <si>
    <t xml:space="preserve">Ιστορία της Πληροφορικής και των Τηλεπικοινωνιών</t>
  </si>
  <si>
    <t xml:space="preserve">ΥΣ12</t>
  </si>
  <si>
    <t xml:space="preserve">Καινοτομία και Επιχειρηματικότητα</t>
  </si>
  <si>
    <t xml:space="preserve">ΘΠ16δ</t>
  </si>
  <si>
    <t xml:space="preserve">Ειδικά Θέματα Θεωρητικής Πληροφορικής: Αλγόριθμοι Δομικής Βιοπληροφορικής</t>
  </si>
  <si>
    <t xml:space="preserve">ΕΠ24</t>
  </si>
  <si>
    <t xml:space="preserve">Μικροοικονομική Ανάλυση</t>
  </si>
  <si>
    <t xml:space="preserve">ΥΣ16α</t>
  </si>
  <si>
    <t xml:space="preserve">Ειδικά Θέματα Υπολογιστικών Συστημάτων και Εφαρμογών: Υπολογιστικά Συστήματα Μεγάλης Κλίμακας</t>
  </si>
  <si>
    <t xml:space="preserve">ΕΠ22δ</t>
  </si>
  <si>
    <t xml:space="preserve">Ειδικά Θέματα Επικοινωνιών και Επεξεργασίας Σήματος: Ειδικά Θέματα Κβαντικής Πληροφορίας και Υπολογιστικής</t>
  </si>
  <si>
    <t xml:space="preserve">ΕΠ22α</t>
  </si>
  <si>
    <t xml:space="preserve">Ενισχυτική Μηχανική Μάθηση και Στοχαστικά Παίγνια</t>
  </si>
  <si>
    <t xml:space="preserve">ΥΣ15</t>
  </si>
  <si>
    <t xml:space="preserve">Τεχνολογίες της Πληροφορίας και των Επικοινωνιών (ΤΠΕ) στη Μάθηση</t>
  </si>
  <si>
    <t xml:space="preserve">ΥΣ10</t>
  </si>
  <si>
    <t xml:space="preserve">Διδακτική της Πληροφορικής</t>
  </si>
  <si>
    <t xml:space="preserve">ΥΣ21</t>
  </si>
  <si>
    <t xml:space="preserve">Σχολική Τάξη &amp; Μικροδιδασκαλία</t>
  </si>
  <si>
    <t xml:space="preserve">Αποτελέσματα:</t>
  </si>
  <si>
    <t xml:space="preserve">Συνολικά ECTS:</t>
  </si>
  <si>
    <t xml:space="preserve">Πρέπει: 240 ECTS</t>
  </si>
  <si>
    <t xml:space="preserve">Μέσος Όρος:</t>
  </si>
  <si>
    <t xml:space="preserve">4 υποχρεωτικά Β κατ</t>
  </si>
  <si>
    <t xml:space="preserve">2 υποχρεωτικά Α κατ (αν θέλω)</t>
  </si>
  <si>
    <t xml:space="preserve">4 από τα 8 προαιρετικά  ειδικότητας Β</t>
  </si>
  <si>
    <t xml:space="preserve">4 από τα 8 προαιρετικά ειδικότητας Α</t>
  </si>
  <si>
    <t xml:space="preserve">Δίκτυα Επικοινωνιών ΙΙ 5ο</t>
  </si>
  <si>
    <t xml:space="preserve">Υλοποίηση Συστημάτων 
Βάσεων Δεδομένων   5ο</t>
  </si>
  <si>
    <t xml:space="preserve">---------------</t>
  </si>
  <si>
    <t xml:space="preserve">ή 2 ελεύθερα</t>
  </si>
  <si>
    <t xml:space="preserve">4 απ' αυτά για την ειδίκευση της Β κατεύθυνσης</t>
  </si>
  <si>
    <t xml:space="preserve">4 απ' αυτά για την ειδίκευση της Α κατεύθυνσης</t>
  </si>
  <si>
    <t xml:space="preserve">Διαχείριση Δικτύων  6ο</t>
  </si>
  <si>
    <t xml:space="preserve">Μεταγλωττιστές   6ο</t>
  </si>
  <si>
    <t xml:space="preserve">----------------</t>
  </si>
  <si>
    <t xml:space="preserve">Κύματα, Κυματοδηγοί, 
Κεραίες   5ο</t>
  </si>
  <si>
    <t xml:space="preserve">Τεχνητή Νοημοσύνη 5ο ΔΕΝ</t>
  </si>
  <si>
    <r>
      <rPr>
        <sz val="11"/>
        <rFont val="Calibri"/>
        <family val="2"/>
        <charset val="161"/>
      </rPr>
      <t xml:space="preserve">Αρχιτεκτονική 
Υπολογιστών ΙΙ    </t>
    </r>
    <r>
      <rPr>
        <b val="true"/>
        <sz val="11"/>
        <rFont val="Calibri"/>
        <family val="2"/>
        <charset val="161"/>
      </rPr>
      <t xml:space="preserve"> 5ο</t>
    </r>
  </si>
  <si>
    <t xml:space="preserve">Τηλεπικοινωνιακά Δίκτυα  5ο</t>
  </si>
  <si>
    <t xml:space="preserve">Παράλληλα Συστήματα  5ο</t>
  </si>
  <si>
    <t xml:space="preserve">Ψηφιακή Επεξεργασία 
Σήματος  5ο</t>
  </si>
  <si>
    <t xml:space="preserve">Τεχνολογίες Εφαρμογών 
Διαδικτύου   6ο</t>
  </si>
  <si>
    <t xml:space="preserve">Τεχνολογίες Εφαρμογών 
Διαδικτύου 6ο</t>
  </si>
  <si>
    <t xml:space="preserve">Ηλεκτρονική    6ο</t>
  </si>
  <si>
    <t xml:space="preserve">Ασύρματα Δίκτυα 
Αισθητήρων   6ο</t>
  </si>
  <si>
    <t xml:space="preserve">Ανάλυση/Σχεδίαση 
Συστημάτων Λογισμικού  6ο</t>
  </si>
  <si>
    <t xml:space="preserve">Θεωρία Πληροφορίας  
Και Κωδίκων    6ο</t>
  </si>
  <si>
    <t xml:space="preserve">Επεξεργασία Στοχαστικών 
Σημάτων   6ο</t>
  </si>
  <si>
    <t xml:space="preserve">Επικοινωνία Ανθρώπου 
Μηχανής   7ο</t>
  </si>
  <si>
    <t xml:space="preserve">Οπτικές Επικοινωνίες και 
Οπτικά Δίκτυα   7ο</t>
  </si>
  <si>
    <t xml:space="preserve">Πληροφοριακά Συστήματα ΔΕΝ</t>
  </si>
  <si>
    <t xml:space="preserve">Ψηφιακές Επικοινωνίες  7ο</t>
  </si>
  <si>
    <t xml:space="preserve">Προστασία  και Ασφάλεια 
Υπολογ/κών Συστημάτων 8ο</t>
  </si>
  <si>
    <t xml:space="preserve">Συστήματα Κινητών και 
Προσ/κών Επικοινωνιών  7ο</t>
  </si>
  <si>
    <t xml:space="preserve">Τεχνολογία Λογισμικού ΔΕΝ</t>
  </si>
  <si>
    <t xml:space="preserve">αξίζουν:</t>
  </si>
  <si>
    <t xml:space="preserve">Διδακτική της Πληροφορικής 8ο</t>
  </si>
  <si>
    <t xml:space="preserve">4 ects</t>
  </si>
  <si>
    <t xml:space="preserve">Αν πάω για 2 ειδικότητες:</t>
  </si>
  <si>
    <t xml:space="preserve">Αν πάω για 1 ειδικότητα:</t>
  </si>
  <si>
    <t xml:space="preserve">Ιστορία της Πληροφορικής και των Τηλεπικοινωνιών   8ο</t>
  </si>
  <si>
    <t xml:space="preserve">ECTS:</t>
  </si>
  <si>
    <t xml:space="preserve">από τα υποχρεωτικά</t>
  </si>
  <si>
    <t xml:space="preserve">Κρυπτογραφία   7ο</t>
  </si>
  <si>
    <t xml:space="preserve">6 ects</t>
  </si>
  <si>
    <t xml:space="preserve">από τα εργαστήρια</t>
  </si>
  <si>
    <t xml:space="preserve">Εργαστήριο Ηλεκτρονικής 6ο αλλά</t>
  </si>
  <si>
    <t xml:space="preserve">6 ects εκαστο</t>
  </si>
  <si>
    <t xml:space="preserve">από τα 4 συν 2 υποχρεωτικά 2 ειδικοτήτων</t>
  </si>
  <si>
    <t xml:space="preserve">από τα 4 υποχρεωτικά μίας ειδικότητας</t>
  </si>
  <si>
    <t xml:space="preserve">πρώτα Εργαστήριο Κυκλωμάτων 3ο</t>
  </si>
  <si>
    <t xml:space="preserve">2 ects</t>
  </si>
  <si>
    <t xml:space="preserve">πρακτική ή πτυχιακή</t>
  </si>
  <si>
    <t xml:space="preserve">απ'τα γενικής παιδείας</t>
  </si>
  <si>
    <t xml:space="preserve">Εισαγωγή στην Παιδαγωγική  8ο</t>
  </si>
  <si>
    <t xml:space="preserve">project</t>
  </si>
  <si>
    <t xml:space="preserve">Βιοπληροφορική 6ο</t>
  </si>
  <si>
    <t xml:space="preserve">από τα 7(ένα διπλό) βασ. προαιρ. των 2 ειδικοτήτων</t>
  </si>
  <si>
    <t xml:space="preserve">από τα 4 βασικά προαιρετικά της ειδικότητας</t>
  </si>
  <si>
    <t xml:space="preserve">Θεωρία και Μεθοδολογία της Διδασκαλίας 6ο</t>
  </si>
  <si>
    <t xml:space="preserve">προαιρετικό</t>
  </si>
  <si>
    <t xml:space="preserve">Ιστορία της Τεχνολογίας 6o</t>
  </si>
  <si>
    <t xml:space="preserve">ελεύθερα</t>
  </si>
  <si>
    <t xml:space="preserve">2 ελεύθερα</t>
  </si>
  <si>
    <t xml:space="preserve">4 προαιρετικά μαζί με εργαστήριο κυκλωμάτων</t>
  </si>
</sst>
</file>

<file path=xl/styles.xml><?xml version="1.0" encoding="utf-8"?>
<styleSheet xmlns="http://schemas.openxmlformats.org/spreadsheetml/2006/main">
  <numFmts count="5">
    <numFmt numFmtId="164" formatCode="General"/>
    <numFmt numFmtId="165" formatCode="#0.0"/>
    <numFmt numFmtId="166" formatCode="General"/>
    <numFmt numFmtId="167" formatCode="0.00"/>
    <numFmt numFmtId="168" formatCode="@"/>
  </numFmts>
  <fonts count="12">
    <font>
      <sz val="11"/>
      <name val="Calibri"/>
      <family val="2"/>
      <charset val="1"/>
    </font>
    <font>
      <sz val="10"/>
      <name val="Arial"/>
      <family val="0"/>
    </font>
    <font>
      <sz val="10"/>
      <name val="Arial"/>
      <family val="0"/>
    </font>
    <font>
      <sz val="10"/>
      <name val="Arial"/>
      <family val="0"/>
    </font>
    <font>
      <sz val="11"/>
      <name val="Calibri"/>
      <family val="2"/>
      <charset val="161"/>
    </font>
    <font>
      <b val="true"/>
      <sz val="16"/>
      <name val="Calibri"/>
      <family val="2"/>
      <charset val="1"/>
    </font>
    <font>
      <b val="true"/>
      <sz val="16"/>
      <name val="Calibri"/>
      <family val="2"/>
      <charset val="161"/>
    </font>
    <font>
      <b val="true"/>
      <sz val="11"/>
      <name val="Calibri"/>
      <family val="2"/>
      <charset val="161"/>
    </font>
    <font>
      <u val="single"/>
      <sz val="11"/>
      <name val="Calibri"/>
      <family val="2"/>
      <charset val="161"/>
    </font>
    <font>
      <b val="true"/>
      <sz val="8"/>
      <name val="Calibri"/>
      <family val="2"/>
      <charset val="161"/>
    </font>
    <font>
      <sz val="11"/>
      <color rgb="FF000000"/>
      <name val="Calibri"/>
      <family val="2"/>
      <charset val="161"/>
    </font>
    <font>
      <i val="true"/>
      <sz val="11"/>
      <name val="Calibri"/>
      <family val="2"/>
      <charset val="161"/>
    </font>
  </fonts>
  <fills count="8">
    <fill>
      <patternFill patternType="none"/>
    </fill>
    <fill>
      <patternFill patternType="gray125"/>
    </fill>
    <fill>
      <patternFill patternType="solid">
        <fgColor rgb="FFFFFFFF"/>
        <bgColor rgb="FFF0F0F0"/>
      </patternFill>
    </fill>
    <fill>
      <patternFill patternType="solid">
        <fgColor rgb="FFFF6600"/>
        <bgColor rgb="FFFF9900"/>
      </patternFill>
    </fill>
    <fill>
      <patternFill patternType="solid">
        <fgColor rgb="FFFFFF99"/>
        <bgColor rgb="FFF0F0F0"/>
      </patternFill>
    </fill>
    <fill>
      <patternFill patternType="solid">
        <fgColor rgb="FFCCFFCC"/>
        <bgColor rgb="FFCCFFFF"/>
      </patternFill>
    </fill>
    <fill>
      <patternFill patternType="solid">
        <fgColor rgb="FFFFFF00"/>
        <bgColor rgb="FFFFFF00"/>
      </patternFill>
    </fill>
    <fill>
      <patternFill patternType="solid">
        <fgColor rgb="FFF0F0F0"/>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true"/>
      <protection locked="true" hidden="false"/>
    </xf>
    <xf numFmtId="164" fontId="5" fillId="0" borderId="0" xfId="0" applyFont="true" applyBorder="true" applyAlignment="true" applyProtection="false">
      <alignment horizontal="center" vertical="bottom" textRotation="0" wrapText="true" indent="0" shrinkToFit="true"/>
      <protection locked="true" hidden="false"/>
    </xf>
    <xf numFmtId="164" fontId="6" fillId="0" borderId="0" xfId="0" applyFont="true" applyBorder="true" applyAlignment="true" applyProtection="false">
      <alignment horizontal="center" vertical="bottom" textRotation="0" wrapText="true" indent="0" shrinkToFit="true"/>
      <protection locked="true" hidden="false"/>
    </xf>
    <xf numFmtId="164" fontId="7" fillId="0" borderId="0" xfId="0" applyFont="true" applyBorder="true" applyAlignment="true" applyProtection="false">
      <alignment horizontal="general" vertical="bottom" textRotation="0" wrapText="true" indent="0" shrinkToFit="true"/>
      <protection locked="true" hidden="false"/>
    </xf>
    <xf numFmtId="164" fontId="7" fillId="0" borderId="0" xfId="0" applyFont="true" applyBorder="false" applyAlignment="true" applyProtection="false">
      <alignment horizontal="general" vertical="bottom" textRotation="0" wrapText="true" indent="0" shrinkToFit="true"/>
      <protection locked="true" hidden="false"/>
    </xf>
    <xf numFmtId="164" fontId="9" fillId="0" borderId="0" xfId="0" applyFont="true" applyBorder="fals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general" vertical="bottom" textRotation="0" wrapText="true" indent="0" shrinkToFit="true"/>
      <protection locked="true" hidden="false"/>
    </xf>
    <xf numFmtId="166" fontId="4" fillId="2" borderId="0" xfId="0" applyFont="true" applyBorder="true" applyAlignment="true" applyProtection="false">
      <alignment horizontal="general" vertical="bottom" textRotation="0" wrapText="true" indent="0" shrinkToFit="true"/>
      <protection locked="true" hidden="false"/>
    </xf>
    <xf numFmtId="164" fontId="4" fillId="3" borderId="0" xfId="0" applyFont="true" applyBorder="false" applyAlignment="true" applyProtection="false">
      <alignment horizontal="general" vertical="bottom" textRotation="0" wrapText="true" indent="0" shrinkToFit="true"/>
      <protection locked="true" hidden="false"/>
    </xf>
    <xf numFmtId="166" fontId="10" fillId="4" borderId="0" xfId="0" applyFont="true" applyBorder="false" applyAlignment="true" applyProtection="false">
      <alignment horizontal="general" vertical="bottom" textRotation="0" wrapText="true" indent="0" shrinkToFit="true"/>
      <protection locked="true" hidden="false"/>
    </xf>
    <xf numFmtId="164" fontId="7" fillId="0" borderId="0" xfId="0" applyFont="true" applyBorder="false" applyAlignment="true" applyProtection="false">
      <alignment horizontal="center" vertical="bottom" textRotation="0" wrapText="true" indent="0" shrinkToFit="true"/>
      <protection locked="true" hidden="false"/>
    </xf>
    <xf numFmtId="164" fontId="10" fillId="2" borderId="0" xfId="0" applyFont="true" applyBorder="false" applyAlignment="true" applyProtection="false">
      <alignment horizontal="general" vertical="bottom" textRotation="0" wrapText="true" indent="0" shrinkToFit="true"/>
      <protection locked="true" hidden="false"/>
    </xf>
    <xf numFmtId="164" fontId="10" fillId="0" borderId="0" xfId="0" applyFont="true" applyBorder="false" applyAlignment="true" applyProtection="false">
      <alignment horizontal="general" vertical="bottom" textRotation="0" wrapText="true" indent="0" shrinkToFit="true"/>
      <protection locked="true" hidden="false"/>
    </xf>
    <xf numFmtId="166" fontId="4" fillId="4" borderId="0" xfId="0" applyFont="true" applyBorder="false" applyAlignment="true" applyProtection="false">
      <alignment horizontal="general" vertical="bottom" textRotation="0" wrapText="true" indent="0" shrinkToFit="true"/>
      <protection locked="true" hidden="false"/>
    </xf>
    <xf numFmtId="165" fontId="4" fillId="0" borderId="0" xfId="0" applyFont="true" applyBorder="false" applyAlignment="true" applyProtection="false">
      <alignment horizontal="right" vertical="bottom" textRotation="0" wrapText="true" indent="0" shrinkToFit="true"/>
      <protection locked="true" hidden="false"/>
    </xf>
    <xf numFmtId="164" fontId="11" fillId="0" borderId="0" xfId="0" applyFont="true" applyBorder="false" applyAlignment="true" applyProtection="false">
      <alignment horizontal="right" vertical="bottom" textRotation="0" wrapText="true" indent="0" shrinkToFit="true"/>
      <protection locked="true" hidden="false"/>
    </xf>
    <xf numFmtId="165" fontId="4" fillId="0" borderId="0" xfId="0" applyFont="true" applyBorder="true" applyAlignment="true" applyProtection="false">
      <alignment horizontal="general" vertical="bottom" textRotation="0" wrapText="true" indent="0" shrinkToFit="true"/>
      <protection locked="true" hidden="false"/>
    </xf>
    <xf numFmtId="164" fontId="7" fillId="0" borderId="0" xfId="0" applyFont="true" applyBorder="false" applyAlignment="true" applyProtection="false">
      <alignment horizontal="right" vertical="bottom" textRotation="0" wrapText="true" indent="0" shrinkToFit="true"/>
      <protection locked="true" hidden="false"/>
    </xf>
    <xf numFmtId="164" fontId="4" fillId="5" borderId="0" xfId="0" applyFont="true" applyBorder="false" applyAlignment="true" applyProtection="false">
      <alignment horizontal="general" vertical="bottom" textRotation="0" wrapText="true" indent="0" shrinkToFit="true"/>
      <protection locked="true" hidden="false"/>
    </xf>
    <xf numFmtId="164" fontId="7" fillId="0" borderId="0" xfId="0" applyFont="true" applyBorder="false" applyAlignment="true" applyProtection="false">
      <alignment horizontal="left" vertical="bottom" textRotation="0" wrapText="true" indent="0" shrinkToFit="true"/>
      <protection locked="true" hidden="false"/>
    </xf>
    <xf numFmtId="164" fontId="7" fillId="0" borderId="0" xfId="0" applyFont="true" applyBorder="true" applyAlignment="true" applyProtection="false">
      <alignment horizontal="left" vertical="bottom" textRotation="0" wrapText="true" indent="0" shrinkToFit="true"/>
      <protection locked="true" hidden="false"/>
    </xf>
    <xf numFmtId="164" fontId="4" fillId="0" borderId="0" xfId="0" applyFont="true" applyBorder="false" applyAlignment="true" applyProtection="false">
      <alignment horizontal="center" vertical="bottom" textRotation="0" wrapText="true" indent="0" shrinkToFit="true"/>
      <protection locked="true" hidden="false"/>
    </xf>
    <xf numFmtId="164" fontId="4" fillId="0" borderId="0" xfId="0" applyFont="true" applyBorder="true" applyAlignment="true" applyProtection="false">
      <alignment horizontal="left" vertical="bottom" textRotation="0" wrapText="true" indent="0" shrinkToFit="true"/>
      <protection locked="true" hidden="false"/>
    </xf>
    <xf numFmtId="166" fontId="4" fillId="2" borderId="0" xfId="0" applyFont="true" applyBorder="fals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left" vertical="bottom" textRotation="0" wrapText="true" indent="0" shrinkToFit="true"/>
      <protection locked="true" hidden="false"/>
    </xf>
    <xf numFmtId="166" fontId="4" fillId="0" borderId="0" xfId="0" applyFont="true" applyBorder="true" applyAlignment="true" applyProtection="false">
      <alignment horizontal="left" vertical="bottom" textRotation="0" wrapText="true" indent="0" shrinkToFit="true"/>
      <protection locked="true" hidden="false"/>
    </xf>
    <xf numFmtId="166" fontId="0" fillId="0" borderId="0" xfId="0" applyFont="true" applyBorder="false" applyAlignment="true" applyProtection="false">
      <alignment horizontal="general" vertical="bottom" textRotation="0" wrapText="true" indent="0" shrinkToFit="true"/>
      <protection locked="true" hidden="false"/>
    </xf>
    <xf numFmtId="164" fontId="4" fillId="0" borderId="0" xfId="0" applyFont="true" applyBorder="false" applyAlignment="true" applyProtection="false">
      <alignment horizontal="general" vertical="top" textRotation="0" wrapText="true" indent="0" shrinkToFit="true"/>
      <protection locked="true" hidden="false"/>
    </xf>
    <xf numFmtId="164" fontId="7" fillId="0" borderId="0" xfId="0" applyFont="true" applyBorder="false" applyAlignment="true" applyProtection="false">
      <alignment horizontal="left" vertical="top" textRotation="0" wrapText="true" indent="0" shrinkToFit="true"/>
      <protection locked="true" hidden="false"/>
    </xf>
    <xf numFmtId="164" fontId="4" fillId="0" borderId="0" xfId="0" applyFont="true" applyBorder="false" applyAlignment="true" applyProtection="false">
      <alignment horizontal="left" vertical="top" textRotation="0" wrapText="true" indent="0" shrinkToFit="true"/>
      <protection locked="true" hidden="false"/>
    </xf>
    <xf numFmtId="166" fontId="10" fillId="6" borderId="0" xfId="0" applyFont="true" applyBorder="false" applyAlignment="true" applyProtection="false">
      <alignment horizontal="general" vertical="bottom" textRotation="0" wrapText="true" indent="0" shrinkToFit="true"/>
      <protection locked="true" hidden="false"/>
    </xf>
    <xf numFmtId="166" fontId="4" fillId="5" borderId="0" xfId="0" applyFont="true" applyBorder="true" applyAlignment="true" applyProtection="false">
      <alignment horizontal="left" vertical="bottom" textRotation="0" wrapText="true" indent="0" shrinkToFit="true"/>
      <protection locked="true" hidden="false"/>
    </xf>
    <xf numFmtId="167" fontId="4" fillId="0" borderId="0" xfId="0" applyFont="true" applyBorder="false" applyAlignment="true" applyProtection="false">
      <alignment horizontal="general" vertical="bottom" textRotation="0" wrapText="true" indent="0" shrinkToFit="true"/>
      <protection locked="true" hidden="false"/>
    </xf>
    <xf numFmtId="164" fontId="7" fillId="7" borderId="0" xfId="0" applyFont="true" applyBorder="false" applyAlignment="true" applyProtection="false">
      <alignment horizontal="left" vertical="bottom" textRotation="0" wrapText="true" indent="0" shrinkToFit="true"/>
      <protection locked="true" hidden="false"/>
    </xf>
    <xf numFmtId="168" fontId="4" fillId="0" borderId="0" xfId="0" applyFont="true" applyBorder="false" applyAlignment="true" applyProtection="false">
      <alignment horizontal="center" vertical="center" textRotation="0" wrapText="true" indent="0" shrinkToFit="true"/>
      <protection locked="true" hidden="false"/>
    </xf>
    <xf numFmtId="168" fontId="4" fillId="0" borderId="0" xfId="0" applyFont="true" applyBorder="true" applyAlignment="true" applyProtection="false">
      <alignment horizontal="left" vertical="center" textRotation="0" wrapText="true" indent="0" shrinkToFit="true"/>
      <protection locked="true" hidden="false"/>
    </xf>
    <xf numFmtId="164" fontId="7" fillId="0" borderId="1" xfId="0" applyFont="true" applyBorder="true" applyAlignment="true" applyProtection="false">
      <alignment horizontal="left" vertical="top" textRotation="0" wrapText="true" indent="0" shrinkToFit="true"/>
      <protection locked="true" hidden="false"/>
    </xf>
    <xf numFmtId="164" fontId="4" fillId="0" borderId="1" xfId="0" applyFont="true" applyBorder="true" applyAlignment="true" applyProtection="false">
      <alignment horizontal="left" vertical="top" textRotation="0" wrapText="true" indent="0" shrinkToFit="true"/>
      <protection locked="true" hidden="false"/>
    </xf>
    <xf numFmtId="164" fontId="4" fillId="7" borderId="0" xfId="0" applyFont="true" applyBorder="false" applyAlignment="true" applyProtection="false">
      <alignment horizontal="left" vertical="bottom" textRotation="0" wrapText="true" indent="0" shrinkToFit="true"/>
      <protection locked="true" hidden="false"/>
    </xf>
    <xf numFmtId="164" fontId="7" fillId="7" borderId="1" xfId="0" applyFont="true" applyBorder="true" applyAlignment="true" applyProtection="false">
      <alignment horizontal="left" vertical="top" textRotation="0" wrapText="true" indent="0" shrinkToFit="true"/>
      <protection locked="true" hidden="false"/>
    </xf>
    <xf numFmtId="164" fontId="4" fillId="7" borderId="1" xfId="0" applyFont="true" applyBorder="true" applyAlignment="true" applyProtection="false">
      <alignment horizontal="left" vertical="top" textRotation="0" wrapText="true" indent="0" shrinkToFit="tru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8">
    <dxf>
      <font>
        <b val="1"/>
        <color rgb="FF000000"/>
        <sz val="11"/>
      </font>
      <fill>
        <patternFill>
          <bgColor rgb="FFCCFFCC"/>
        </patternFill>
      </fill>
    </dxf>
    <dxf>
      <font>
        <b val="1"/>
        <color rgb="FF000000"/>
        <sz val="11"/>
      </font>
      <fill>
        <patternFill>
          <bgColor rgb="FFFFFF99"/>
        </patternFill>
      </fill>
    </dxf>
    <dxf>
      <font>
        <b val="1"/>
        <color rgb="FF000000"/>
        <sz val="11"/>
      </font>
      <fill>
        <patternFill>
          <bgColor rgb="FFFFFF00"/>
        </patternFill>
      </fill>
    </dxf>
    <dxf>
      <font>
        <b val="1"/>
        <color rgb="FF000000"/>
        <sz val="11"/>
      </font>
      <fill>
        <patternFill>
          <bgColor rgb="FFFFFF99"/>
        </patternFill>
      </fill>
    </dxf>
    <dxf>
      <font>
        <b val="1"/>
        <color rgb="FF000000"/>
        <sz val="11"/>
      </font>
      <fill>
        <patternFill>
          <bgColor rgb="FFFFFF00"/>
        </patternFill>
      </fill>
    </dxf>
    <dxf>
      <font>
        <b val="1"/>
        <color rgb="FF000000"/>
        <sz val="11"/>
      </font>
      <fill>
        <patternFill>
          <bgColor rgb="FFFFFF99"/>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
      <font>
        <b val="1"/>
        <color rgb="FF000000"/>
        <sz val="11"/>
      </font>
      <fill>
        <patternFill>
          <bgColor rgb="FFCCFFCC"/>
        </patternFill>
      </fill>
    </dxf>
    <dxf>
      <font>
        <b val="1"/>
        <sz val="11"/>
      </font>
      <fill>
        <patternFill>
          <bgColor rgb="FFFF66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0F0F0"/>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true" showOutlineSymbols="true" defaultGridColor="true" view="normal" topLeftCell="A150" colorId="64" zoomScale="60" zoomScaleNormal="60" zoomScalePageLayoutView="100" workbookViewId="0">
      <selection pane="topLeft" activeCell="E163" activeCellId="0" sqref="E163"/>
    </sheetView>
  </sheetViews>
  <sheetFormatPr defaultColWidth="15.55859375" defaultRowHeight="39.6" zeroHeight="false" outlineLevelRow="0" outlineLevelCol="0"/>
  <cols>
    <col collapsed="false" customWidth="true" hidden="false" outlineLevel="0" max="1" min="1" style="1" width="32.33"/>
    <col collapsed="false" customWidth="true" hidden="false" outlineLevel="0" max="2" min="2" style="1" width="6.55"/>
    <col collapsed="false" customWidth="true" hidden="false" outlineLevel="0" max="3" min="3" style="1" width="27"/>
    <col collapsed="false" customWidth="false" hidden="false" outlineLevel="0" max="5" min="4" style="1" width="15.55"/>
    <col collapsed="false" customWidth="true" hidden="false" outlineLevel="0" max="6" min="6" style="1" width="15.44"/>
    <col collapsed="false" customWidth="true" hidden="false" outlineLevel="0" max="7" min="7" style="1" width="31"/>
    <col collapsed="false" customWidth="false" hidden="false" outlineLevel="0" max="10" min="8" style="1" width="15.55"/>
    <col collapsed="false" customWidth="false" hidden="true" outlineLevel="0" max="21" min="11" style="1" width="15.55"/>
    <col collapsed="false" customWidth="false" hidden="false" outlineLevel="0" max="1024" min="22" style="1" width="15.55"/>
  </cols>
  <sheetData>
    <row r="1" customFormat="false" ht="21" hidden="false" customHeight="true" outlineLevel="0" collapsed="false">
      <c r="A1" s="2" t="s">
        <v>0</v>
      </c>
      <c r="B1" s="2"/>
      <c r="C1" s="2"/>
    </row>
    <row r="2" customFormat="false" ht="21" hidden="false" customHeight="true" outlineLevel="0" collapsed="false">
      <c r="A2" s="3" t="s">
        <v>1</v>
      </c>
      <c r="B2" s="3"/>
      <c r="C2" s="3"/>
    </row>
    <row r="3" customFormat="false" ht="19.7" hidden="false" customHeight="true" outlineLevel="0" collapsed="false">
      <c r="A3" s="3" t="s">
        <v>2</v>
      </c>
      <c r="B3" s="3"/>
      <c r="C3" s="3"/>
    </row>
    <row r="4" customFormat="false" ht="19.7" hidden="false" customHeight="true" outlineLevel="0" collapsed="false">
      <c r="A4" s="3"/>
      <c r="B4" s="3"/>
      <c r="C4" s="3"/>
    </row>
    <row r="5" customFormat="false" ht="19.7" hidden="false" customHeight="true" outlineLevel="0" collapsed="false">
      <c r="A5" s="3"/>
      <c r="B5" s="3"/>
      <c r="C5" s="3"/>
    </row>
    <row r="6" customFormat="false" ht="39" hidden="false" customHeight="true" outlineLevel="0" collapsed="false">
      <c r="A6" s="4" t="s">
        <v>3</v>
      </c>
      <c r="B6" s="4"/>
      <c r="C6" s="4"/>
    </row>
    <row r="7" customFormat="false" ht="48" hidden="false" customHeight="true" outlineLevel="0" collapsed="false">
      <c r="C7" s="5" t="s">
        <v>4</v>
      </c>
      <c r="D7" s="6" t="s">
        <v>5</v>
      </c>
    </row>
    <row r="8" customFormat="false" ht="39.6" hidden="false" customHeight="true" outlineLevel="0" collapsed="false">
      <c r="C8" s="1" t="s">
        <v>6</v>
      </c>
      <c r="D8" s="1" t="n">
        <v>0</v>
      </c>
    </row>
    <row r="9" customFormat="false" ht="39.6" hidden="false" customHeight="true" outlineLevel="0" collapsed="false">
      <c r="C9" s="1" t="s">
        <v>7</v>
      </c>
      <c r="D9" s="1" t="n">
        <v>1</v>
      </c>
    </row>
    <row r="10" customFormat="false" ht="39.6" hidden="false" customHeight="true" outlineLevel="0" collapsed="false">
      <c r="C10" s="7"/>
      <c r="D10" s="8" t="str">
        <f aca="false">IF($D$8+$D$9 = 1, "Συνεχίστε!","Διαλέξτε ΜΙΑ κατεύθυνση!")</f>
        <v>Συνεχίστε!</v>
      </c>
      <c r="E10" s="8"/>
    </row>
    <row r="12" customFormat="false" ht="48.6" hidden="false" customHeight="true" outlineLevel="0" collapsed="false">
      <c r="A12" s="4" t="s">
        <v>8</v>
      </c>
      <c r="B12" s="4"/>
      <c r="C12" s="4"/>
      <c r="D12" s="4"/>
    </row>
    <row r="13" customFormat="false" ht="45" hidden="false" customHeight="true" outlineLevel="0" collapsed="false">
      <c r="A13" s="5" t="s">
        <v>9</v>
      </c>
      <c r="B13" s="5" t="s">
        <v>10</v>
      </c>
      <c r="C13" s="5" t="s">
        <v>11</v>
      </c>
      <c r="D13" s="6" t="s">
        <v>12</v>
      </c>
      <c r="K13" s="9" t="s">
        <v>13</v>
      </c>
    </row>
    <row r="14" customFormat="false" ht="39.6" hidden="false" customHeight="true" outlineLevel="0" collapsed="false">
      <c r="A14" s="10" t="str">
        <f aca="false">IF($D$8, "Επιλέξτε το πολύ 2!", "Επιλέξτε το πολύ 1!")</f>
        <v>Επιλέξτε το πολύ 1!</v>
      </c>
      <c r="B14" s="11" t="s">
        <v>14</v>
      </c>
      <c r="C14" s="12" t="s">
        <v>15</v>
      </c>
      <c r="D14" s="1" t="n">
        <v>0</v>
      </c>
      <c r="L14" s="1" t="s">
        <v>16</v>
      </c>
    </row>
    <row r="15" customFormat="false" ht="39.6" hidden="false" customHeight="true" outlineLevel="0" collapsed="false">
      <c r="A15" s="10" t="str">
        <f aca="false">IF($D$8, "Επιλέξτε το πολύ 2!", "Επιλέξτε το πολύ 1!")</f>
        <v>Επιλέξτε το πολύ 1!</v>
      </c>
      <c r="B15" s="11" t="s">
        <v>14</v>
      </c>
      <c r="C15" s="12" t="s">
        <v>17</v>
      </c>
      <c r="D15" s="1" t="n">
        <v>0</v>
      </c>
      <c r="L15" s="1" t="s">
        <v>14</v>
      </c>
      <c r="M15" s="1" t="n">
        <f aca="false">SUM($D$14:$D$19) = 1</f>
        <v>0</v>
      </c>
    </row>
    <row r="16" customFormat="false" ht="39.6" hidden="false" customHeight="true" outlineLevel="0" collapsed="false">
      <c r="A16" s="10" t="str">
        <f aca="false">IF($D$8, "Επιλέξτε το πολύ 2!", "Επιλέξτε το πολύ 1!")</f>
        <v>Επιλέξτε το πολύ 1!</v>
      </c>
      <c r="B16" s="11" t="s">
        <v>14</v>
      </c>
      <c r="C16" s="13" t="s">
        <v>18</v>
      </c>
      <c r="D16" s="1" t="n">
        <v>0</v>
      </c>
      <c r="L16" s="1" t="s">
        <v>19</v>
      </c>
      <c r="M16" s="1" t="n">
        <f aca="false">OR(SUM($D$14:$D$16)=2, SUM($D$17:$D$19)=2)</f>
        <v>0</v>
      </c>
    </row>
    <row r="17" customFormat="false" ht="39.6" hidden="false" customHeight="true" outlineLevel="0" collapsed="false">
      <c r="A17" s="14" t="str">
        <f aca="false">IF($D$9, "Επιλέξτε το πολύ 2!", "Επιλέξτε το πολύ 1!")</f>
        <v>Επιλέξτε το πολύ 2!</v>
      </c>
      <c r="B17" s="11" t="s">
        <v>19</v>
      </c>
      <c r="C17" s="1" t="s">
        <v>20</v>
      </c>
      <c r="D17" s="1" t="n">
        <v>0</v>
      </c>
      <c r="L17" s="1" t="s">
        <v>21</v>
      </c>
      <c r="M17" s="1" t="n">
        <f aca="false">AND(SUM($D$14:$D$16)=1, SUM($D$17:$D$19)=1)</f>
        <v>0</v>
      </c>
    </row>
    <row r="18" customFormat="false" ht="39.6" hidden="false" customHeight="true" outlineLevel="0" collapsed="false">
      <c r="A18" s="14" t="str">
        <f aca="false">IF($D$9, "Επιλέξτε το πολύ 2!", "Επιλέξτε το πολύ 1!")</f>
        <v>Επιλέξτε το πολύ 2!</v>
      </c>
      <c r="B18" s="11" t="s">
        <v>19</v>
      </c>
      <c r="C18" s="1" t="s">
        <v>22</v>
      </c>
      <c r="D18" s="1" t="n">
        <v>0</v>
      </c>
      <c r="L18" s="1" t="s">
        <v>23</v>
      </c>
      <c r="M18" s="1" t="n">
        <f aca="false">SUM($D$14:$D$19) = 0</f>
        <v>1</v>
      </c>
    </row>
    <row r="19" s="16" customFormat="true" ht="39.6" hidden="false" customHeight="true" outlineLevel="0" collapsed="false">
      <c r="A19" s="14" t="str">
        <f aca="false">IF($D$9, "Επιλέξτε το πολύ 2!", "Επιλέξτε το πολύ 1!")</f>
        <v>Επιλέξτε το πολύ 2!</v>
      </c>
      <c r="B19" s="11" t="s">
        <v>19</v>
      </c>
      <c r="C19" s="1" t="s">
        <v>24</v>
      </c>
      <c r="D19" s="15" t="n">
        <v>0</v>
      </c>
      <c r="F19" s="1"/>
      <c r="G19" s="1"/>
      <c r="H19" s="1"/>
      <c r="I19" s="1"/>
    </row>
    <row r="20" customFormat="false" ht="39.6" hidden="false" customHeight="true" outlineLevel="0" collapsed="false">
      <c r="C20" s="7"/>
      <c r="D20" s="8" t="str">
        <f aca="false">IF(AND(SUM($D$14:$D$19)&lt;3,IF(SUM($D$14:$D$19)=2,OR(AND($D$8,SUM($D$14:$D$16)),AND($D$9,SUM($D$17:$D$19))),1),IF(SUM($D$14:$D$19)=1,OR(AND($D$8,SUM($D$14:$D$16)),AND($D$9,SUM($D$17:$D$19))),1)),"Συνεχίστε!","Διαλέξατε λάθος ειδίκευση!")</f>
        <v>Συνεχίστε!</v>
      </c>
      <c r="E20" s="8"/>
    </row>
    <row r="21" customFormat="false" ht="39.6" hidden="false" customHeight="true" outlineLevel="0" collapsed="false">
      <c r="C21" s="7"/>
      <c r="D21" s="1" t="str">
        <f aca="false">IF(E21 = "",  "", "Σχόλια:")</f>
        <v/>
      </c>
      <c r="E21" s="17" t="str">
        <f aca="false">IF(SUM($D$14:$D$19) &gt;2, "Διαλέξτε το πολύ 2 ειδικεύσεις!","")</f>
        <v/>
      </c>
      <c r="F21" s="17"/>
      <c r="G21" s="17"/>
    </row>
    <row r="22" customFormat="false" ht="39.6" hidden="false" customHeight="true" outlineLevel="0" collapsed="false">
      <c r="C22" s="7"/>
      <c r="D22" s="1" t="str">
        <f aca="false">IF(E22 = "",  "", "Σχόλια:")</f>
        <v/>
      </c>
      <c r="E22" s="17" t="str">
        <f aca="false">IF(IF(SUM($D$14:$D$19) = 2, OR(AND($D$8, SUM($D$14:$D$16)), AND($D$9, SUM($D$17:$D$19))), 1),"","Αν θέλετε 2 ειδικεύσεις πρέπει να είναι στην κατεύθυνση που διαλέξατε!")</f>
        <v/>
      </c>
      <c r="F22" s="17"/>
      <c r="G22" s="17"/>
      <c r="H22" s="17"/>
    </row>
    <row r="23" customFormat="false" ht="39.6" hidden="false" customHeight="true" outlineLevel="0" collapsed="false">
      <c r="C23" s="7"/>
      <c r="D23" s="1" t="str">
        <f aca="false">IF(E23 = "",  "", "Σχόλια:")</f>
        <v/>
      </c>
      <c r="E23" s="17" t="str">
        <f aca="false">IF(IF(SUM($D$14:$D$19) = 1, OR(AND($D$8, SUM($D$14:$D$16)), AND($D$9, SUM($D$17:$D$19))), 1),"","Αν θέλετε μία ειδίκευση πρέπει να είναι στην κατεύθυνση που διαλέξατε!")</f>
        <v/>
      </c>
      <c r="F23" s="17"/>
      <c r="G23" s="17"/>
      <c r="H23" s="17"/>
    </row>
    <row r="24" customFormat="false" ht="39.6" hidden="false" customHeight="true" outlineLevel="0" collapsed="false">
      <c r="A24" s="5" t="s">
        <v>25</v>
      </c>
      <c r="C24" s="7"/>
    </row>
    <row r="25" customFormat="false" ht="72.75" hidden="false" customHeight="true" outlineLevel="0" collapsed="false">
      <c r="A25" s="17" t="s">
        <v>26</v>
      </c>
      <c r="B25" s="17"/>
      <c r="C25" s="17"/>
      <c r="D25" s="17"/>
      <c r="E25" s="17"/>
      <c r="F25" s="17"/>
    </row>
    <row r="27" customFormat="false" ht="39.6" hidden="false" customHeight="true" outlineLevel="0" collapsed="false">
      <c r="A27" s="5" t="s">
        <v>27</v>
      </c>
      <c r="C27" s="7"/>
    </row>
    <row r="28" customFormat="false" ht="39.6" hidden="false" customHeight="true" outlineLevel="0" collapsed="false">
      <c r="A28" s="4" t="s">
        <v>28</v>
      </c>
      <c r="B28" s="4"/>
      <c r="C28" s="4"/>
      <c r="D28" s="4"/>
    </row>
    <row r="29" customFormat="false" ht="39.6" hidden="false" customHeight="true" outlineLevel="0" collapsed="false">
      <c r="A29" s="5" t="s">
        <v>29</v>
      </c>
      <c r="B29" s="5" t="s">
        <v>30</v>
      </c>
      <c r="C29" s="5" t="s">
        <v>31</v>
      </c>
      <c r="D29" s="11" t="s">
        <v>32</v>
      </c>
      <c r="E29" s="18" t="s">
        <v>33</v>
      </c>
      <c r="F29" s="5"/>
      <c r="L29" s="1" t="s">
        <v>16</v>
      </c>
    </row>
    <row r="30" customFormat="false" ht="39.6" hidden="false" customHeight="true" outlineLevel="0" collapsed="false">
      <c r="A30" s="19" t="s">
        <v>34</v>
      </c>
      <c r="B30" s="11" t="s">
        <v>35</v>
      </c>
      <c r="C30" s="20" t="s">
        <v>36</v>
      </c>
      <c r="D30" s="11" t="n">
        <v>6</v>
      </c>
      <c r="E30" s="1" t="n">
        <v>5</v>
      </c>
      <c r="F30" s="5"/>
      <c r="L30" s="1" t="n">
        <f aca="false">IF(E30&gt;4, 1, 0)</f>
        <v>1</v>
      </c>
    </row>
    <row r="31" customFormat="false" ht="39.6" hidden="false" customHeight="true" outlineLevel="0" collapsed="false">
      <c r="A31" s="19" t="s">
        <v>34</v>
      </c>
      <c r="B31" s="11" t="s">
        <v>37</v>
      </c>
      <c r="C31" s="20" t="s">
        <v>38</v>
      </c>
      <c r="D31" s="11" t="n">
        <v>7</v>
      </c>
      <c r="E31" s="1" t="n">
        <v>6</v>
      </c>
      <c r="F31" s="5"/>
      <c r="L31" s="1" t="n">
        <f aca="false">IF(E31&gt;4, 1, 0)</f>
        <v>1</v>
      </c>
    </row>
    <row r="32" customFormat="false" ht="39.6" hidden="false" customHeight="true" outlineLevel="0" collapsed="false">
      <c r="A32" s="19" t="s">
        <v>34</v>
      </c>
      <c r="B32" s="11" t="s">
        <v>39</v>
      </c>
      <c r="C32" s="20" t="s">
        <v>40</v>
      </c>
      <c r="D32" s="11" t="n">
        <v>7</v>
      </c>
      <c r="E32" s="1" t="n">
        <v>5</v>
      </c>
      <c r="F32" s="5"/>
      <c r="L32" s="1" t="n">
        <f aca="false">IF(E32&gt;4, 1, 0)</f>
        <v>1</v>
      </c>
    </row>
    <row r="33" customFormat="false" ht="39.6" hidden="false" customHeight="true" outlineLevel="0" collapsed="false">
      <c r="A33" s="19" t="s">
        <v>34</v>
      </c>
      <c r="B33" s="11" t="s">
        <v>41</v>
      </c>
      <c r="C33" s="20" t="s">
        <v>42</v>
      </c>
      <c r="D33" s="11" t="n">
        <v>6</v>
      </c>
      <c r="E33" s="1" t="n">
        <v>8</v>
      </c>
      <c r="F33" s="5"/>
      <c r="L33" s="1" t="n">
        <f aca="false">IF(E33&gt;4, 1, 0)</f>
        <v>1</v>
      </c>
    </row>
    <row r="34" customFormat="false" ht="39.6" hidden="false" customHeight="true" outlineLevel="0" collapsed="false">
      <c r="A34" s="19" t="s">
        <v>34</v>
      </c>
      <c r="B34" s="11" t="s">
        <v>43</v>
      </c>
      <c r="C34" s="20" t="s">
        <v>44</v>
      </c>
      <c r="D34" s="11" t="n">
        <v>8</v>
      </c>
      <c r="E34" s="1" t="n">
        <v>9</v>
      </c>
      <c r="F34" s="5"/>
      <c r="L34" s="1" t="n">
        <f aca="false">IF(E34&gt;4, 1, 0)</f>
        <v>1</v>
      </c>
    </row>
    <row r="35" customFormat="false" ht="39.6" hidden="false" customHeight="true" outlineLevel="0" collapsed="false">
      <c r="A35" s="19" t="s">
        <v>34</v>
      </c>
      <c r="B35" s="11" t="s">
        <v>45</v>
      </c>
      <c r="C35" s="20" t="s">
        <v>46</v>
      </c>
      <c r="D35" s="11" t="n">
        <v>8</v>
      </c>
      <c r="E35" s="1" t="n">
        <v>5</v>
      </c>
      <c r="F35" s="5"/>
      <c r="L35" s="1" t="n">
        <f aca="false">IF(E35&gt;4, 1, 0)</f>
        <v>1</v>
      </c>
    </row>
    <row r="36" customFormat="false" ht="39.6" hidden="false" customHeight="true" outlineLevel="0" collapsed="false">
      <c r="A36" s="19" t="s">
        <v>34</v>
      </c>
      <c r="B36" s="11" t="s">
        <v>47</v>
      </c>
      <c r="C36" s="20" t="s">
        <v>48</v>
      </c>
      <c r="D36" s="11" t="n">
        <v>7</v>
      </c>
      <c r="E36" s="1" t="n">
        <v>8</v>
      </c>
      <c r="F36" s="5"/>
      <c r="L36" s="1" t="n">
        <f aca="false">IF(E36&gt;4, 1, 0)</f>
        <v>1</v>
      </c>
    </row>
    <row r="37" customFormat="false" ht="39.6" hidden="false" customHeight="true" outlineLevel="0" collapsed="false">
      <c r="A37" s="19" t="s">
        <v>34</v>
      </c>
      <c r="B37" s="11" t="s">
        <v>49</v>
      </c>
      <c r="C37" s="20" t="s">
        <v>50</v>
      </c>
      <c r="D37" s="11" t="n">
        <v>7</v>
      </c>
      <c r="E37" s="1" t="n">
        <v>9</v>
      </c>
      <c r="F37" s="5"/>
      <c r="L37" s="1" t="n">
        <f aca="false">IF(E37&gt;4, 1, 0)</f>
        <v>1</v>
      </c>
    </row>
    <row r="38" customFormat="false" ht="39.6" hidden="false" customHeight="true" outlineLevel="0" collapsed="false">
      <c r="A38" s="19" t="s">
        <v>34</v>
      </c>
      <c r="B38" s="11" t="s">
        <v>51</v>
      </c>
      <c r="C38" s="20" t="s">
        <v>52</v>
      </c>
      <c r="D38" s="11" t="n">
        <v>8</v>
      </c>
      <c r="E38" s="1" t="n">
        <v>7</v>
      </c>
      <c r="F38" s="5"/>
      <c r="L38" s="1" t="n">
        <f aca="false">IF(E38&gt;4, 1, 0)</f>
        <v>1</v>
      </c>
    </row>
    <row r="39" customFormat="false" ht="39.6" hidden="false" customHeight="true" outlineLevel="0" collapsed="false">
      <c r="A39" s="19" t="s">
        <v>34</v>
      </c>
      <c r="B39" s="11" t="s">
        <v>53</v>
      </c>
      <c r="C39" s="20" t="s">
        <v>54</v>
      </c>
      <c r="D39" s="11" t="n">
        <v>6</v>
      </c>
      <c r="E39" s="1" t="n">
        <v>5</v>
      </c>
      <c r="F39" s="5"/>
      <c r="L39" s="1" t="n">
        <f aca="false">IF(E39&gt;4, 1, 0)</f>
        <v>1</v>
      </c>
    </row>
    <row r="40" customFormat="false" ht="39.6" hidden="false" customHeight="true" outlineLevel="0" collapsed="false">
      <c r="A40" s="19" t="s">
        <v>34</v>
      </c>
      <c r="B40" s="11" t="s">
        <v>55</v>
      </c>
      <c r="C40" s="20" t="s">
        <v>56</v>
      </c>
      <c r="D40" s="11" t="n">
        <v>8</v>
      </c>
      <c r="E40" s="1" t="n">
        <v>7</v>
      </c>
      <c r="F40" s="5"/>
      <c r="L40" s="1" t="n">
        <f aca="false">IF(E40&gt;4, 1, 0)</f>
        <v>1</v>
      </c>
    </row>
    <row r="41" customFormat="false" ht="39.6" hidden="false" customHeight="true" outlineLevel="0" collapsed="false">
      <c r="A41" s="19" t="s">
        <v>34</v>
      </c>
      <c r="B41" s="11" t="s">
        <v>57</v>
      </c>
      <c r="C41" s="20" t="s">
        <v>58</v>
      </c>
      <c r="D41" s="11" t="n">
        <v>6</v>
      </c>
      <c r="E41" s="1" t="n">
        <v>9</v>
      </c>
      <c r="F41" s="5"/>
      <c r="L41" s="1" t="n">
        <f aca="false">IF(E41&gt;4, 1, 0)</f>
        <v>1</v>
      </c>
    </row>
    <row r="42" customFormat="false" ht="39.6" hidden="false" customHeight="true" outlineLevel="0" collapsed="false">
      <c r="A42" s="19" t="s">
        <v>34</v>
      </c>
      <c r="B42" s="11" t="s">
        <v>59</v>
      </c>
      <c r="C42" s="20" t="s">
        <v>60</v>
      </c>
      <c r="D42" s="11" t="n">
        <v>8</v>
      </c>
      <c r="E42" s="1" t="n">
        <v>7</v>
      </c>
      <c r="F42" s="5"/>
      <c r="L42" s="1" t="n">
        <f aca="false">IF(E42&gt;4, 1, 0)</f>
        <v>1</v>
      </c>
    </row>
    <row r="43" customFormat="false" ht="39.6" hidden="false" customHeight="true" outlineLevel="0" collapsed="false">
      <c r="A43" s="19" t="s">
        <v>34</v>
      </c>
      <c r="B43" s="11" t="s">
        <v>61</v>
      </c>
      <c r="C43" s="20" t="s">
        <v>62</v>
      </c>
      <c r="D43" s="11" t="n">
        <v>7</v>
      </c>
      <c r="E43" s="1" t="n">
        <v>7</v>
      </c>
      <c r="F43" s="5"/>
      <c r="L43" s="1" t="n">
        <f aca="false">IF(E43&gt;4, 1, 0)</f>
        <v>1</v>
      </c>
    </row>
    <row r="44" customFormat="false" ht="39.6" hidden="false" customHeight="true" outlineLevel="0" collapsed="false">
      <c r="A44" s="19" t="s">
        <v>34</v>
      </c>
      <c r="B44" s="11" t="s">
        <v>63</v>
      </c>
      <c r="C44" s="20" t="s">
        <v>64</v>
      </c>
      <c r="D44" s="11" t="n">
        <v>7</v>
      </c>
      <c r="E44" s="1" t="n">
        <v>9</v>
      </c>
      <c r="F44" s="5"/>
      <c r="L44" s="1" t="n">
        <f aca="false">IF(E44&gt;4, 1, 0)</f>
        <v>1</v>
      </c>
    </row>
    <row r="45" customFormat="false" ht="39.6" hidden="false" customHeight="true" outlineLevel="0" collapsed="false">
      <c r="A45" s="19" t="s">
        <v>34</v>
      </c>
      <c r="B45" s="11" t="s">
        <v>65</v>
      </c>
      <c r="C45" s="20" t="s">
        <v>66</v>
      </c>
      <c r="D45" s="11" t="n">
        <v>6</v>
      </c>
      <c r="E45" s="1" t="n">
        <v>9</v>
      </c>
      <c r="F45" s="5"/>
      <c r="L45" s="1" t="n">
        <f aca="false">IF(E45&gt;4, 1, 0)</f>
        <v>1</v>
      </c>
    </row>
    <row r="46" customFormat="false" ht="39.6" hidden="false" customHeight="true" outlineLevel="0" collapsed="false">
      <c r="A46" s="19" t="s">
        <v>34</v>
      </c>
      <c r="B46" s="11" t="s">
        <v>67</v>
      </c>
      <c r="C46" s="20" t="s">
        <v>68</v>
      </c>
      <c r="D46" s="11" t="n">
        <v>8</v>
      </c>
      <c r="E46" s="1" t="n">
        <v>7</v>
      </c>
      <c r="F46" s="5"/>
      <c r="L46" s="1" t="n">
        <f aca="false">IF(E46&gt;4, 1, 0)</f>
        <v>1</v>
      </c>
    </row>
    <row r="47" customFormat="false" ht="39.6" hidden="false" customHeight="true" outlineLevel="0" collapsed="false">
      <c r="A47" s="19" t="s">
        <v>34</v>
      </c>
      <c r="B47" s="11" t="s">
        <v>69</v>
      </c>
      <c r="C47" s="20" t="s">
        <v>70</v>
      </c>
      <c r="D47" s="11" t="n">
        <v>8</v>
      </c>
      <c r="E47" s="1" t="n">
        <v>10</v>
      </c>
      <c r="F47" s="5"/>
      <c r="L47" s="1" t="n">
        <f aca="false">IF(E47&gt;4, 1, 0)</f>
        <v>1</v>
      </c>
    </row>
    <row r="48" customFormat="false" ht="39.6" hidden="false" customHeight="true" outlineLevel="0" collapsed="false">
      <c r="B48" s="11"/>
      <c r="C48" s="20"/>
      <c r="E48" s="17" t="str">
        <f aca="false">IF(SUM(L30:L47) = 18, "Συνεχίστε!", "Δεν πήρατε κάποιο υποχρεωτικό!")</f>
        <v>Συνεχίστε!</v>
      </c>
      <c r="F48" s="17"/>
    </row>
    <row r="49" customFormat="false" ht="39.6" hidden="false" customHeight="true" outlineLevel="0" collapsed="false">
      <c r="B49" s="11"/>
      <c r="C49" s="20"/>
      <c r="F49" s="5"/>
    </row>
    <row r="50" customFormat="false" ht="39.6" hidden="false" customHeight="true" outlineLevel="0" collapsed="false">
      <c r="A50" s="21" t="s">
        <v>71</v>
      </c>
      <c r="B50" s="21"/>
      <c r="C50" s="20"/>
      <c r="D50" s="22"/>
      <c r="E50" s="15"/>
    </row>
    <row r="51" customFormat="false" ht="39.6" hidden="false" customHeight="true" outlineLevel="0" collapsed="false">
      <c r="A51" s="4" t="s">
        <v>72</v>
      </c>
      <c r="B51" s="4"/>
      <c r="C51" s="4"/>
      <c r="D51" s="4"/>
      <c r="E51" s="4"/>
    </row>
    <row r="52" customFormat="false" ht="39.6" hidden="false" customHeight="true" outlineLevel="0" collapsed="false">
      <c r="A52" s="5" t="s">
        <v>29</v>
      </c>
      <c r="B52" s="11" t="s">
        <v>30</v>
      </c>
      <c r="C52" s="20" t="s">
        <v>31</v>
      </c>
      <c r="D52" s="11" t="s">
        <v>32</v>
      </c>
      <c r="E52" s="18" t="s">
        <v>33</v>
      </c>
      <c r="F52" s="5"/>
      <c r="L52" s="1" t="s">
        <v>16</v>
      </c>
    </row>
    <row r="53" customFormat="false" ht="39.6" hidden="false" customHeight="true" outlineLevel="0" collapsed="false">
      <c r="A53" s="14" t="s">
        <v>73</v>
      </c>
      <c r="B53" s="11" t="s">
        <v>74</v>
      </c>
      <c r="C53" s="20" t="s">
        <v>75</v>
      </c>
      <c r="D53" s="11" t="n">
        <v>2</v>
      </c>
      <c r="E53" s="15" t="n">
        <v>0</v>
      </c>
      <c r="L53" s="1" t="n">
        <f aca="false">IF(E53&gt;0, 1, 0)</f>
        <v>0</v>
      </c>
    </row>
    <row r="54" customFormat="false" ht="39.6" hidden="false" customHeight="true" outlineLevel="0" collapsed="false">
      <c r="A54" s="14" t="s">
        <v>73</v>
      </c>
      <c r="B54" s="11" t="s">
        <v>76</v>
      </c>
      <c r="C54" s="20" t="s">
        <v>77</v>
      </c>
      <c r="D54" s="11" t="n">
        <v>2</v>
      </c>
      <c r="E54" s="15" t="n">
        <v>0</v>
      </c>
      <c r="L54" s="1" t="n">
        <f aca="false">IF(E54&gt;0, 1, 0)</f>
        <v>0</v>
      </c>
    </row>
    <row r="55" customFormat="false" ht="39.6" hidden="false" customHeight="true" outlineLevel="0" collapsed="false">
      <c r="A55" s="14" t="s">
        <v>73</v>
      </c>
      <c r="B55" s="11" t="s">
        <v>78</v>
      </c>
      <c r="C55" s="20" t="s">
        <v>79</v>
      </c>
      <c r="D55" s="11" t="n">
        <v>2</v>
      </c>
      <c r="E55" s="15" t="n">
        <v>0</v>
      </c>
      <c r="L55" s="1" t="n">
        <f aca="false">IF(E55&gt;0, 1, 0)</f>
        <v>0</v>
      </c>
    </row>
    <row r="56" customFormat="false" ht="39.6" hidden="false" customHeight="true" outlineLevel="0" collapsed="false">
      <c r="B56" s="11"/>
      <c r="C56" s="20"/>
      <c r="D56" s="11"/>
      <c r="E56" s="23" t="s">
        <v>80</v>
      </c>
      <c r="F56" s="23"/>
    </row>
    <row r="57" customFormat="false" ht="39.6" hidden="false" customHeight="true" outlineLevel="0" collapsed="false">
      <c r="A57" s="21" t="s">
        <v>81</v>
      </c>
      <c r="B57" s="21"/>
      <c r="C57" s="21"/>
      <c r="D57" s="11"/>
      <c r="E57" s="15"/>
    </row>
    <row r="58" customFormat="false" ht="37.35" hidden="false" customHeight="true" outlineLevel="0" collapsed="false">
      <c r="A58" s="21" t="s">
        <v>82</v>
      </c>
      <c r="B58" s="21"/>
      <c r="C58" s="21"/>
      <c r="D58" s="21"/>
      <c r="E58" s="21"/>
      <c r="F58" s="21"/>
      <c r="L58" s="1" t="s">
        <v>16</v>
      </c>
    </row>
    <row r="59" customFormat="false" ht="39.6" hidden="false" customHeight="true" outlineLevel="0" collapsed="false">
      <c r="A59" s="5" t="s">
        <v>29</v>
      </c>
      <c r="B59" s="11" t="s">
        <v>30</v>
      </c>
      <c r="C59" s="20" t="s">
        <v>31</v>
      </c>
      <c r="D59" s="11" t="s">
        <v>32</v>
      </c>
      <c r="E59" s="18" t="s">
        <v>33</v>
      </c>
      <c r="F59" s="5"/>
      <c r="L59" s="1" t="s">
        <v>83</v>
      </c>
      <c r="M59" s="1" t="s">
        <v>84</v>
      </c>
      <c r="N59" s="1" t="s">
        <v>85</v>
      </c>
      <c r="O59" s="1" t="s">
        <v>86</v>
      </c>
    </row>
    <row r="60" customFormat="false" ht="39.6" hidden="false" customHeight="true" outlineLevel="0" collapsed="false">
      <c r="A60" s="24" t="str">
        <f aca="false">IF(OR($D$8, $D$14), "Υποχρεωτικό", "Προαιρετικό")</f>
        <v>Προαιρετικό</v>
      </c>
      <c r="B60" s="11" t="s">
        <v>87</v>
      </c>
      <c r="C60" s="20" t="s">
        <v>88</v>
      </c>
      <c r="D60" s="11" t="n">
        <v>6</v>
      </c>
      <c r="E60" s="15" t="n">
        <v>0</v>
      </c>
      <c r="L60" s="1" t="n">
        <f aca="false">IF(E60&gt;4, 1, 0)</f>
        <v>0</v>
      </c>
      <c r="M60" s="1" t="n">
        <f aca="false">IF($A60="Υποχρεωτικό",$L60,1)</f>
        <v>1</v>
      </c>
      <c r="N60" s="1" t="n">
        <f aca="false">IF($A60 = "ΕΥΜ, χρειάζονται 4!", 4, IF($A60 = "ΕΥΜ, χρειάζονται 2!", 2, IF($A60 = "ΕΥΜ, χρειάζεται 1!", 1, 0)))</f>
        <v>0</v>
      </c>
      <c r="O60" s="1" t="n">
        <f aca="false">IF($N60, $L60/$N60, 0)</f>
        <v>0</v>
      </c>
    </row>
    <row r="61" customFormat="false" ht="39.6" hidden="false" customHeight="true" outlineLevel="0" collapsed="false">
      <c r="A61" s="24" t="str">
        <f aca="false">IF(OR($D$8, $D$15, $D$16), "Υποχρεωτικό", "Προαιρετικό")</f>
        <v>Προαιρετικό</v>
      </c>
      <c r="B61" s="11" t="s">
        <v>89</v>
      </c>
      <c r="C61" s="20" t="s">
        <v>90</v>
      </c>
      <c r="D61" s="11" t="n">
        <v>6</v>
      </c>
      <c r="E61" s="15" t="n">
        <v>0</v>
      </c>
      <c r="H61" s="20"/>
      <c r="I61" s="20"/>
      <c r="L61" s="1" t="n">
        <f aca="false">IF(E61&gt;4, 1, 0)</f>
        <v>0</v>
      </c>
      <c r="M61" s="1" t="n">
        <f aca="false">IF($A61="Υποχρεωτικό",$L61,1)</f>
        <v>1</v>
      </c>
      <c r="N61" s="1" t="n">
        <f aca="false">IF($A61 = "ΕΥΜ, χρειάζονται 4!", 4, IF($A61 = "ΕΥΜ, χρειάζονται 2!", 2, IF($A61 = "ΕΥΜ, χρειάζεται 1!", 1, 0)))</f>
        <v>0</v>
      </c>
      <c r="O61" s="1" t="n">
        <f aca="false">IF($N61, $L61/$N61, 0)</f>
        <v>0</v>
      </c>
    </row>
    <row r="62" customFormat="false" ht="39.6" hidden="false" customHeight="true" outlineLevel="0" collapsed="false">
      <c r="A62" s="1" t="str">
        <f aca="false">IF($D$17, "Υποχρεωτικό", IF(OR($D$8,$M$16), IF($D$16, "ΒΠΜ 3ης Ειδίκευσης, χρειάζονται 4!", "Προαιρετικό"), IF($M$18, "ΕΥΜ, χρειάζονται 4!", "ΕΥΜ, χρειάζονται 2!")))</f>
        <v>ΕΥΜ, χρειάζονται 4!</v>
      </c>
      <c r="B62" s="11" t="s">
        <v>91</v>
      </c>
      <c r="C62" s="20" t="s">
        <v>92</v>
      </c>
      <c r="D62" s="11" t="n">
        <v>6</v>
      </c>
      <c r="E62" s="15" t="n">
        <v>7</v>
      </c>
      <c r="H62" s="20"/>
      <c r="I62" s="20"/>
      <c r="L62" s="1" t="n">
        <f aca="false">IF(E62&gt;4, 1, 0)</f>
        <v>1</v>
      </c>
      <c r="M62" s="1" t="n">
        <f aca="false">IF($A62="Υποχρεωτικό",$L62,1)</f>
        <v>1</v>
      </c>
      <c r="N62" s="1" t="n">
        <f aca="false">IF($A62 = "ΕΥΜ, χρειάζονται 4!", 4, IF($A62 = "ΕΥΜ, χρειάζονται 2!", 2, IF($A62 = "ΕΥΜ, χρειάζεται 1!", 1, 0)))</f>
        <v>4</v>
      </c>
      <c r="O62" s="1" t="n">
        <f aca="false">IF($N62, $L62/$N62, 0)</f>
        <v>0.25</v>
      </c>
    </row>
    <row r="63" customFormat="false" ht="39.6" hidden="false" customHeight="true" outlineLevel="0" collapsed="false">
      <c r="A63" s="1" t="str">
        <f aca="false">IF($D$18, "Υποχρεωτικό", IF(OR($D$8,$M$16), "Προαιρετικό", IF($M$18, "ΕΥΜ, χρειάζονται 4!", "ΕΥΜ, χρειάζονται 2!")))</f>
        <v>ΕΥΜ, χρειάζονται 4!</v>
      </c>
      <c r="B63" s="11" t="s">
        <v>93</v>
      </c>
      <c r="C63" s="20" t="s">
        <v>94</v>
      </c>
      <c r="D63" s="11" t="n">
        <v>6</v>
      </c>
      <c r="E63" s="15" t="n">
        <v>8</v>
      </c>
      <c r="H63" s="25"/>
      <c r="L63" s="1" t="n">
        <f aca="false">IF(E63&gt;4, 1, 0)</f>
        <v>1</v>
      </c>
      <c r="M63" s="1" t="n">
        <f aca="false">IF($A63="Υποχρεωτικό",$L63,1)</f>
        <v>1</v>
      </c>
      <c r="N63" s="1" t="n">
        <f aca="false">IF($A63 = "ΕΥΜ, χρειάζονται 4!", 4, IF($A63 = "ΕΥΜ, χρειάζονται 2!", 2, IF($A63 = "ΕΥΜ, χρειάζεται 1!", 1, 0)))</f>
        <v>4</v>
      </c>
      <c r="O63" s="1" t="n">
        <f aca="false">IF($N63, $L63/$N63, 0)</f>
        <v>0.25</v>
      </c>
    </row>
    <row r="64" customFormat="false" ht="39.6" hidden="false" customHeight="true" outlineLevel="0" collapsed="false">
      <c r="A64" s="1" t="str">
        <f aca="false">IF($D$19, "Υποχρεωτικό", IF(OR($D$8,$M$16), "Προαιρετικό", IF($M$18, "ΕΥΜ, χρειάζονται 4!", "ΕΥΜ, χρειάζονται 2!")))</f>
        <v>ΕΥΜ, χρειάζονται 4!</v>
      </c>
      <c r="B64" s="11" t="s">
        <v>95</v>
      </c>
      <c r="C64" s="20" t="s">
        <v>96</v>
      </c>
      <c r="D64" s="11" t="n">
        <v>6</v>
      </c>
      <c r="E64" s="15" t="n">
        <v>0</v>
      </c>
      <c r="H64" s="25"/>
      <c r="L64" s="1" t="n">
        <f aca="false">IF(E64&gt;4, 1, 0)</f>
        <v>0</v>
      </c>
      <c r="M64" s="1" t="n">
        <f aca="false">IF($A64="Υποχρεωτικό",$L64,1)</f>
        <v>1</v>
      </c>
      <c r="N64" s="1" t="n">
        <f aca="false">IF($A64 = "ΕΥΜ, χρειάζονται 4!", 4, IF($A64 = "ΕΥΜ, χρειάζονται 2!", 2, IF($A64 = "ΕΥΜ, χρειάζεται 1!", 1, 0)))</f>
        <v>4</v>
      </c>
      <c r="O64" s="1" t="n">
        <f aca="false">IF($N64, $L64/$N64, 0)</f>
        <v>0</v>
      </c>
    </row>
    <row r="65" customFormat="false" ht="39.6" hidden="false" customHeight="true" outlineLevel="0" collapsed="false">
      <c r="A65" s="1" t="str">
        <f aca="false">IF($D$14, "Υποχρεωτικό", IF($D$8, IF($D$16, "Προαιρετικό", "ΕΥΜ, χρειάζεται 1!"), "Προαιρετικό"))</f>
        <v>Προαιρετικό</v>
      </c>
      <c r="B65" s="11" t="s">
        <v>97</v>
      </c>
      <c r="C65" s="20" t="s">
        <v>98</v>
      </c>
      <c r="D65" s="11" t="n">
        <v>6</v>
      </c>
      <c r="E65" s="15" t="n">
        <v>0</v>
      </c>
      <c r="H65" s="25"/>
      <c r="L65" s="1" t="n">
        <f aca="false">IF(E65&gt;4, 1, 0)</f>
        <v>0</v>
      </c>
      <c r="M65" s="1" t="n">
        <f aca="false">IF($A65="Υποχρεωτικό",$L65,1)</f>
        <v>1</v>
      </c>
      <c r="N65" s="1" t="n">
        <f aca="false">IF($A65 = "ΕΥΜ, χρειάζονται 4!", 4, IF($A65 = "ΕΥΜ, χρειάζονται 2!", 2, IF($A65 = "ΕΥΜ, χρειάζεται 1!", 1, 0)))</f>
        <v>0</v>
      </c>
      <c r="O65" s="1" t="n">
        <f aca="false">IF($N65, $L65/$N65, 0)</f>
        <v>0</v>
      </c>
    </row>
    <row r="66" customFormat="false" ht="39.6" hidden="false" customHeight="true" outlineLevel="0" collapsed="false">
      <c r="A66" s="24" t="str">
        <f aca="false">IF(OR($D$8, $D$15), "Υποχρεωτικό", "Προαιρετικό")</f>
        <v>Προαιρετικό</v>
      </c>
      <c r="B66" s="11" t="s">
        <v>99</v>
      </c>
      <c r="C66" s="20" t="s">
        <v>100</v>
      </c>
      <c r="D66" s="11" t="n">
        <v>6</v>
      </c>
      <c r="E66" s="15" t="n">
        <v>0</v>
      </c>
      <c r="H66" s="25"/>
      <c r="L66" s="1" t="n">
        <f aca="false">IF(E66&gt;4, 1, 0)</f>
        <v>0</v>
      </c>
      <c r="M66" s="1" t="n">
        <f aca="false">IF($A66="Υποχρεωτικό",$L66,1)</f>
        <v>1</v>
      </c>
      <c r="N66" s="1" t="n">
        <f aca="false">IF($A66 = "ΕΥΜ, χρειάζονται 4!", 4, IF($A66 = "ΕΥΜ, χρειάζονται 2!", 2, IF($A66 = "ΕΥΜ, χρειάζεται 1!", 1, 0)))</f>
        <v>0</v>
      </c>
      <c r="O66" s="1" t="n">
        <f aca="false">IF($N66, $L66/$N66, 0)</f>
        <v>0</v>
      </c>
    </row>
    <row r="67" customFormat="false" ht="39.6" hidden="false" customHeight="true" outlineLevel="0" collapsed="false">
      <c r="A67" s="1" t="str">
        <f aca="false">IF($D$16, "Υποχρεωτικό", IF($D$8, IF($D$14, "Προαιρετικό", "ΕΥΜ, χρειάζεται 1!"), IF($D$17, "ΒΠΜ 4ης Ειδίκευσης, χρειάζονται 4!", "Προαιρετικό")))</f>
        <v>Προαιρετικό</v>
      </c>
      <c r="B67" s="11" t="s">
        <v>101</v>
      </c>
      <c r="C67" s="20" t="s">
        <v>102</v>
      </c>
      <c r="D67" s="11" t="n">
        <v>6</v>
      </c>
      <c r="E67" s="15" t="n">
        <v>0</v>
      </c>
      <c r="H67" s="25"/>
      <c r="L67" s="1" t="n">
        <f aca="false">IF(E67&gt;4, 1, 0)</f>
        <v>0</v>
      </c>
      <c r="M67" s="1" t="n">
        <f aca="false">IF($A67="Υποχρεωτικό",$L67,1)</f>
        <v>1</v>
      </c>
      <c r="N67" s="1" t="n">
        <f aca="false">IF($A67 = "ΕΥΜ, χρειάζονται 4!", 4, IF($A67 = "ΕΥΜ, χρειάζονται 2!", 2, IF($A67 = "ΕΥΜ, χρειάζεται 1!", 1, 0)))</f>
        <v>0</v>
      </c>
      <c r="O67" s="1" t="n">
        <f aca="false">IF($N67, $L67/$N67, 0)</f>
        <v>0</v>
      </c>
    </row>
    <row r="68" customFormat="false" ht="39.6" hidden="false" customHeight="true" outlineLevel="0" collapsed="false">
      <c r="A68" s="1" t="str">
        <f aca="false">IF($D$17, "Υποχρεωτικό", IF(OR($D$8,$M$16), "Προαιρετικό", IF($M$18, "ΕΥΜ, χρειάζονται 4!", "ΕΥΜ, χρειάζονται 2!")))</f>
        <v>ΕΥΜ, χρειάζονται 4!</v>
      </c>
      <c r="B68" s="11" t="s">
        <v>103</v>
      </c>
      <c r="C68" s="20" t="s">
        <v>104</v>
      </c>
      <c r="D68" s="11" t="n">
        <v>6</v>
      </c>
      <c r="E68" s="15" t="n">
        <v>9</v>
      </c>
      <c r="L68" s="1" t="n">
        <f aca="false">IF(E68&gt;4, 1, 0)</f>
        <v>1</v>
      </c>
      <c r="M68" s="1" t="n">
        <f aca="false">IF($A68="Υποχρεωτικό",$L68,1)</f>
        <v>1</v>
      </c>
      <c r="N68" s="1" t="n">
        <f aca="false">IF($A68 = "ΕΥΜ, χρειάζονται 4!", 4, IF($A68 = "ΕΥΜ, χρειάζονται 2!", 2, IF($A68 = "ΕΥΜ, χρειάζεται 1!", 1, 0)))</f>
        <v>4</v>
      </c>
      <c r="O68" s="1" t="n">
        <f aca="false">IF($N68, $L68/$N68, 0)</f>
        <v>0.25</v>
      </c>
    </row>
    <row r="69" customFormat="false" ht="39.6" hidden="false" customHeight="true" outlineLevel="0" collapsed="false">
      <c r="A69" s="1" t="str">
        <f aca="false">IF($D$18, "Υποχρεωτικό", IF(OR($D$8,$M$16), "Προαιρετικό", IF($M$18, "ΕΥΜ, χρειάζονται 4!", "ΕΥΜ, χρειάζονται 2!")))</f>
        <v>ΕΥΜ, χρειάζονται 4!</v>
      </c>
      <c r="B69" s="11" t="s">
        <v>105</v>
      </c>
      <c r="C69" s="20" t="s">
        <v>106</v>
      </c>
      <c r="D69" s="11" t="n">
        <v>6</v>
      </c>
      <c r="E69" s="15" t="n">
        <v>8</v>
      </c>
      <c r="L69" s="1" t="n">
        <f aca="false">IF(E69&gt;4, 1, 0)</f>
        <v>1</v>
      </c>
      <c r="M69" s="1" t="n">
        <f aca="false">IF($A69="Υποχρεωτικό",$L69,1)</f>
        <v>1</v>
      </c>
      <c r="N69" s="1" t="n">
        <f aca="false">IF($A69 = "ΕΥΜ, χρειάζονται 4!", 4, IF($A69 = "ΕΥΜ, χρειάζονται 2!", 2, IF($A69 = "ΕΥΜ, χρειάζεται 1!", 1, 0)))</f>
        <v>4</v>
      </c>
      <c r="O69" s="1" t="n">
        <f aca="false">IF($N69, $L69/$N69, 0)</f>
        <v>0.25</v>
      </c>
    </row>
    <row r="70" customFormat="false" ht="39.6" hidden="false" customHeight="true" outlineLevel="0" collapsed="false">
      <c r="A70" s="1" t="str">
        <f aca="false">IF($D$19, "Υποχρεωτικό", IF(OR($D$8,$M$16), "Προαιρετικό", IF($M$18, "ΕΥΜ, χρειάζονται 4!", "ΕΥΜ, χρειάζονται 2!")))</f>
        <v>ΕΥΜ, χρειάζονται 4!</v>
      </c>
      <c r="B70" s="11" t="s">
        <v>107</v>
      </c>
      <c r="C70" s="20" t="s">
        <v>108</v>
      </c>
      <c r="D70" s="11" t="n">
        <v>6</v>
      </c>
      <c r="E70" s="15" t="n">
        <v>0</v>
      </c>
      <c r="L70" s="1" t="n">
        <f aca="false">IF(E70&gt;4, 1, 0)</f>
        <v>0</v>
      </c>
      <c r="M70" s="1" t="n">
        <f aca="false">IF($A70="Υποχρεωτικό",$L70,1)</f>
        <v>1</v>
      </c>
      <c r="N70" s="1" t="n">
        <f aca="false">IF($A70 = "ΕΥΜ, χρειάζονται 4!", 4, IF($A70 = "ΕΥΜ, χρειάζονται 2!", 2, IF($A70 = "ΕΥΜ, χρειάζεται 1!", 1, 0)))</f>
        <v>4</v>
      </c>
      <c r="O70" s="1" t="n">
        <f aca="false">IF($N70, $L70/$N70, 0)</f>
        <v>0</v>
      </c>
    </row>
    <row r="71" customFormat="false" ht="39.6" hidden="false" customHeight="true" outlineLevel="0" collapsed="false">
      <c r="D71" s="11"/>
      <c r="E71" s="23" t="str">
        <f aca="false">IF(AND($M$71&gt;=11, $O$71&gt;= 1), "Συνεχίστε!", "Δεν δηλώσατε σωστά μαθήματα!")</f>
        <v>Συνεχίστε!</v>
      </c>
      <c r="F71" s="23"/>
      <c r="L71" s="1" t="s">
        <v>109</v>
      </c>
      <c r="M71" s="1" t="n">
        <f aca="false">SUM(M60:M70)</f>
        <v>11</v>
      </c>
      <c r="O71" s="1" t="n">
        <f aca="false">IF(SUM(N60:N70), SUM(O60:O70), 1)</f>
        <v>1</v>
      </c>
    </row>
    <row r="72" customFormat="false" ht="39.6" hidden="false" customHeight="true" outlineLevel="0" collapsed="false">
      <c r="D72" s="11"/>
      <c r="E72" s="1" t="str">
        <f aca="false">IF(F72 = "", "", "Σχόλια:")</f>
        <v/>
      </c>
      <c r="F72" s="17" t="str">
        <f aca="false">IF($O$71 &gt;= 1, IF($M$71&lt;11, "Δεν δηλώσατε τα υποχρεωτικά μαθήματα!", ""), "Δεν δηλώσατε σωστά τα μαθήματα επιλογής!")</f>
        <v/>
      </c>
      <c r="G72" s="17"/>
    </row>
    <row r="73" customFormat="false" ht="39.6" hidden="false" customHeight="true" outlineLevel="0" collapsed="false">
      <c r="D73" s="11"/>
    </row>
    <row r="74" customFormat="false" ht="39.6" hidden="false" customHeight="true" outlineLevel="0" collapsed="false">
      <c r="D74" s="11"/>
      <c r="F74" s="5"/>
    </row>
    <row r="75" customFormat="false" ht="39.6" hidden="false" customHeight="true" outlineLevel="0" collapsed="false">
      <c r="A75" s="5" t="s">
        <v>110</v>
      </c>
      <c r="D75" s="11"/>
      <c r="E75" s="15"/>
    </row>
    <row r="76" customFormat="false" ht="39.6" hidden="false" customHeight="true" outlineLevel="0" collapsed="false">
      <c r="A76" s="4" t="s">
        <v>111</v>
      </c>
      <c r="B76" s="4"/>
      <c r="C76" s="4"/>
      <c r="D76" s="4"/>
      <c r="E76" s="15"/>
    </row>
    <row r="77" customFormat="false" ht="39.6" hidden="false" customHeight="true" outlineLevel="0" collapsed="false">
      <c r="A77" s="5" t="s">
        <v>29</v>
      </c>
      <c r="B77" s="5" t="s">
        <v>30</v>
      </c>
      <c r="C77" s="5" t="s">
        <v>31</v>
      </c>
      <c r="D77" s="11" t="s">
        <v>32</v>
      </c>
      <c r="E77" s="18" t="s">
        <v>33</v>
      </c>
      <c r="F77" s="5"/>
      <c r="L77" s="1" t="s">
        <v>16</v>
      </c>
    </row>
    <row r="78" customFormat="false" ht="39.6" hidden="false" customHeight="true" outlineLevel="0" collapsed="false">
      <c r="A78" s="1" t="str">
        <f aca="false">IF($D$8, "Επιλογής, χρειάζεται 1!", "Προαιρετικό")</f>
        <v>Προαιρετικό</v>
      </c>
      <c r="B78" s="11" t="s">
        <v>112</v>
      </c>
      <c r="C78" s="5" t="s">
        <v>113</v>
      </c>
      <c r="D78" s="11" t="n">
        <v>8</v>
      </c>
      <c r="E78" s="15" t="n">
        <v>0</v>
      </c>
      <c r="L78" s="1" t="n">
        <f aca="false">IF(E78&gt;4, 1, 0)</f>
        <v>0</v>
      </c>
    </row>
    <row r="79" customFormat="false" ht="39.6" hidden="false" customHeight="true" outlineLevel="0" collapsed="false">
      <c r="A79" s="1" t="str">
        <f aca="false">IF($D$8, "Επιλογής, χρειάζεται 1!", "Προαιρετικό")</f>
        <v>Προαιρετικό</v>
      </c>
      <c r="B79" s="11" t="s">
        <v>114</v>
      </c>
      <c r="C79" s="5" t="s">
        <v>115</v>
      </c>
      <c r="D79" s="11" t="n">
        <v>8</v>
      </c>
      <c r="E79" s="15" t="n">
        <v>0</v>
      </c>
      <c r="L79" s="1" t="n">
        <f aca="false">IF(E79&gt;4, 1, 0)</f>
        <v>0</v>
      </c>
    </row>
    <row r="80" customFormat="false" ht="43.2" hidden="false" customHeight="true" outlineLevel="0" collapsed="false">
      <c r="A80" s="1" t="str">
        <f aca="false">IF($D$9, "Επιλογής, χρειάζεται 1!", "Προαιρετικό")</f>
        <v>Επιλογής, χρειάζεται 1!</v>
      </c>
      <c r="B80" s="11" t="s">
        <v>116</v>
      </c>
      <c r="C80" s="5" t="s">
        <v>117</v>
      </c>
      <c r="D80" s="11" t="n">
        <v>8</v>
      </c>
      <c r="E80" s="15" t="n">
        <v>8</v>
      </c>
      <c r="L80" s="1" t="n">
        <f aca="false">IF(E80&gt;4, 1, 0)</f>
        <v>1</v>
      </c>
    </row>
    <row r="81" customFormat="false" ht="43.2" hidden="false" customHeight="true" outlineLevel="0" collapsed="false">
      <c r="A81" s="1" t="str">
        <f aca="false">IF($D$9, "Επιλογής, χρειάζεται 1!", "Προαιρετικό")</f>
        <v>Επιλογής, χρειάζεται 1!</v>
      </c>
      <c r="B81" s="11" t="s">
        <v>118</v>
      </c>
      <c r="C81" s="5" t="s">
        <v>119</v>
      </c>
      <c r="D81" s="11" t="n">
        <v>8</v>
      </c>
      <c r="E81" s="15" t="n">
        <v>0</v>
      </c>
      <c r="L81" s="1" t="n">
        <f aca="false">IF(E81&gt;4, 1, 0)</f>
        <v>0</v>
      </c>
    </row>
    <row r="82" customFormat="false" ht="39.6" hidden="false" customHeight="true" outlineLevel="0" collapsed="false">
      <c r="B82" s="5"/>
      <c r="C82" s="5"/>
      <c r="D82" s="11"/>
      <c r="E82" s="26" t="str">
        <f aca="false">IF($D$8, IF(L78+L79 &gt;= 1, "Συνεχίστε!", "Δεν πήρατε το αναγκαίο Project!"), IF(L80+L81 &gt;= 1, "Συνεχίστε!", "Δεν πήρατε το αναγκαίο Project!"))</f>
        <v>Συνεχίστε!</v>
      </c>
      <c r="F82" s="26"/>
    </row>
    <row r="83" customFormat="false" ht="39.6" hidden="false" customHeight="true" outlineLevel="0" collapsed="false">
      <c r="A83" s="5" t="s">
        <v>120</v>
      </c>
      <c r="B83" s="5"/>
      <c r="C83" s="5"/>
      <c r="D83" s="11"/>
      <c r="E83" s="15"/>
    </row>
    <row r="84" customFormat="false" ht="39.6" hidden="false" customHeight="true" outlineLevel="0" collapsed="false">
      <c r="A84" s="4" t="s">
        <v>121</v>
      </c>
      <c r="B84" s="4"/>
      <c r="C84" s="4"/>
      <c r="D84" s="11"/>
      <c r="E84" s="15"/>
    </row>
    <row r="85" customFormat="false" ht="39.6" hidden="false" customHeight="true" outlineLevel="0" collapsed="false">
      <c r="A85" s="5" t="s">
        <v>29</v>
      </c>
      <c r="B85" s="5" t="s">
        <v>30</v>
      </c>
      <c r="C85" s="5" t="s">
        <v>31</v>
      </c>
      <c r="D85" s="11" t="s">
        <v>32</v>
      </c>
      <c r="E85" s="18" t="s">
        <v>33</v>
      </c>
      <c r="F85" s="5"/>
      <c r="L85" s="1" t="s">
        <v>16</v>
      </c>
    </row>
    <row r="86" customFormat="false" ht="39.6" hidden="false" customHeight="true" outlineLevel="0" collapsed="false">
      <c r="A86" s="19" t="s">
        <v>34</v>
      </c>
      <c r="B86" s="11" t="s">
        <v>122</v>
      </c>
      <c r="C86" s="5" t="s">
        <v>123</v>
      </c>
      <c r="D86" s="11" t="n">
        <v>2</v>
      </c>
      <c r="E86" s="15" t="n">
        <v>9</v>
      </c>
      <c r="L86" s="1" t="n">
        <f aca="false">IF(E86&gt;4, 1, 0)</f>
        <v>1</v>
      </c>
    </row>
    <row r="87" customFormat="false" ht="39.6" hidden="false" customHeight="true" outlineLevel="0" collapsed="false">
      <c r="A87" s="19" t="s">
        <v>34</v>
      </c>
      <c r="B87" s="11" t="s">
        <v>124</v>
      </c>
      <c r="C87" s="5" t="s">
        <v>125</v>
      </c>
      <c r="D87" s="11" t="n">
        <v>2</v>
      </c>
      <c r="E87" s="15" t="n">
        <v>9</v>
      </c>
      <c r="L87" s="1" t="n">
        <f aca="false">IF(E87&gt;4, 1, 0)</f>
        <v>1</v>
      </c>
    </row>
    <row r="88" customFormat="false" ht="43.2" hidden="false" customHeight="true" outlineLevel="0" collapsed="false">
      <c r="A88" s="19" t="s">
        <v>34</v>
      </c>
      <c r="B88" s="11" t="s">
        <v>126</v>
      </c>
      <c r="C88" s="5" t="s">
        <v>127</v>
      </c>
      <c r="D88" s="11" t="n">
        <v>2</v>
      </c>
      <c r="E88" s="15" t="n">
        <v>10</v>
      </c>
      <c r="L88" s="1" t="n">
        <f aca="false">IF(E88&gt;4, 1, 0)</f>
        <v>1</v>
      </c>
    </row>
    <row r="89" customFormat="false" ht="39.6" hidden="false" customHeight="true" outlineLevel="0" collapsed="false">
      <c r="B89" s="5"/>
      <c r="C89" s="5"/>
      <c r="D89" s="11"/>
      <c r="E89" s="26" t="str">
        <f aca="false">IF(SUM(L86:L88)=3,"Συνεχίστε!","Δεν πήρατε κάποιο υποχρεωτικό!")</f>
        <v>Συνεχίστε!</v>
      </c>
      <c r="F89" s="26"/>
    </row>
    <row r="90" customFormat="false" ht="39.6" hidden="false" customHeight="true" outlineLevel="0" collapsed="false">
      <c r="A90" s="4" t="s">
        <v>128</v>
      </c>
      <c r="B90" s="4"/>
      <c r="C90" s="5"/>
      <c r="D90" s="11"/>
      <c r="E90" s="15"/>
    </row>
    <row r="91" customFormat="false" ht="39.6" hidden="false" customHeight="true" outlineLevel="0" collapsed="false">
      <c r="A91" s="4" t="s">
        <v>129</v>
      </c>
      <c r="B91" s="4"/>
      <c r="C91" s="4"/>
      <c r="D91" s="4"/>
      <c r="E91" s="4"/>
      <c r="F91" s="4"/>
      <c r="G91" s="4"/>
    </row>
    <row r="92" customFormat="false" ht="39.6" hidden="false" customHeight="true" outlineLevel="0" collapsed="false">
      <c r="A92" s="5" t="s">
        <v>29</v>
      </c>
      <c r="B92" s="5" t="s">
        <v>30</v>
      </c>
      <c r="C92" s="5" t="s">
        <v>31</v>
      </c>
      <c r="D92" s="11" t="s">
        <v>32</v>
      </c>
      <c r="E92" s="18" t="s">
        <v>33</v>
      </c>
      <c r="F92" s="5"/>
      <c r="L92" s="1" t="s">
        <v>16</v>
      </c>
    </row>
    <row r="93" customFormat="false" ht="39.6" hidden="false" customHeight="true" outlineLevel="0" collapsed="false">
      <c r="A93" s="19" t="s">
        <v>34</v>
      </c>
      <c r="B93" s="11" t="s">
        <v>130</v>
      </c>
      <c r="C93" s="5" t="s">
        <v>131</v>
      </c>
      <c r="D93" s="11" t="n">
        <v>8</v>
      </c>
      <c r="E93" s="15" t="n">
        <v>10</v>
      </c>
      <c r="L93" s="1" t="n">
        <f aca="false">IF(E93&gt;4, 1, 0)</f>
        <v>1</v>
      </c>
    </row>
    <row r="94" customFormat="false" ht="39.6" hidden="false" customHeight="true" outlineLevel="0" collapsed="false">
      <c r="A94" s="19" t="s">
        <v>34</v>
      </c>
      <c r="B94" s="11" t="s">
        <v>132</v>
      </c>
      <c r="C94" s="5" t="s">
        <v>133</v>
      </c>
      <c r="D94" s="11" t="n">
        <v>8</v>
      </c>
      <c r="E94" s="15" t="n">
        <v>10</v>
      </c>
      <c r="L94" s="1" t="n">
        <f aca="false">IF(E94&gt;4, 1, 0)</f>
        <v>1</v>
      </c>
    </row>
    <row r="95" customFormat="false" ht="39.6" hidden="false" customHeight="true" outlineLevel="0" collapsed="false">
      <c r="B95" s="5"/>
      <c r="C95" s="5"/>
      <c r="D95" s="11"/>
      <c r="E95" s="26" t="str">
        <f aca="false">IF(SUM(L93:L94)=2,"Συνεχίστε!","Δεν πήρατε κάποιο υποχρεωτικό!")</f>
        <v>Συνεχίστε!</v>
      </c>
      <c r="F95" s="26"/>
    </row>
    <row r="96" customFormat="false" ht="35.1" hidden="false" customHeight="true" outlineLevel="0" collapsed="false">
      <c r="A96" s="5" t="s">
        <v>134</v>
      </c>
      <c r="B96" s="5"/>
      <c r="C96" s="5"/>
      <c r="D96" s="11"/>
      <c r="E96" s="15"/>
    </row>
    <row r="97" customFormat="false" ht="45.6" hidden="false" customHeight="true" outlineLevel="0" collapsed="false">
      <c r="A97" s="4" t="s">
        <v>135</v>
      </c>
      <c r="B97" s="4"/>
      <c r="C97" s="4"/>
      <c r="D97" s="4"/>
      <c r="E97" s="4"/>
      <c r="F97" s="4"/>
    </row>
    <row r="98" customFormat="false" ht="39.6" hidden="false" customHeight="true" outlineLevel="0" collapsed="false">
      <c r="A98" s="5" t="s">
        <v>29</v>
      </c>
      <c r="B98" s="5" t="s">
        <v>30</v>
      </c>
      <c r="C98" s="5" t="s">
        <v>31</v>
      </c>
      <c r="D98" s="11" t="s">
        <v>32</v>
      </c>
      <c r="E98" s="18" t="s">
        <v>33</v>
      </c>
      <c r="F98" s="5"/>
      <c r="L98" s="1" t="s">
        <v>16</v>
      </c>
    </row>
    <row r="99" customFormat="false" ht="39.6" hidden="false" customHeight="true" outlineLevel="0" collapsed="false">
      <c r="A99" s="1" t="s">
        <v>73</v>
      </c>
      <c r="B99" s="11" t="s">
        <v>136</v>
      </c>
      <c r="C99" s="5" t="s">
        <v>137</v>
      </c>
      <c r="D99" s="11" t="n">
        <v>4</v>
      </c>
      <c r="E99" s="15" t="n">
        <v>10</v>
      </c>
      <c r="L99" s="1" t="n">
        <f aca="false">IF(E99&gt;4, 1, 0)</f>
        <v>1</v>
      </c>
    </row>
    <row r="100" customFormat="false" ht="39.6" hidden="false" customHeight="true" outlineLevel="0" collapsed="false">
      <c r="A100" s="1" t="s">
        <v>73</v>
      </c>
      <c r="B100" s="11" t="s">
        <v>136</v>
      </c>
      <c r="C100" s="5" t="s">
        <v>138</v>
      </c>
      <c r="D100" s="11" t="n">
        <v>4</v>
      </c>
      <c r="E100" s="15" t="n">
        <v>8</v>
      </c>
      <c r="L100" s="1" t="n">
        <f aca="false">IF(E100&gt;4, 1, 0)</f>
        <v>1</v>
      </c>
    </row>
    <row r="101" customFormat="false" ht="39.6" hidden="false" customHeight="true" outlineLevel="0" collapsed="false">
      <c r="B101" s="5"/>
      <c r="C101" s="5"/>
      <c r="D101" s="11"/>
      <c r="E101" s="23" t="s">
        <v>80</v>
      </c>
      <c r="F101" s="23"/>
    </row>
    <row r="102" customFormat="false" ht="38.85" hidden="false" customHeight="true" outlineLevel="0" collapsed="false">
      <c r="A102" s="5" t="s">
        <v>139</v>
      </c>
      <c r="B102" s="5"/>
      <c r="C102" s="5"/>
      <c r="D102" s="11"/>
      <c r="E102" s="15"/>
    </row>
    <row r="103" customFormat="false" ht="44.85" hidden="false" customHeight="true" outlineLevel="0" collapsed="false">
      <c r="A103" s="4" t="s">
        <v>140</v>
      </c>
      <c r="B103" s="4"/>
      <c r="C103" s="4"/>
      <c r="D103" s="4"/>
      <c r="E103" s="4"/>
      <c r="L103" s="1" t="s">
        <v>16</v>
      </c>
    </row>
    <row r="104" customFormat="false" ht="39.6" hidden="false" customHeight="true" outlineLevel="0" collapsed="false">
      <c r="A104" s="5" t="s">
        <v>29</v>
      </c>
      <c r="B104" s="5" t="s">
        <v>30</v>
      </c>
      <c r="C104" s="5" t="s">
        <v>31</v>
      </c>
      <c r="D104" s="11" t="s">
        <v>32</v>
      </c>
      <c r="E104" s="18" t="s">
        <v>33</v>
      </c>
      <c r="L104" s="1" t="s">
        <v>83</v>
      </c>
      <c r="N104" s="1" t="s">
        <v>141</v>
      </c>
      <c r="O104" s="1" t="s">
        <v>142</v>
      </c>
      <c r="P104" s="1" t="s">
        <v>143</v>
      </c>
      <c r="Q104" s="1" t="s">
        <v>144</v>
      </c>
      <c r="R104" s="1" t="s">
        <v>145</v>
      </c>
      <c r="S104" s="1" t="s">
        <v>146</v>
      </c>
      <c r="T104" s="1" t="s">
        <v>147</v>
      </c>
      <c r="U104" s="1" t="s">
        <v>148</v>
      </c>
    </row>
    <row r="105" customFormat="false" ht="39.6" hidden="false" customHeight="true" outlineLevel="0" collapsed="false">
      <c r="A105" s="1" t="str">
        <f aca="false">IF($M$18, IF($D$8, "ΒΠΜ, χρειάζονται 4!", "Προαιρετικό"), IF(AND($D$14,$D$15), "ΒΠΜ 1ης ή ΒΠΜ 2ης Ειδίκευσης!", IF($D$14, "ΒΠΜ 1ης ειδίκευσης, χρειάζονται 4!", IF($D$15, "ΒΠΜ 2ης ειδίκευσης, χρειάζονται 4!", "Προαιρετικό"))))</f>
        <v>Προαιρετικό</v>
      </c>
      <c r="B105" s="11" t="s">
        <v>149</v>
      </c>
      <c r="C105" s="5" t="s">
        <v>150</v>
      </c>
      <c r="D105" s="11" t="n">
        <v>6</v>
      </c>
      <c r="E105" s="15" t="n">
        <v>5</v>
      </c>
      <c r="L105" s="1" t="n">
        <f aca="false">IF(E105&gt;4, 1, 0)</f>
        <v>1</v>
      </c>
      <c r="N105" s="1" t="n">
        <f aca="false">IF(ISNUMBER(SEARCH("ΒΠΜ 1ης", $A105)), $L105, 0)</f>
        <v>0</v>
      </c>
      <c r="O105" s="1" t="n">
        <f aca="false">IF(ISNUMBER(SEARCH("ΒΠΜ 2ης", $A105)), $L105, 0)</f>
        <v>0</v>
      </c>
      <c r="P105" s="1" t="n">
        <f aca="false">IF(ISNUMBER(SEARCH("ΒΠΜ 3ης", $A105)), $L105, 0)</f>
        <v>0</v>
      </c>
      <c r="Q105" s="1" t="n">
        <f aca="false">IF(ISNUMBER(SEARCH("ΒΠΜ 4ης", $A105)), $L105, 0)</f>
        <v>0</v>
      </c>
      <c r="R105" s="1" t="n">
        <f aca="false">IF(ISNUMBER(SEARCH("ΒΠΜ 5ης", $A105)), $L105, 0)</f>
        <v>0</v>
      </c>
      <c r="S105" s="1" t="n">
        <f aca="false">IF(ISNUMBER(SEARCH("ΒΠΜ 6ης", $A105)), $L105, 0)</f>
        <v>0</v>
      </c>
      <c r="T105" s="1" t="n">
        <f aca="false">IF(ISNUMBER(SEARCH("ή", $A105)), $L105, 0)</f>
        <v>0</v>
      </c>
      <c r="U105" s="1" t="n">
        <f aca="false">IF(ISNUMBER(SEARCH("ΒΠΜ", $A105)), $L105, 0)</f>
        <v>0</v>
      </c>
    </row>
    <row r="106" customFormat="false" ht="39.6" hidden="false" customHeight="true" outlineLevel="0" collapsed="false">
      <c r="A106" s="27" t="str">
        <f aca="false">IF($M$18, IF($D$8, "ΒΠΜ, χρειάζονται 4!", "Προαιρετικό"), IF(AND($D$14,$D$15), "ΒΠΜ 1ης ή ΒΠΜ 2ης Ειδίκευσης!", IF($D$14, "ΒΠΜ 1ης ειδίκευσης, χρειάζονται 4!", IF($D$15, "ΒΠΜ 2ης ειδίκευσης, χρειάζονται 4!", "Προαιρετικό"))))</f>
        <v>Προαιρετικό</v>
      </c>
      <c r="B106" s="11" t="s">
        <v>151</v>
      </c>
      <c r="C106" s="5" t="s">
        <v>152</v>
      </c>
      <c r="D106" s="11" t="n">
        <v>6</v>
      </c>
      <c r="E106" s="15" t="n">
        <v>5</v>
      </c>
    </row>
    <row r="107" customFormat="false" ht="39.6" hidden="false" customHeight="true" outlineLevel="0" collapsed="false">
      <c r="A107" s="1" t="str">
        <f aca="false">IF($M$18, "ΒΠΜ, χρειάζονται 4!", IF(AND($D$14,$D$19), "ΒΠΜ 1ης ή ΒΠΜ 6ης Ειδίκευσης!", IF($D$14, "ΒΠΜ 1ης ειδίκευσης, χρειάζονται 4!", IF($D$19, "ΒΠΜ 6ης ειδίκευσης, χρειάζονται 4!", "Προαιρετικό"))))</f>
        <v>ΒΠΜ, χρειάζονται 4!</v>
      </c>
      <c r="B107" s="11" t="s">
        <v>153</v>
      </c>
      <c r="C107" s="5" t="s">
        <v>154</v>
      </c>
      <c r="D107" s="11" t="n">
        <v>6</v>
      </c>
      <c r="E107" s="15" t="n">
        <v>5</v>
      </c>
      <c r="H107" s="28"/>
      <c r="L107" s="1" t="n">
        <f aca="false">IF(E107&gt;4, 1, 0)</f>
        <v>1</v>
      </c>
      <c r="N107" s="1" t="n">
        <f aca="false">IF(ISNUMBER(SEARCH("ΒΠΜ 1ης", $A107)), $L107, 0)</f>
        <v>0</v>
      </c>
      <c r="O107" s="1" t="n">
        <f aca="false">IF(ISNUMBER(SEARCH("ΒΠΜ 2ης", $A107)), $L107, 0)</f>
        <v>0</v>
      </c>
      <c r="P107" s="1" t="n">
        <f aca="false">IF(ISNUMBER(SEARCH("ΒΠΜ 3ης", $A107)), $L107, 0)</f>
        <v>0</v>
      </c>
      <c r="Q107" s="1" t="n">
        <f aca="false">IF(ISNUMBER(SEARCH("ΒΠΜ 4ης", $A107)), $L107, 0)</f>
        <v>0</v>
      </c>
      <c r="R107" s="1" t="n">
        <f aca="false">IF(ISNUMBER(SEARCH("ΒΠΜ 5ης", $A107)), $L107, 0)</f>
        <v>0</v>
      </c>
      <c r="S107" s="1" t="n">
        <f aca="false">IF(ISNUMBER(SEARCH("ΒΠΜ 6ης", $A107)), $L107, 0)</f>
        <v>0</v>
      </c>
      <c r="T107" s="1" t="n">
        <f aca="false">IF(ISNUMBER(SEARCH("ή", $A107)), $L107, 0)</f>
        <v>0</v>
      </c>
      <c r="U107" s="1" t="n">
        <f aca="false">IF(ISNUMBER(SEARCH("ΒΠΜ", $A107)), $L107, 0)</f>
        <v>1</v>
      </c>
    </row>
    <row r="108" customFormat="false" ht="39.6" hidden="false" customHeight="true" outlineLevel="0" collapsed="false">
      <c r="A108" s="1" t="str">
        <f aca="false">IF($M$18, IF($D$8, "ΒΠΜ, χρειάζονται 4!", "Προαιρετικό"), IF(AND($D$15,$D$16), "ΒΠΜ 2ης ή ΒΠΜ 3ης Ειδίκευσης!", IF($D$15, "ΒΠΜ 2ης ειδίκευσης, χρειάζονται 4!", IF($D$16, "ΒΠΜ 3ης ειδίκευσης, χρειάζονται 4!", "Προαιρετικό"))))</f>
        <v>Προαιρετικό</v>
      </c>
      <c r="B108" s="11" t="s">
        <v>155</v>
      </c>
      <c r="C108" s="5" t="s">
        <v>156</v>
      </c>
      <c r="D108" s="11" t="n">
        <v>6</v>
      </c>
      <c r="E108" s="15" t="n">
        <v>5</v>
      </c>
      <c r="H108" s="29"/>
      <c r="I108" s="29"/>
      <c r="L108" s="1" t="n">
        <f aca="false">IF(E108&gt;4, 1, 0)</f>
        <v>1</v>
      </c>
      <c r="N108" s="1" t="n">
        <f aca="false">IF(ISNUMBER(SEARCH("ΒΠΜ 1ης", $A108)), $L108, 0)</f>
        <v>0</v>
      </c>
      <c r="O108" s="1" t="n">
        <f aca="false">IF(ISNUMBER(SEARCH("ΒΠΜ 2ης", $A108)), $L108, 0)</f>
        <v>0</v>
      </c>
      <c r="P108" s="1" t="n">
        <f aca="false">IF(ISNUMBER(SEARCH("ΒΠΜ 3ης", $A108)), $L108, 0)</f>
        <v>0</v>
      </c>
      <c r="Q108" s="1" t="n">
        <f aca="false">IF(ISNUMBER(SEARCH("ΒΠΜ 4ης", $A108)), $L108, 0)</f>
        <v>0</v>
      </c>
      <c r="R108" s="1" t="n">
        <f aca="false">IF(ISNUMBER(SEARCH("ΒΠΜ 5ης", $A108)), $L108, 0)</f>
        <v>0</v>
      </c>
      <c r="S108" s="1" t="n">
        <f aca="false">IF(ISNUMBER(SEARCH("ΒΠΜ 6ης", $A108)), $L108, 0)</f>
        <v>0</v>
      </c>
      <c r="T108" s="1" t="n">
        <f aca="false">IF(ISNUMBER(SEARCH("ή", $A108)), $L108, 0)</f>
        <v>0</v>
      </c>
      <c r="U108" s="1" t="n">
        <f aca="false">IF(ISNUMBER(SEARCH("ΒΠΜ", $A108)), $L108, 0)</f>
        <v>0</v>
      </c>
    </row>
    <row r="109" customFormat="false" ht="39.6" hidden="false" customHeight="true" outlineLevel="0" collapsed="false">
      <c r="A109" s="1" t="str">
        <f aca="false">IF($M$18, IF($D$9, "ΒΠΜ, χρειάζονται 4!", "Προαιρετικό"), IF($D$17, "ΒΠΜ 4ης ειδίκευσης, χρειάζονται 4!", "Προαιρετικό"))</f>
        <v>ΒΠΜ, χρειάζονται 4!</v>
      </c>
      <c r="B109" s="11" t="s">
        <v>157</v>
      </c>
      <c r="C109" s="5" t="s">
        <v>158</v>
      </c>
      <c r="D109" s="11" t="n">
        <v>6</v>
      </c>
      <c r="E109" s="15" t="n">
        <v>5</v>
      </c>
      <c r="H109" s="30"/>
      <c r="I109" s="30"/>
      <c r="L109" s="1" t="n">
        <f aca="false">IF(E109&gt;4, 1, 0)</f>
        <v>1</v>
      </c>
      <c r="N109" s="1" t="n">
        <f aca="false">IF(ISNUMBER(SEARCH("ΒΠΜ 1ης", $A109)), $L109, 0)</f>
        <v>0</v>
      </c>
      <c r="O109" s="1" t="n">
        <f aca="false">IF(ISNUMBER(SEARCH("ΒΠΜ 2ης", $A109)), $L109, 0)</f>
        <v>0</v>
      </c>
      <c r="P109" s="1" t="n">
        <f aca="false">IF(ISNUMBER(SEARCH("ΒΠΜ 3ης", $A109)), $L109, 0)</f>
        <v>0</v>
      </c>
      <c r="Q109" s="1" t="n">
        <f aca="false">IF(ISNUMBER(SEARCH("ΒΠΜ 4ης", $A109)), $L109, 0)</f>
        <v>0</v>
      </c>
      <c r="R109" s="1" t="n">
        <f aca="false">IF(ISNUMBER(SEARCH("ΒΠΜ 5ης", $A109)), $L109, 0)</f>
        <v>0</v>
      </c>
      <c r="S109" s="1" t="n">
        <f aca="false">IF(ISNUMBER(SEARCH("ΒΠΜ 6ης", $A109)), $L109, 0)</f>
        <v>0</v>
      </c>
      <c r="T109" s="1" t="n">
        <f aca="false">IF(ISNUMBER(SEARCH("ή", $A109)), $L109, 0)</f>
        <v>0</v>
      </c>
      <c r="U109" s="1" t="n">
        <f aca="false">IF(ISNUMBER(SEARCH("ΒΠΜ", $A109)), $L109, 0)</f>
        <v>1</v>
      </c>
    </row>
    <row r="110" customFormat="false" ht="39.6" hidden="false" customHeight="true" outlineLevel="0" collapsed="false">
      <c r="A110" s="1" t="str">
        <f aca="false">IF($M$18, "ΒΠΜ, χρειάζονται 4!", IF(AND($D$16,$D$17), "ΒΠΜ 3ης ή ΒΠΜ 4ης Ειδίκευσης!", IF($D$16, "ΒΠΜ 3ης ειδίκευσης, χρειάζονται 4!", IF($D$17, "ΒΠΜ 4ης ειδίκευσης, χρειάζονται 4!", "Προαιρετικό"))))</f>
        <v>ΒΠΜ, χρειάζονται 4!</v>
      </c>
      <c r="B110" s="11" t="s">
        <v>159</v>
      </c>
      <c r="C110" s="5" t="s">
        <v>160</v>
      </c>
      <c r="D110" s="11" t="n">
        <v>6</v>
      </c>
      <c r="E110" s="15" t="n">
        <v>5</v>
      </c>
      <c r="H110" s="29"/>
      <c r="I110" s="30"/>
      <c r="L110" s="1" t="n">
        <f aca="false">IF(E110&gt;4, 1, 0)</f>
        <v>1</v>
      </c>
      <c r="N110" s="1" t="n">
        <f aca="false">IF(ISNUMBER(SEARCH("ΒΠΜ 1ης", $A110)), $L110, 0)</f>
        <v>0</v>
      </c>
      <c r="O110" s="1" t="n">
        <f aca="false">IF(ISNUMBER(SEARCH("ΒΠΜ 2ης", $A110)), $L110, 0)</f>
        <v>0</v>
      </c>
      <c r="P110" s="1" t="n">
        <f aca="false">IF(ISNUMBER(SEARCH("ΒΠΜ 3ης", $A110)), $L110, 0)</f>
        <v>0</v>
      </c>
      <c r="Q110" s="1" t="n">
        <f aca="false">IF(ISNUMBER(SEARCH("ΒΠΜ 4ης", $A110)), $L110, 0)</f>
        <v>0</v>
      </c>
      <c r="R110" s="1" t="n">
        <f aca="false">IF(ISNUMBER(SEARCH("ΒΠΜ 5ης", $A110)), $L110, 0)</f>
        <v>0</v>
      </c>
      <c r="S110" s="1" t="n">
        <f aca="false">IF(ISNUMBER(SEARCH("ΒΠΜ 6ης", $A110)), $L110, 0)</f>
        <v>0</v>
      </c>
      <c r="T110" s="1" t="n">
        <f aca="false">IF(ISNUMBER(SEARCH("ή", $A110)), $L110, 0)</f>
        <v>0</v>
      </c>
      <c r="U110" s="1" t="n">
        <f aca="false">IF(ISNUMBER(SEARCH("ΒΠΜ", $A110)), $L110, 0)</f>
        <v>1</v>
      </c>
    </row>
    <row r="111" customFormat="false" ht="39.6" hidden="false" customHeight="true" outlineLevel="0" collapsed="false">
      <c r="A111" s="1" t="str">
        <f aca="false">IF($M$18, IF($D$9, "ΒΠΜ, χρειάζονται 4!", "Προαιρετικό"), IF($D$18, "ΒΠΜ 5ης ειδίκευσης, χρειάζονται 4!", "Προαιρετικό"))</f>
        <v>ΒΠΜ, χρειάζονται 4!</v>
      </c>
      <c r="B111" s="11" t="s">
        <v>161</v>
      </c>
      <c r="C111" s="5" t="s">
        <v>162</v>
      </c>
      <c r="D111" s="11" t="n">
        <v>6</v>
      </c>
      <c r="E111" s="15" t="n">
        <v>5</v>
      </c>
      <c r="H111" s="29"/>
      <c r="I111" s="29"/>
      <c r="L111" s="1" t="n">
        <f aca="false">IF(E111&gt;4, 1, 0)</f>
        <v>1</v>
      </c>
      <c r="N111" s="1" t="n">
        <f aca="false">IF(ISNUMBER(SEARCH("ΒΠΜ 1ης", $A111)), $L111, 0)</f>
        <v>0</v>
      </c>
      <c r="O111" s="1" t="n">
        <f aca="false">IF(ISNUMBER(SEARCH("ΒΠΜ 2ης", $A111)), $L111, 0)</f>
        <v>0</v>
      </c>
      <c r="P111" s="1" t="n">
        <f aca="false">IF(ISNUMBER(SEARCH("ΒΠΜ 3ης", $A111)), $L111, 0)</f>
        <v>0</v>
      </c>
      <c r="Q111" s="1" t="n">
        <f aca="false">IF(ISNUMBER(SEARCH("ΒΠΜ 4ης", $A111)), $L111, 0)</f>
        <v>0</v>
      </c>
      <c r="R111" s="1" t="n">
        <f aca="false">IF(ISNUMBER(SEARCH("ΒΠΜ 5ης", $A111)), $L111, 0)</f>
        <v>0</v>
      </c>
      <c r="S111" s="1" t="n">
        <f aca="false">IF(ISNUMBER(SEARCH("ΒΠΜ 6ης", $A111)), $L111, 0)</f>
        <v>0</v>
      </c>
      <c r="T111" s="1" t="n">
        <f aca="false">IF(ISNUMBER(SEARCH("ή", $A111)), $L111, 0)</f>
        <v>0</v>
      </c>
      <c r="U111" s="1" t="n">
        <f aca="false">IF(ISNUMBER(SEARCH("ΒΠΜ", $A111)), $L111, 0)</f>
        <v>1</v>
      </c>
    </row>
    <row r="112" customFormat="false" ht="39.6" hidden="false" customHeight="true" outlineLevel="0" collapsed="false">
      <c r="A112" s="1" t="str">
        <f aca="false">IF($M$18, IF($D$9, "ΒΠΜ, χρειάζονται 4!", "Προαιρετικό"), IF($D$18, "ΒΠΜ 5ης ειδίκευσης, χρειάζονται 4!", "Προαιρετικό"))</f>
        <v>ΒΠΜ, χρειάζονται 4!</v>
      </c>
      <c r="B112" s="11" t="s">
        <v>163</v>
      </c>
      <c r="C112" s="5" t="s">
        <v>164</v>
      </c>
      <c r="D112" s="11" t="n">
        <v>6</v>
      </c>
      <c r="E112" s="15" t="n">
        <v>5</v>
      </c>
      <c r="H112" s="30"/>
      <c r="I112" s="30"/>
      <c r="L112" s="1" t="n">
        <f aca="false">IF(E112&gt;4, 1, 0)</f>
        <v>1</v>
      </c>
      <c r="N112" s="1" t="n">
        <f aca="false">IF(ISNUMBER(SEARCH("ΒΠΜ 1ης", $A112)), $L112, 0)</f>
        <v>0</v>
      </c>
      <c r="O112" s="1" t="n">
        <f aca="false">IF(ISNUMBER(SEARCH("ΒΠΜ 2ης", $A112)), $L112, 0)</f>
        <v>0</v>
      </c>
      <c r="P112" s="1" t="n">
        <f aca="false">IF(ISNUMBER(SEARCH("ΒΠΜ 3ης", $A112)), $L112, 0)</f>
        <v>0</v>
      </c>
      <c r="Q112" s="1" t="n">
        <f aca="false">IF(ISNUMBER(SEARCH("ΒΠΜ 4ης", $A112)), $L112, 0)</f>
        <v>0</v>
      </c>
      <c r="R112" s="1" t="n">
        <f aca="false">IF(ISNUMBER(SEARCH("ΒΠΜ 5ης", $A112)), $L112, 0)</f>
        <v>0</v>
      </c>
      <c r="S112" s="1" t="n">
        <f aca="false">IF(ISNUMBER(SEARCH("ΒΠΜ 6ης", $A112)), $L112, 0)</f>
        <v>0</v>
      </c>
      <c r="T112" s="1" t="n">
        <f aca="false">IF(ISNUMBER(SEARCH("ή", $A112)), $L112, 0)</f>
        <v>0</v>
      </c>
      <c r="U112" s="1" t="n">
        <f aca="false">IF(ISNUMBER(SEARCH("ΒΠΜ", $A112)), $L112, 0)</f>
        <v>1</v>
      </c>
    </row>
    <row r="113" customFormat="false" ht="39.6" hidden="false" customHeight="true" outlineLevel="0" collapsed="false">
      <c r="A113" s="1" t="str">
        <f aca="false">IF($M$18, IF($D$9, "ΒΠΜ, χρειάζονται 4!", "Προαιρετικό"), IF($D$19, "ΒΠΜ 6ης ειδίκευσης, χρειάζονται 4!", "Προαιρετικό"))</f>
        <v>ΒΠΜ, χρειάζονται 4!</v>
      </c>
      <c r="B113" s="11" t="s">
        <v>165</v>
      </c>
      <c r="C113" s="5" t="s">
        <v>166</v>
      </c>
      <c r="D113" s="11" t="n">
        <v>6</v>
      </c>
      <c r="E113" s="15" t="n">
        <v>5</v>
      </c>
      <c r="H113" s="30"/>
      <c r="I113" s="30"/>
      <c r="L113" s="1" t="n">
        <f aca="false">IF(E113&gt;4, 1, 0)</f>
        <v>1</v>
      </c>
      <c r="N113" s="1" t="n">
        <f aca="false">IF(ISNUMBER(SEARCH("ΒΠΜ 1ης", $A113)), $L113, 0)</f>
        <v>0</v>
      </c>
      <c r="O113" s="1" t="n">
        <f aca="false">IF(ISNUMBER(SEARCH("ΒΠΜ 2ης", $A113)), $L113, 0)</f>
        <v>0</v>
      </c>
      <c r="P113" s="1" t="n">
        <f aca="false">IF(ISNUMBER(SEARCH("ΒΠΜ 3ης", $A113)), $L113, 0)</f>
        <v>0</v>
      </c>
      <c r="Q113" s="1" t="n">
        <f aca="false">IF(ISNUMBER(SEARCH("ΒΠΜ 4ης", $A113)), $L113, 0)</f>
        <v>0</v>
      </c>
      <c r="R113" s="1" t="n">
        <f aca="false">IF(ISNUMBER(SEARCH("ΒΠΜ 5ης", $A113)), $L113, 0)</f>
        <v>0</v>
      </c>
      <c r="S113" s="1" t="n">
        <f aca="false">IF(ISNUMBER(SEARCH("ΒΠΜ 6ης", $A113)), $L113, 0)</f>
        <v>0</v>
      </c>
      <c r="T113" s="1" t="n">
        <f aca="false">IF(ISNUMBER(SEARCH("ή", $A113)), $L113, 0)</f>
        <v>0</v>
      </c>
      <c r="U113" s="1" t="n">
        <f aca="false">IF(ISNUMBER(SEARCH("ΒΠΜ", $A113)), $L113, 0)</f>
        <v>1</v>
      </c>
    </row>
    <row r="114" customFormat="false" ht="39.6" hidden="false" customHeight="true" outlineLevel="0" collapsed="false">
      <c r="A114" s="1" t="s">
        <v>73</v>
      </c>
      <c r="B114" s="11" t="s">
        <v>167</v>
      </c>
      <c r="C114" s="5" t="s">
        <v>168</v>
      </c>
      <c r="D114" s="11" t="n">
        <v>6</v>
      </c>
      <c r="E114" s="15" t="n">
        <v>5</v>
      </c>
      <c r="H114" s="30"/>
      <c r="I114" s="30"/>
      <c r="L114" s="1" t="n">
        <f aca="false">IF(E114&gt;4, 1, 0)</f>
        <v>1</v>
      </c>
      <c r="N114" s="1" t="n">
        <f aca="false">IF(ISNUMBER(SEARCH("ΒΠΜ 1ης", $A114)), $L114, 0)</f>
        <v>0</v>
      </c>
      <c r="O114" s="1" t="n">
        <f aca="false">IF(ISNUMBER(SEARCH("ΒΠΜ 2ης", $A114)), $L114, 0)</f>
        <v>0</v>
      </c>
      <c r="P114" s="1" t="n">
        <f aca="false">IF(ISNUMBER(SEARCH("ΒΠΜ 3ης", $A114)), $L114, 0)</f>
        <v>0</v>
      </c>
      <c r="Q114" s="1" t="n">
        <f aca="false">IF(ISNUMBER(SEARCH("ΒΠΜ 4ης", $A114)), $L114, 0)</f>
        <v>0</v>
      </c>
      <c r="R114" s="1" t="n">
        <f aca="false">IF(ISNUMBER(SEARCH("ΒΠΜ 5ης", $A114)), $L114, 0)</f>
        <v>0</v>
      </c>
      <c r="S114" s="1" t="n">
        <f aca="false">IF(ISNUMBER(SEARCH("ΒΠΜ 6ης", $A114)), $L114, 0)</f>
        <v>0</v>
      </c>
      <c r="T114" s="1" t="n">
        <f aca="false">IF(ISNUMBER(SEARCH("ή", $A114)), $L114, 0)</f>
        <v>0</v>
      </c>
      <c r="U114" s="1" t="n">
        <f aca="false">IF(ISNUMBER(SEARCH("ΒΠΜ", $A114)), $L114, 0)</f>
        <v>0</v>
      </c>
    </row>
    <row r="115" customFormat="false" ht="39.6" hidden="false" customHeight="true" outlineLevel="0" collapsed="false">
      <c r="A115" s="1" t="str">
        <f aca="false">IF($M$18, IF($D$8, "ΒΠΜ, χρειάζονται 4!", "Προαιρετικό"), IF($D$14, "ΒΠΜ 1ης ειδίκευσης, χρειάζονται 4!", "Προαιρετικό"))</f>
        <v>Προαιρετικό</v>
      </c>
      <c r="B115" s="11" t="s">
        <v>169</v>
      </c>
      <c r="C115" s="5" t="s">
        <v>170</v>
      </c>
      <c r="D115" s="11" t="n">
        <v>6</v>
      </c>
      <c r="E115" s="15" t="n">
        <v>5</v>
      </c>
      <c r="H115" s="30"/>
      <c r="I115" s="30"/>
      <c r="L115" s="1" t="n">
        <f aca="false">IF(E115&gt;4, 1, 0)</f>
        <v>1</v>
      </c>
      <c r="N115" s="1" t="n">
        <f aca="false">IF(ISNUMBER(SEARCH("ΒΠΜ 1ης", $A115)), $L115, 0)</f>
        <v>0</v>
      </c>
      <c r="O115" s="1" t="n">
        <f aca="false">IF(ISNUMBER(SEARCH("ΒΠΜ 2ης", $A115)), $L115, 0)</f>
        <v>0</v>
      </c>
      <c r="P115" s="1" t="n">
        <f aca="false">IF(ISNUMBER(SEARCH("ΒΠΜ 3ης", $A115)), $L115, 0)</f>
        <v>0</v>
      </c>
      <c r="Q115" s="1" t="n">
        <f aca="false">IF(ISNUMBER(SEARCH("ΒΠΜ 4ης", $A115)), $L115, 0)</f>
        <v>0</v>
      </c>
      <c r="R115" s="1" t="n">
        <f aca="false">IF(ISNUMBER(SEARCH("ΒΠΜ 5ης", $A115)), $L115, 0)</f>
        <v>0</v>
      </c>
      <c r="S115" s="1" t="n">
        <f aca="false">IF(ISNUMBER(SEARCH("ΒΠΜ 6ης", $A115)), $L115, 0)</f>
        <v>0</v>
      </c>
      <c r="T115" s="1" t="n">
        <f aca="false">IF(ISNUMBER(SEARCH("ή", $A115)), $L115, 0)</f>
        <v>0</v>
      </c>
      <c r="U115" s="1" t="n">
        <f aca="false">IF(ISNUMBER(SEARCH("ΒΠΜ", $A115)), $L115, 0)</f>
        <v>0</v>
      </c>
    </row>
    <row r="116" customFormat="false" ht="53.55" hidden="false" customHeight="true" outlineLevel="0" collapsed="false">
      <c r="A116" s="1" t="s">
        <v>73</v>
      </c>
      <c r="B116" s="11" t="s">
        <v>171</v>
      </c>
      <c r="C116" s="5" t="s">
        <v>172</v>
      </c>
      <c r="D116" s="11" t="n">
        <v>4</v>
      </c>
      <c r="E116" s="15" t="n">
        <v>5</v>
      </c>
      <c r="H116" s="30"/>
      <c r="I116" s="30"/>
      <c r="L116" s="1" t="n">
        <f aca="false">IF(E116&gt;4, 1, 0)</f>
        <v>1</v>
      </c>
      <c r="N116" s="1" t="n">
        <f aca="false">IF(ISNUMBER(SEARCH("ΒΠΜ 1ης", $A116)), $L116, 0)</f>
        <v>0</v>
      </c>
      <c r="O116" s="1" t="n">
        <f aca="false">IF(ISNUMBER(SEARCH("ΒΠΜ 2ης", $A116)), $L116, 0)</f>
        <v>0</v>
      </c>
      <c r="P116" s="1" t="n">
        <f aca="false">IF(ISNUMBER(SEARCH("ΒΠΜ 3ης", $A116)), $L116, 0)</f>
        <v>0</v>
      </c>
      <c r="Q116" s="1" t="n">
        <f aca="false">IF(ISNUMBER(SEARCH("ΒΠΜ 4ης", $A116)), $L116, 0)</f>
        <v>0</v>
      </c>
      <c r="R116" s="1" t="n">
        <f aca="false">IF(ISNUMBER(SEARCH("ΒΠΜ 5ης", $A116)), $L116, 0)</f>
        <v>0</v>
      </c>
      <c r="S116" s="1" t="n">
        <f aca="false">IF(ISNUMBER(SEARCH("ΒΠΜ 6ης", $A116)), $L116, 0)</f>
        <v>0</v>
      </c>
      <c r="T116" s="1" t="n">
        <f aca="false">IF(ISNUMBER(SEARCH("ή", $A116)), $L116, 0)</f>
        <v>0</v>
      </c>
      <c r="U116" s="1" t="n">
        <f aca="false">IF(ISNUMBER(SEARCH("ΒΠΜ", $A116)), $L116, 0)</f>
        <v>0</v>
      </c>
    </row>
    <row r="117" customFormat="false" ht="39.6" hidden="false" customHeight="true" outlineLevel="0" collapsed="false">
      <c r="A117" s="1" t="s">
        <v>73</v>
      </c>
      <c r="B117" s="11" t="s">
        <v>173</v>
      </c>
      <c r="C117" s="5" t="s">
        <v>174</v>
      </c>
      <c r="D117" s="11" t="n">
        <v>6</v>
      </c>
      <c r="E117" s="15" t="n">
        <v>5</v>
      </c>
      <c r="H117" s="29"/>
      <c r="I117" s="30"/>
      <c r="L117" s="1" t="n">
        <f aca="false">IF(E117&gt;4, 1, 0)</f>
        <v>1</v>
      </c>
      <c r="N117" s="1" t="n">
        <f aca="false">IF(ISNUMBER(SEARCH("ΒΠΜ 1ης", $A117)), $L117, 0)</f>
        <v>0</v>
      </c>
      <c r="O117" s="1" t="n">
        <f aca="false">IF(ISNUMBER(SEARCH("ΒΠΜ 2ης", $A117)), $L117, 0)</f>
        <v>0</v>
      </c>
      <c r="P117" s="1" t="n">
        <f aca="false">IF(ISNUMBER(SEARCH("ΒΠΜ 3ης", $A117)), $L117, 0)</f>
        <v>0</v>
      </c>
      <c r="Q117" s="1" t="n">
        <f aca="false">IF(ISNUMBER(SEARCH("ΒΠΜ 4ης", $A117)), $L117, 0)</f>
        <v>0</v>
      </c>
      <c r="R117" s="1" t="n">
        <f aca="false">IF(ISNUMBER(SEARCH("ΒΠΜ 5ης", $A117)), $L117, 0)</f>
        <v>0</v>
      </c>
      <c r="S117" s="1" t="n">
        <f aca="false">IF(ISNUMBER(SEARCH("ΒΠΜ 6ης", $A117)), $L117, 0)</f>
        <v>0</v>
      </c>
      <c r="T117" s="1" t="n">
        <f aca="false">IF(ISNUMBER(SEARCH("ή", $A117)), $L117, 0)</f>
        <v>0</v>
      </c>
      <c r="U117" s="1" t="n">
        <f aca="false">IF(ISNUMBER(SEARCH("ΒΠΜ", $A117)), $L117, 0)</f>
        <v>0</v>
      </c>
    </row>
    <row r="118" customFormat="false" ht="39.6" hidden="false" customHeight="true" outlineLevel="0" collapsed="false">
      <c r="A118" s="1" t="str">
        <f aca="false">IF($M$18, IF($D$8, "ΒΠΜ, χρειάζονται 4!", "Προαιρετικό"), IF($D$15, "ΒΠΜ 2ης ειδίκευσης, χρειάζονται 4!", "Προαιρετικό"))</f>
        <v>Προαιρετικό</v>
      </c>
      <c r="B118" s="11" t="s">
        <v>175</v>
      </c>
      <c r="C118" s="5" t="s">
        <v>176</v>
      </c>
      <c r="D118" s="11" t="n">
        <v>6</v>
      </c>
      <c r="E118" s="15" t="n">
        <v>5</v>
      </c>
      <c r="L118" s="1" t="n">
        <f aca="false">IF(E118&gt;4, 1, 0)</f>
        <v>1</v>
      </c>
      <c r="N118" s="1" t="n">
        <f aca="false">IF(ISNUMBER(SEARCH("ΒΠΜ 1ης", $A118)), $L118, 0)</f>
        <v>0</v>
      </c>
      <c r="O118" s="1" t="n">
        <f aca="false">IF(ISNUMBER(SEARCH("ΒΠΜ 2ης", $A118)), $L118, 0)</f>
        <v>0</v>
      </c>
      <c r="P118" s="1" t="n">
        <f aca="false">IF(ISNUMBER(SEARCH("ΒΠΜ 3ης", $A118)), $L118, 0)</f>
        <v>0</v>
      </c>
      <c r="Q118" s="1" t="n">
        <f aca="false">IF(ISNUMBER(SEARCH("ΒΠΜ 4ης", $A118)), $L118, 0)</f>
        <v>0</v>
      </c>
      <c r="R118" s="1" t="n">
        <f aca="false">IF(ISNUMBER(SEARCH("ΒΠΜ 5ης", $A118)), $L118, 0)</f>
        <v>0</v>
      </c>
      <c r="S118" s="1" t="n">
        <f aca="false">IF(ISNUMBER(SEARCH("ΒΠΜ 6ης", $A118)), $L118, 0)</f>
        <v>0</v>
      </c>
      <c r="T118" s="1" t="n">
        <f aca="false">IF(ISNUMBER(SEARCH("ή", $A118)), $L118, 0)</f>
        <v>0</v>
      </c>
      <c r="U118" s="1" t="n">
        <f aca="false">IF(ISNUMBER(SEARCH("ΒΠΜ", $A118)), $L118, 0)</f>
        <v>0</v>
      </c>
    </row>
    <row r="119" customFormat="false" ht="39.6" hidden="false" customHeight="true" outlineLevel="0" collapsed="false">
      <c r="A119" s="1" t="str">
        <f aca="false">IF($M$18, IF($D$8, "ΒΠΜ, χρειάζονται 4!", "Προαιρετικό"), IF($D$15, "ΒΠΜ 2ης ειδίκευσης, χρειάζονται 4!", "Προαιρετικό"))</f>
        <v>Προαιρετικό</v>
      </c>
      <c r="B119" s="11" t="s">
        <v>177</v>
      </c>
      <c r="C119" s="5" t="s">
        <v>178</v>
      </c>
      <c r="D119" s="11" t="n">
        <v>6</v>
      </c>
      <c r="E119" s="15" t="n">
        <v>5</v>
      </c>
      <c r="L119" s="1" t="n">
        <f aca="false">IF(E119&gt;4, 1, 0)</f>
        <v>1</v>
      </c>
      <c r="N119" s="1" t="n">
        <f aca="false">IF(ISNUMBER(SEARCH("ΒΠΜ 1ης", $A119)), $L119, 0)</f>
        <v>0</v>
      </c>
      <c r="O119" s="1" t="n">
        <f aca="false">IF(ISNUMBER(SEARCH("ΒΠΜ 2ης", $A119)), $L119, 0)</f>
        <v>0</v>
      </c>
      <c r="P119" s="1" t="n">
        <f aca="false">IF(ISNUMBER(SEARCH("ΒΠΜ 3ης", $A119)), $L119, 0)</f>
        <v>0</v>
      </c>
      <c r="Q119" s="1" t="n">
        <f aca="false">IF(ISNUMBER(SEARCH("ΒΠΜ 4ης", $A119)), $L119, 0)</f>
        <v>0</v>
      </c>
      <c r="R119" s="1" t="n">
        <f aca="false">IF(ISNUMBER(SEARCH("ΒΠΜ 5ης", $A119)), $L119, 0)</f>
        <v>0</v>
      </c>
      <c r="S119" s="1" t="n">
        <f aca="false">IF(ISNUMBER(SEARCH("ΒΠΜ 6ης", $A119)), $L119, 0)</f>
        <v>0</v>
      </c>
      <c r="T119" s="1" t="n">
        <f aca="false">IF(ISNUMBER(SEARCH("ή", $A119)), $L119, 0)</f>
        <v>0</v>
      </c>
      <c r="U119" s="1" t="n">
        <f aca="false">IF(ISNUMBER(SEARCH("ΒΠΜ", $A119)), $L119, 0)</f>
        <v>0</v>
      </c>
    </row>
    <row r="120" customFormat="false" ht="39.6" hidden="false" customHeight="true" outlineLevel="0" collapsed="false">
      <c r="A120" s="1" t="str">
        <f aca="false">IF($M$18, IF($D$8, "ΒΠΜ, χρειάζονται 4!", "Προαιρετικό"), IF($D$16, "ΒΠΜ 3ης ειδίκευσης, χρειάζονται 4!", "Προαιρετικό"))</f>
        <v>Προαιρετικό</v>
      </c>
      <c r="B120" s="11" t="s">
        <v>179</v>
      </c>
      <c r="C120" s="5" t="s">
        <v>180</v>
      </c>
      <c r="D120" s="11" t="n">
        <v>6</v>
      </c>
      <c r="E120" s="15" t="n">
        <v>5</v>
      </c>
      <c r="L120" s="1" t="n">
        <f aca="false">IF(E120&gt;4, 1, 0)</f>
        <v>1</v>
      </c>
      <c r="N120" s="1" t="n">
        <f aca="false">IF(ISNUMBER(SEARCH("ΒΠΜ 1ης", $A120)), $L120, 0)</f>
        <v>0</v>
      </c>
      <c r="O120" s="1" t="n">
        <f aca="false">IF(ISNUMBER(SEARCH("ΒΠΜ 2ης", $A120)), $L120, 0)</f>
        <v>0</v>
      </c>
      <c r="P120" s="1" t="n">
        <f aca="false">IF(ISNUMBER(SEARCH("ΒΠΜ 3ης", $A120)), $L120, 0)</f>
        <v>0</v>
      </c>
      <c r="Q120" s="1" t="n">
        <f aca="false">IF(ISNUMBER(SEARCH("ΒΠΜ 4ης", $A120)), $L120, 0)</f>
        <v>0</v>
      </c>
      <c r="R120" s="1" t="n">
        <f aca="false">IF(ISNUMBER(SEARCH("ΒΠΜ 5ης", $A120)), $L120, 0)</f>
        <v>0</v>
      </c>
      <c r="S120" s="1" t="n">
        <f aca="false">IF(ISNUMBER(SEARCH("ΒΠΜ 6ης", $A120)), $L120, 0)</f>
        <v>0</v>
      </c>
      <c r="T120" s="1" t="n">
        <f aca="false">IF(ISNUMBER(SEARCH("ή", $A120)), $L120, 0)</f>
        <v>0</v>
      </c>
      <c r="U120" s="1" t="n">
        <f aca="false">IF(ISNUMBER(SEARCH("ΒΠΜ", $A120)), $L120, 0)</f>
        <v>0</v>
      </c>
    </row>
    <row r="121" customFormat="false" ht="39.6" hidden="false" customHeight="true" outlineLevel="0" collapsed="false">
      <c r="A121" s="1" t="str">
        <f aca="false">IF($M$18, "ΒΠΜ, χρειάζονται 4!", IF(AND($D$16,$D$18), "ΒΠΜ 3ης ή ΒΠΜ 5ης Ειδίκευσης!", IF($D$16, "ΒΠΜ 3ης ειδίκευσης, χρειάζονται 4!", IF($D$18, "ΒΠΜ 5ης ειδίκευσης, χρειάζονται 4!", "Προαιρετικό"))))</f>
        <v>ΒΠΜ, χρειάζονται 4!</v>
      </c>
      <c r="B121" s="11" t="s">
        <v>181</v>
      </c>
      <c r="C121" s="5" t="s">
        <v>182</v>
      </c>
      <c r="D121" s="11" t="n">
        <v>6</v>
      </c>
      <c r="E121" s="15" t="n">
        <v>5</v>
      </c>
      <c r="L121" s="1" t="n">
        <f aca="false">IF(E121&gt;4, 1, 0)</f>
        <v>1</v>
      </c>
      <c r="N121" s="1" t="n">
        <f aca="false">IF(ISNUMBER(SEARCH("ΒΠΜ 1ης", $A121)), $L121, 0)</f>
        <v>0</v>
      </c>
      <c r="O121" s="1" t="n">
        <f aca="false">IF(ISNUMBER(SEARCH("ΒΠΜ 2ης", $A121)), $L121, 0)</f>
        <v>0</v>
      </c>
      <c r="P121" s="1" t="n">
        <f aca="false">IF(ISNUMBER(SEARCH("ΒΠΜ 3ης", $A121)), $L121, 0)</f>
        <v>0</v>
      </c>
      <c r="Q121" s="1" t="n">
        <f aca="false">IF(ISNUMBER(SEARCH("ΒΠΜ 4ης", $A121)), $L121, 0)</f>
        <v>0</v>
      </c>
      <c r="R121" s="1" t="n">
        <f aca="false">IF(ISNUMBER(SEARCH("ΒΠΜ 5ης", $A121)), $L121, 0)</f>
        <v>0</v>
      </c>
      <c r="S121" s="1" t="n">
        <f aca="false">IF(ISNUMBER(SEARCH("ΒΠΜ 6ης", $A121)), $L121, 0)</f>
        <v>0</v>
      </c>
      <c r="T121" s="1" t="n">
        <f aca="false">IF(ISNUMBER(SEARCH("ή", $A121)), $L121, 0)</f>
        <v>0</v>
      </c>
      <c r="U121" s="1" t="n">
        <f aca="false">IF(ISNUMBER(SEARCH("ΒΠΜ", $A121)), $L121, 0)</f>
        <v>1</v>
      </c>
    </row>
    <row r="122" customFormat="false" ht="39.6" hidden="false" customHeight="true" outlineLevel="0" collapsed="false">
      <c r="A122" s="1" t="str">
        <f aca="false">IF($M$18, IF($D$9, "ΒΠΜ, χρειάζονται 4!", "Προαιρετικό"), IF($D$17, "ΒΠΜ 4ης ειδίκευσης, χρειάζονται 4!", "Προαιρετικό"))</f>
        <v>ΒΠΜ, χρειάζονται 4!</v>
      </c>
      <c r="B122" s="11" t="s">
        <v>183</v>
      </c>
      <c r="C122" s="5" t="s">
        <v>184</v>
      </c>
      <c r="D122" s="11" t="n">
        <v>6</v>
      </c>
      <c r="E122" s="15" t="n">
        <v>5</v>
      </c>
      <c r="L122" s="1" t="n">
        <f aca="false">IF(E122&gt;4, 1, 0)</f>
        <v>1</v>
      </c>
      <c r="N122" s="1" t="n">
        <f aca="false">IF(ISNUMBER(SEARCH("ΒΠΜ 1ης", $A122)), $L122, 0)</f>
        <v>0</v>
      </c>
      <c r="O122" s="1" t="n">
        <f aca="false">IF(ISNUMBER(SEARCH("ΒΠΜ 2ης", $A122)), $L122, 0)</f>
        <v>0</v>
      </c>
      <c r="P122" s="1" t="n">
        <f aca="false">IF(ISNUMBER(SEARCH("ΒΠΜ 3ης", $A122)), $L122, 0)</f>
        <v>0</v>
      </c>
      <c r="Q122" s="1" t="n">
        <f aca="false">IF(ISNUMBER(SEARCH("ΒΠΜ 4ης", $A122)), $L122, 0)</f>
        <v>0</v>
      </c>
      <c r="R122" s="1" t="n">
        <f aca="false">IF(ISNUMBER(SEARCH("ΒΠΜ 5ης", $A122)), $L122, 0)</f>
        <v>0</v>
      </c>
      <c r="S122" s="1" t="n">
        <f aca="false">IF(ISNUMBER(SEARCH("ΒΠΜ 6ης", $A122)), $L122, 0)</f>
        <v>0</v>
      </c>
      <c r="T122" s="1" t="n">
        <f aca="false">IF(ISNUMBER(SEARCH("ή", $A122)), $L122, 0)</f>
        <v>0</v>
      </c>
      <c r="U122" s="1" t="n">
        <f aca="false">IF(ISNUMBER(SEARCH("ΒΠΜ", $A122)), $L122, 0)</f>
        <v>1</v>
      </c>
    </row>
    <row r="123" customFormat="false" ht="39.6" hidden="false" customHeight="true" outlineLevel="0" collapsed="false">
      <c r="A123" s="1" t="str">
        <f aca="false">IF($M$18, IF($D$9, "ΒΠΜ, χρειάζονται 4!", "Προαιρετικό"), IF(AND($D$17,$D$18), "ΒΠΜ 4ης ή ΒΠΜ 5ης Ειδίκευσης!", IF($D$17, "ΒΠΜ 4ης ειδίκευσης, χρειάζονται 4!", IF($D$18, "ΒΠΜ 5ης ειδίκευσης, χρειάζονται 4!", "Προαιρετικό"))))</f>
        <v>ΒΠΜ, χρειάζονται 4!</v>
      </c>
      <c r="B123" s="11" t="s">
        <v>185</v>
      </c>
      <c r="C123" s="5" t="s">
        <v>186</v>
      </c>
      <c r="D123" s="11" t="n">
        <v>6</v>
      </c>
      <c r="E123" s="15" t="n">
        <v>5</v>
      </c>
      <c r="L123" s="1" t="n">
        <f aca="false">IF(E123&gt;4, 1, 0)</f>
        <v>1</v>
      </c>
      <c r="N123" s="1" t="n">
        <f aca="false">IF(ISNUMBER(SEARCH("ΒΠΜ 1ης", $A123)), $L123, 0)</f>
        <v>0</v>
      </c>
      <c r="O123" s="1" t="n">
        <f aca="false">IF(ISNUMBER(SEARCH("ΒΠΜ 2ης", $A123)), $L123, 0)</f>
        <v>0</v>
      </c>
      <c r="P123" s="1" t="n">
        <f aca="false">IF(ISNUMBER(SEARCH("ΒΠΜ 3ης", $A123)), $L123, 0)</f>
        <v>0</v>
      </c>
      <c r="Q123" s="1" t="n">
        <f aca="false">IF(ISNUMBER(SEARCH("ΒΠΜ 4ης", $A123)), $L123, 0)</f>
        <v>0</v>
      </c>
      <c r="R123" s="1" t="n">
        <f aca="false">IF(ISNUMBER(SEARCH("ΒΠΜ 5ης", $A123)), $L123, 0)</f>
        <v>0</v>
      </c>
      <c r="S123" s="1" t="n">
        <f aca="false">IF(ISNUMBER(SEARCH("ΒΠΜ 6ης", $A123)), $L123, 0)</f>
        <v>0</v>
      </c>
      <c r="T123" s="1" t="n">
        <f aca="false">IF(ISNUMBER(SEARCH("ή", $A123)), $L123, 0)</f>
        <v>0</v>
      </c>
      <c r="U123" s="1" t="n">
        <f aca="false">IF(ISNUMBER(SEARCH("ΒΠΜ", $A123)), $L123, 0)</f>
        <v>1</v>
      </c>
    </row>
    <row r="124" customFormat="false" ht="39.6" hidden="false" customHeight="true" outlineLevel="0" collapsed="false">
      <c r="A124" s="1" t="str">
        <f aca="false">IF($M$18, IF($D$9, "ΒΠΜ, χρειάζονται 4!", "Προαιρετικό"), IF(AND($D$18,$D$19), "ΒΠΜ 5ης ή ΒΠΜ 6ης Ειδίκευσης!", IF($D$18, "ΒΠΜ 5ης ειδίκευσης, χρειάζονται 4!", IF($D$19, "ΒΠΜ 6ης ειδίκευσης, χρειάζονται 4!", "Προαιρετικό"))))</f>
        <v>ΒΠΜ, χρειάζονται 4!</v>
      </c>
      <c r="B124" s="11" t="s">
        <v>187</v>
      </c>
      <c r="C124" s="5" t="s">
        <v>188</v>
      </c>
      <c r="D124" s="11" t="n">
        <v>6</v>
      </c>
      <c r="E124" s="15" t="n">
        <v>5</v>
      </c>
      <c r="L124" s="1" t="n">
        <f aca="false">IF(E124&gt;4, 1, 0)</f>
        <v>1</v>
      </c>
      <c r="N124" s="1" t="n">
        <f aca="false">IF(ISNUMBER(SEARCH("ΒΠΜ 1ης", $A124)), $L124, 0)</f>
        <v>0</v>
      </c>
      <c r="O124" s="1" t="n">
        <f aca="false">IF(ISNUMBER(SEARCH("ΒΠΜ 2ης", $A124)), $L124, 0)</f>
        <v>0</v>
      </c>
      <c r="P124" s="1" t="n">
        <f aca="false">IF(ISNUMBER(SEARCH("ΒΠΜ 3ης", $A124)), $L124, 0)</f>
        <v>0</v>
      </c>
      <c r="Q124" s="1" t="n">
        <f aca="false">IF(ISNUMBER(SEARCH("ΒΠΜ 4ης", $A124)), $L124, 0)</f>
        <v>0</v>
      </c>
      <c r="R124" s="1" t="n">
        <f aca="false">IF(ISNUMBER(SEARCH("ΒΠΜ 5ης", $A124)), $L124, 0)</f>
        <v>0</v>
      </c>
      <c r="S124" s="1" t="n">
        <f aca="false">IF(ISNUMBER(SEARCH("ΒΠΜ 6ης", $A124)), $L124, 0)</f>
        <v>0</v>
      </c>
      <c r="T124" s="1" t="n">
        <f aca="false">IF(ISNUMBER(SEARCH("ή", $A124)), $L124, 0)</f>
        <v>0</v>
      </c>
      <c r="U124" s="1" t="n">
        <f aca="false">IF(ISNUMBER(SEARCH("ΒΠΜ", $A124)), $L124, 0)</f>
        <v>1</v>
      </c>
    </row>
    <row r="125" customFormat="false" ht="39.6" hidden="false" customHeight="true" outlineLevel="0" collapsed="false">
      <c r="A125" s="1" t="str">
        <f aca="false">IF($M$18, "ΒΠΜ, χρειάζονται 4!", IF(AND($D$14,$D$15), "ΒΠΜ 1ης ή ΒΠΜ 2ης Ειδίκευσης!", IF(AND($D$14,$D$19), "ΒΠΜ 1ης ή ΒΠΜ 6ης Ειδίκευσης!", IF(AND($D$15,$D$19), "ΒΠΜ 2ης ή ΒΠΜ 6ης Ειδίκευσης!", IF($D$14, "ΒΠΜ 1ης ειδίκευσης, χρειάζονται 4!", IF($D$15, "ΒΠΜ 2ης ειδίκευσης, χρειάζονται 4!", IF($D$19, "ΒΠΜ 6ης ειδίκευσης, χρειάζονται 4!", "Προαιρετικό")))))))</f>
        <v>ΒΠΜ, χρειάζονται 4!</v>
      </c>
      <c r="B125" s="11" t="s">
        <v>189</v>
      </c>
      <c r="C125" s="5" t="s">
        <v>190</v>
      </c>
      <c r="D125" s="11" t="n">
        <v>6</v>
      </c>
      <c r="E125" s="15" t="n">
        <v>5</v>
      </c>
      <c r="L125" s="1" t="n">
        <f aca="false">IF(E125&gt;4, 1, 0)</f>
        <v>1</v>
      </c>
      <c r="N125" s="1" t="n">
        <f aca="false">IF(ISNUMBER(SEARCH("ΒΠΜ 1ης", $A125)), $L125, 0)</f>
        <v>0</v>
      </c>
      <c r="O125" s="1" t="n">
        <f aca="false">IF(ISNUMBER(SEARCH("ΒΠΜ 2ης", $A125)), $L125, 0)</f>
        <v>0</v>
      </c>
      <c r="P125" s="1" t="n">
        <f aca="false">IF(ISNUMBER(SEARCH("ΒΠΜ 3ης", $A125)), $L125, 0)</f>
        <v>0</v>
      </c>
      <c r="Q125" s="1" t="n">
        <f aca="false">IF(ISNUMBER(SEARCH("ΒΠΜ 4ης", $A125)), $L125, 0)</f>
        <v>0</v>
      </c>
      <c r="R125" s="1" t="n">
        <f aca="false">IF(ISNUMBER(SEARCH("ΒΠΜ 5ης", $A125)), $L125, 0)</f>
        <v>0</v>
      </c>
      <c r="S125" s="1" t="n">
        <f aca="false">IF(ISNUMBER(SEARCH("ΒΠΜ 6ης", $A125)), $L125, 0)</f>
        <v>0</v>
      </c>
      <c r="T125" s="1" t="n">
        <f aca="false">IF(ISNUMBER(SEARCH("ή", $A125)), $L125, 0)</f>
        <v>0</v>
      </c>
      <c r="U125" s="1" t="n">
        <f aca="false">IF(ISNUMBER(SEARCH("ΒΠΜ", $A125)), $L125, 0)</f>
        <v>1</v>
      </c>
    </row>
    <row r="126" customFormat="false" ht="39.6" hidden="false" customHeight="true" outlineLevel="0" collapsed="false">
      <c r="A126" s="1" t="str">
        <f aca="false">IF($M$18, "ΒΠΜ, χρειάζονται 4!", IF(AND($D$14,$D$15), "ΒΠΜ 1ης ή ΒΠΜ 2ης Ειδίκευσης!", IF(AND($D$14,$D$19), "ΒΠΜ 1ης ή ΒΠΜ 6ης Ειδίκευσης!", IF(AND($D$15,$D$19), "ΒΠΜ 2ης ή ΒΠΜ 6ης Ειδίκευσης!", IF($D$14, "ΒΠΜ 1ης ειδίκευσης, χρειάζονται 4!", IF($D$15, "ΒΠΜ 2ης ειδίκευσης, χρειάζονται 4!", IF($D$19, "ΒΠΜ 6ης ειδίκευσης, χρειάζονται 4!", "Προαιρετικό")))))))</f>
        <v>ΒΠΜ, χρειάζονται 4!</v>
      </c>
      <c r="B126" s="11" t="s">
        <v>191</v>
      </c>
      <c r="C126" s="5" t="s">
        <v>192</v>
      </c>
      <c r="D126" s="11" t="n">
        <v>6</v>
      </c>
      <c r="E126" s="15" t="n">
        <v>5</v>
      </c>
      <c r="L126" s="1" t="n">
        <f aca="false">IF(E126&gt;4, 1, 0)</f>
        <v>1</v>
      </c>
      <c r="N126" s="1" t="n">
        <f aca="false">IF(ISNUMBER(SEARCH("ΒΠΜ 1ης", $A126)), $L126, 0)</f>
        <v>0</v>
      </c>
      <c r="O126" s="1" t="n">
        <f aca="false">IF(ISNUMBER(SEARCH("ΒΠΜ 2ης", $A126)), $L126, 0)</f>
        <v>0</v>
      </c>
      <c r="P126" s="1" t="n">
        <f aca="false">IF(ISNUMBER(SEARCH("ΒΠΜ 3ης", $A126)), $L126, 0)</f>
        <v>0</v>
      </c>
      <c r="Q126" s="1" t="n">
        <f aca="false">IF(ISNUMBER(SEARCH("ΒΠΜ 4ης", $A126)), $L126, 0)</f>
        <v>0</v>
      </c>
      <c r="R126" s="1" t="n">
        <f aca="false">IF(ISNUMBER(SEARCH("ΒΠΜ 5ης", $A126)), $L126, 0)</f>
        <v>0</v>
      </c>
      <c r="S126" s="1" t="n">
        <f aca="false">IF(ISNUMBER(SEARCH("ΒΠΜ 6ης", $A126)), $L126, 0)</f>
        <v>0</v>
      </c>
      <c r="T126" s="1" t="n">
        <f aca="false">IF(ISNUMBER(SEARCH("ή", $A126)), $L126, 0)</f>
        <v>0</v>
      </c>
      <c r="U126" s="1" t="n">
        <f aca="false">IF(ISNUMBER(SEARCH("ΒΠΜ", $A126)), $L126, 0)</f>
        <v>1</v>
      </c>
    </row>
    <row r="127" customFormat="false" ht="39.6" hidden="false" customHeight="true" outlineLevel="0" collapsed="false">
      <c r="A127" s="1" t="str">
        <f aca="false">IF($M$18, "ΒΠΜ, χρειάζονται 4!", IF(AND($D$14,$D$15), "ΒΠΜ 1ης ή ΒΠΜ 2ης Ειδίκευσης!", IF(AND($D$14,$D$19), "ΒΠΜ 1ης ή ΒΠΜ 6ης Ειδίκευσης!", IF(AND($D$15,$D$19), "ΒΠΜ 2ης ή ΒΠΜ 6ης Ειδίκευσης!", IF($D$14, "ΒΠΜ 1ης ειδίκευσης, χρειάζονται 4!", IF($D$15, "ΒΠΜ 2ης ειδίκευσης, χρειάζονται 4!", IF($D$19, "ΒΠΜ 6ης ειδίκευσης, χρειάζονται 4!", "Προαιρετικό")))))))</f>
        <v>ΒΠΜ, χρειάζονται 4!</v>
      </c>
      <c r="B127" s="11" t="s">
        <v>193</v>
      </c>
      <c r="C127" s="5" t="s">
        <v>194</v>
      </c>
      <c r="D127" s="11" t="n">
        <v>6</v>
      </c>
      <c r="E127" s="15" t="n">
        <v>5</v>
      </c>
      <c r="L127" s="1" t="n">
        <f aca="false">IF(E127&gt;4, 1, 0)</f>
        <v>1</v>
      </c>
      <c r="N127" s="1" t="n">
        <f aca="false">IF(ISNUMBER(SEARCH("ΒΠΜ 1ης", $A127)), $L127, 0)</f>
        <v>0</v>
      </c>
      <c r="O127" s="1" t="n">
        <f aca="false">IF(ISNUMBER(SEARCH("ΒΠΜ 2ης", $A127)), $L127, 0)</f>
        <v>0</v>
      </c>
      <c r="P127" s="1" t="n">
        <f aca="false">IF(ISNUMBER(SEARCH("ΒΠΜ 3ης", $A127)), $L127, 0)</f>
        <v>0</v>
      </c>
      <c r="Q127" s="1" t="n">
        <f aca="false">IF(ISNUMBER(SEARCH("ΒΠΜ 4ης", $A127)), $L127, 0)</f>
        <v>0</v>
      </c>
      <c r="R127" s="1" t="n">
        <f aca="false">IF(ISNUMBER(SEARCH("ΒΠΜ 5ης", $A127)), $L127, 0)</f>
        <v>0</v>
      </c>
      <c r="S127" s="1" t="n">
        <f aca="false">IF(ISNUMBER(SEARCH("ΒΠΜ 6ης", $A127)), $L127, 0)</f>
        <v>0</v>
      </c>
      <c r="T127" s="1" t="n">
        <f aca="false">IF(ISNUMBER(SEARCH("ή", $A127)), $L127, 0)</f>
        <v>0</v>
      </c>
      <c r="U127" s="1" t="n">
        <f aca="false">IF(ISNUMBER(SEARCH("ΒΠΜ", $A127)), $L127, 0)</f>
        <v>1</v>
      </c>
    </row>
    <row r="128" customFormat="false" ht="39.6" hidden="false" customHeight="true" outlineLevel="0" collapsed="false">
      <c r="A128" s="1" t="str">
        <f aca="false">IF($M$18, IF($D$8, "ΒΠΜ, χρειάζονται 4!", "Προαιρετικό"), IF($D$14, "ΒΠΜ 1ης ειδίκευσης, χρειάζονται 4!", "Προαιρετικό"))</f>
        <v>Προαιρετικό</v>
      </c>
      <c r="B128" s="11" t="s">
        <v>195</v>
      </c>
      <c r="C128" s="5" t="s">
        <v>196</v>
      </c>
      <c r="D128" s="11" t="n">
        <v>6</v>
      </c>
      <c r="E128" s="15" t="n">
        <v>5</v>
      </c>
      <c r="L128" s="1" t="n">
        <f aca="false">IF(E128&gt;4, 1, 0)</f>
        <v>1</v>
      </c>
      <c r="N128" s="1" t="n">
        <f aca="false">IF(ISNUMBER(SEARCH("ΒΠΜ 1ης", $A128)), $L128, 0)</f>
        <v>0</v>
      </c>
      <c r="O128" s="1" t="n">
        <f aca="false">IF(ISNUMBER(SEARCH("ΒΠΜ 2ης", $A128)), $L128, 0)</f>
        <v>0</v>
      </c>
      <c r="P128" s="1" t="n">
        <f aca="false">IF(ISNUMBER(SEARCH("ΒΠΜ 3ης", $A128)), $L128, 0)</f>
        <v>0</v>
      </c>
      <c r="Q128" s="1" t="n">
        <f aca="false">IF(ISNUMBER(SEARCH("ΒΠΜ 4ης", $A128)), $L128, 0)</f>
        <v>0</v>
      </c>
      <c r="R128" s="1" t="n">
        <f aca="false">IF(ISNUMBER(SEARCH("ΒΠΜ 5ης", $A128)), $L128, 0)</f>
        <v>0</v>
      </c>
      <c r="S128" s="1" t="n">
        <f aca="false">IF(ISNUMBER(SEARCH("ΒΠΜ 6ης", $A128)), $L128, 0)</f>
        <v>0</v>
      </c>
      <c r="T128" s="1" t="n">
        <f aca="false">IF(ISNUMBER(SEARCH("ή", $A128)), $L128, 0)</f>
        <v>0</v>
      </c>
      <c r="U128" s="1" t="n">
        <f aca="false">IF(ISNUMBER(SEARCH("ΒΠΜ", $A128)), $L128, 0)</f>
        <v>0</v>
      </c>
    </row>
    <row r="129" customFormat="false" ht="39.6" hidden="false" customHeight="true" outlineLevel="0" collapsed="false">
      <c r="A129" s="1" t="str">
        <f aca="false">IF($M$18, IF($D$8, "ΒΠΜ, χρειάζονται 4!", "Προαιρετικό"), IF($D$14, "ΒΠΜ 1ης ειδίκευσης, χρειάζονται 4!", "Προαιρετικό"))</f>
        <v>Προαιρετικό</v>
      </c>
      <c r="B129" s="11" t="s">
        <v>197</v>
      </c>
      <c r="C129" s="5" t="s">
        <v>198</v>
      </c>
      <c r="D129" s="11" t="n">
        <v>6</v>
      </c>
      <c r="E129" s="15" t="n">
        <v>5</v>
      </c>
      <c r="L129" s="1" t="n">
        <f aca="false">IF(E129&gt;4, 1, 0)</f>
        <v>1</v>
      </c>
      <c r="N129" s="1" t="n">
        <f aca="false">IF(ISNUMBER(SEARCH("ΒΠΜ 1ης", $A129)), $L129, 0)</f>
        <v>0</v>
      </c>
      <c r="O129" s="1" t="n">
        <f aca="false">IF(ISNUMBER(SEARCH("ΒΠΜ 2ης", $A129)), $L129, 0)</f>
        <v>0</v>
      </c>
      <c r="P129" s="1" t="n">
        <f aca="false">IF(ISNUMBER(SEARCH("ΒΠΜ 3ης", $A129)), $L129, 0)</f>
        <v>0</v>
      </c>
      <c r="Q129" s="1" t="n">
        <f aca="false">IF(ISNUMBER(SEARCH("ΒΠΜ 4ης", $A129)), $L129, 0)</f>
        <v>0</v>
      </c>
      <c r="R129" s="1" t="n">
        <f aca="false">IF(ISNUMBER(SEARCH("ΒΠΜ 5ης", $A129)), $L129, 0)</f>
        <v>0</v>
      </c>
      <c r="S129" s="1" t="n">
        <f aca="false">IF(ISNUMBER(SEARCH("ΒΠΜ 6ης", $A129)), $L129, 0)</f>
        <v>0</v>
      </c>
      <c r="T129" s="1" t="n">
        <f aca="false">IF(ISNUMBER(SEARCH("ή", $A129)), $L129, 0)</f>
        <v>0</v>
      </c>
      <c r="U129" s="1" t="n">
        <f aca="false">IF(ISNUMBER(SEARCH("ΒΠΜ", $A129)), $L129, 0)</f>
        <v>0</v>
      </c>
    </row>
    <row r="130" customFormat="false" ht="39.6" hidden="false" customHeight="true" outlineLevel="0" collapsed="false">
      <c r="A130" s="1" t="s">
        <v>73</v>
      </c>
      <c r="B130" s="11" t="s">
        <v>199</v>
      </c>
      <c r="C130" s="5" t="s">
        <v>200</v>
      </c>
      <c r="D130" s="11" t="n">
        <v>6</v>
      </c>
      <c r="E130" s="15" t="n">
        <v>5</v>
      </c>
      <c r="L130" s="1" t="n">
        <f aca="false">IF(E130&gt;4, 1, 0)</f>
        <v>1</v>
      </c>
      <c r="N130" s="1" t="n">
        <f aca="false">IF(ISNUMBER(SEARCH("ΒΠΜ 1ης", $A130)), $L130, 0)</f>
        <v>0</v>
      </c>
      <c r="O130" s="1" t="n">
        <f aca="false">IF(ISNUMBER(SEARCH("ΒΠΜ 2ης", $A130)), $L130, 0)</f>
        <v>0</v>
      </c>
      <c r="P130" s="1" t="n">
        <f aca="false">IF(ISNUMBER(SEARCH("ΒΠΜ 3ης", $A130)), $L130, 0)</f>
        <v>0</v>
      </c>
      <c r="Q130" s="1" t="n">
        <f aca="false">IF(ISNUMBER(SEARCH("ΒΠΜ 4ης", $A130)), $L130, 0)</f>
        <v>0</v>
      </c>
      <c r="R130" s="1" t="n">
        <f aca="false">IF(ISNUMBER(SEARCH("ΒΠΜ 5ης", $A130)), $L130, 0)</f>
        <v>0</v>
      </c>
      <c r="S130" s="1" t="n">
        <f aca="false">IF(ISNUMBER(SEARCH("ΒΠΜ 6ης", $A130)), $L130, 0)</f>
        <v>0</v>
      </c>
      <c r="T130" s="1" t="n">
        <f aca="false">IF(ISNUMBER(SEARCH("ή", $A130)), $L130, 0)</f>
        <v>0</v>
      </c>
      <c r="U130" s="1" t="n">
        <f aca="false">IF(ISNUMBER(SEARCH("ΒΠΜ", $A130)), $L130, 0)</f>
        <v>0</v>
      </c>
    </row>
    <row r="131" customFormat="false" ht="39.6" hidden="false" customHeight="true" outlineLevel="0" collapsed="false">
      <c r="A131" s="1" t="str">
        <f aca="false">IF($M$18, IF($D$8, "ΒΠΜ, χρειάζονται 4!", "Προαιρετικό"), IF(AND($D$15,$D$16), "ΒΠΜ 2ης ή ΒΠΜ 3ης Ειδίκευσης!", IF($D$15, "ΒΠΜ 2ης ειδίκευσης, χρειάζονται 4!", IF($D$16, "ΒΠΜ 3ης ειδίκευσης, χρειάζονται 4!", "Προαιρετικό"))))</f>
        <v>Προαιρετικό</v>
      </c>
      <c r="B131" s="11" t="s">
        <v>201</v>
      </c>
      <c r="C131" s="5" t="s">
        <v>202</v>
      </c>
      <c r="D131" s="11" t="n">
        <v>6</v>
      </c>
      <c r="E131" s="15" t="n">
        <v>5</v>
      </c>
      <c r="L131" s="1" t="n">
        <f aca="false">IF(E131&gt;4, 1, 0)</f>
        <v>1</v>
      </c>
      <c r="N131" s="1" t="n">
        <f aca="false">IF(ISNUMBER(SEARCH("ΒΠΜ 1ης", $A131)), $L131, 0)</f>
        <v>0</v>
      </c>
      <c r="O131" s="1" t="n">
        <f aca="false">IF(ISNUMBER(SEARCH("ΒΠΜ 2ης", $A131)), $L131, 0)</f>
        <v>0</v>
      </c>
      <c r="P131" s="1" t="n">
        <f aca="false">IF(ISNUMBER(SEARCH("ΒΠΜ 3ης", $A131)), $L131, 0)</f>
        <v>0</v>
      </c>
      <c r="Q131" s="1" t="n">
        <f aca="false">IF(ISNUMBER(SEARCH("ΒΠΜ 4ης", $A131)), $L131, 0)</f>
        <v>0</v>
      </c>
      <c r="R131" s="1" t="n">
        <f aca="false">IF(ISNUMBER(SEARCH("ΒΠΜ 5ης", $A131)), $L131, 0)</f>
        <v>0</v>
      </c>
      <c r="S131" s="1" t="n">
        <f aca="false">IF(ISNUMBER(SEARCH("ΒΠΜ 6ης", $A131)), $L131, 0)</f>
        <v>0</v>
      </c>
      <c r="T131" s="1" t="n">
        <f aca="false">IF(ISNUMBER(SEARCH("ή", $A131)), $L131, 0)</f>
        <v>0</v>
      </c>
      <c r="U131" s="1" t="n">
        <f aca="false">IF(ISNUMBER(SEARCH("ΒΠΜ", $A131)), $L131, 0)</f>
        <v>0</v>
      </c>
    </row>
    <row r="132" customFormat="false" ht="39.6" hidden="false" customHeight="true" outlineLevel="0" collapsed="false">
      <c r="A132" s="1" t="str">
        <f aca="false">IF($M$18, IF($D$8, "ΒΠΜ, χρειάζονται 4!", "Προαιρετικό"), IF($D$16, "ΒΠΜ 3ης ειδίκευσης, χρειάζονται 4!", "Προαιρετικό"))</f>
        <v>Προαιρετικό</v>
      </c>
      <c r="B132" s="11" t="s">
        <v>203</v>
      </c>
      <c r="C132" s="5" t="s">
        <v>204</v>
      </c>
      <c r="D132" s="11" t="n">
        <v>6</v>
      </c>
      <c r="E132" s="15" t="n">
        <v>5</v>
      </c>
      <c r="L132" s="1" t="n">
        <f aca="false">IF(E132&gt;4, 1, 0)</f>
        <v>1</v>
      </c>
      <c r="N132" s="1" t="n">
        <f aca="false">IF(ISNUMBER(SEARCH("ΒΠΜ 1ης", $A132)), $L132, 0)</f>
        <v>0</v>
      </c>
      <c r="O132" s="1" t="n">
        <f aca="false">IF(ISNUMBER(SEARCH("ΒΠΜ 2ης", $A132)), $L132, 0)</f>
        <v>0</v>
      </c>
      <c r="P132" s="1" t="n">
        <f aca="false">IF(ISNUMBER(SEARCH("ΒΠΜ 3ης", $A132)), $L132, 0)</f>
        <v>0</v>
      </c>
      <c r="Q132" s="1" t="n">
        <f aca="false">IF(ISNUMBER(SEARCH("ΒΠΜ 4ης", $A132)), $L132, 0)</f>
        <v>0</v>
      </c>
      <c r="R132" s="1" t="n">
        <f aca="false">IF(ISNUMBER(SEARCH("ΒΠΜ 5ης", $A132)), $L132, 0)</f>
        <v>0</v>
      </c>
      <c r="S132" s="1" t="n">
        <f aca="false">IF(ISNUMBER(SEARCH("ΒΠΜ 6ης", $A132)), $L132, 0)</f>
        <v>0</v>
      </c>
      <c r="T132" s="1" t="n">
        <f aca="false">IF(ISNUMBER(SEARCH("ή", $A132)), $L132, 0)</f>
        <v>0</v>
      </c>
      <c r="U132" s="1" t="n">
        <f aca="false">IF(ISNUMBER(SEARCH("ΒΠΜ", $A132)), $L132, 0)</f>
        <v>0</v>
      </c>
    </row>
    <row r="133" customFormat="false" ht="39.6" hidden="false" customHeight="true" outlineLevel="0" collapsed="false">
      <c r="A133" s="1" t="s">
        <v>73</v>
      </c>
      <c r="B133" s="11" t="s">
        <v>205</v>
      </c>
      <c r="C133" s="5" t="s">
        <v>206</v>
      </c>
      <c r="D133" s="11" t="n">
        <v>4</v>
      </c>
      <c r="E133" s="15" t="n">
        <v>5</v>
      </c>
      <c r="L133" s="1" t="n">
        <f aca="false">IF(E133&gt;4, 1, 0)</f>
        <v>1</v>
      </c>
      <c r="N133" s="1" t="n">
        <f aca="false">IF(ISNUMBER(SEARCH("ΒΠΜ 1ης", $A133)), $L133, 0)</f>
        <v>0</v>
      </c>
      <c r="O133" s="1" t="n">
        <f aca="false">IF(ISNUMBER(SEARCH("ΒΠΜ 2ης", $A133)), $L133, 0)</f>
        <v>0</v>
      </c>
      <c r="P133" s="1" t="n">
        <f aca="false">IF(ISNUMBER(SEARCH("ΒΠΜ 3ης", $A133)), $L133, 0)</f>
        <v>0</v>
      </c>
      <c r="Q133" s="1" t="n">
        <f aca="false">IF(ISNUMBER(SEARCH("ΒΠΜ 4ης", $A133)), $L133, 0)</f>
        <v>0</v>
      </c>
      <c r="R133" s="1" t="n">
        <f aca="false">IF(ISNUMBER(SEARCH("ΒΠΜ 5ης", $A133)), $L133, 0)</f>
        <v>0</v>
      </c>
      <c r="S133" s="1" t="n">
        <f aca="false">IF(ISNUMBER(SEARCH("ΒΠΜ 6ης", $A133)), $L133, 0)</f>
        <v>0</v>
      </c>
      <c r="T133" s="1" t="n">
        <f aca="false">IF(ISNUMBER(SEARCH("ή", $A133)), $L133, 0)</f>
        <v>0</v>
      </c>
      <c r="U133" s="1" t="n">
        <f aca="false">IF(ISNUMBER(SEARCH("ΒΠΜ", $A133)), $L133, 0)</f>
        <v>0</v>
      </c>
    </row>
    <row r="134" customFormat="false" ht="39.6" hidden="false" customHeight="true" outlineLevel="0" collapsed="false">
      <c r="A134" s="1" t="str">
        <f aca="false">IF($M$18, IF($D$9, "ΒΠΜ, χρειάζονται 4!", "Προαιρετικό"), IF(AND($D$17,$D$19), "ΒΠΜ 4ης ή ΒΠΜ 6ης Ειδίκευσης!", IF($D$17, "ΒΠΜ 4ης ειδίκευσης, χρειάζονται 4!", IF($D$19, "ΒΠΜ 6ης ειδίκευσης, χρειάζονται 4!", "Προαιρετικό"))))</f>
        <v>ΒΠΜ, χρειάζονται 4!</v>
      </c>
      <c r="B134" s="11" t="s">
        <v>207</v>
      </c>
      <c r="C134" s="5" t="s">
        <v>208</v>
      </c>
      <c r="D134" s="11" t="n">
        <v>6</v>
      </c>
      <c r="E134" s="15" t="n">
        <v>5</v>
      </c>
      <c r="L134" s="1" t="n">
        <f aca="false">IF(E134&gt;4, 1, 0)</f>
        <v>1</v>
      </c>
      <c r="N134" s="1" t="n">
        <f aca="false">IF(ISNUMBER(SEARCH("ΒΠΜ 1ης", $A134)), $L134, 0)</f>
        <v>0</v>
      </c>
      <c r="O134" s="1" t="n">
        <f aca="false">IF(ISNUMBER(SEARCH("ΒΠΜ 2ης", $A134)), $L134, 0)</f>
        <v>0</v>
      </c>
      <c r="P134" s="1" t="n">
        <f aca="false">IF(ISNUMBER(SEARCH("ΒΠΜ 3ης", $A134)), $L134, 0)</f>
        <v>0</v>
      </c>
      <c r="Q134" s="1" t="n">
        <f aca="false">IF(ISNUMBER(SEARCH("ΒΠΜ 4ης", $A134)), $L134, 0)</f>
        <v>0</v>
      </c>
      <c r="R134" s="1" t="n">
        <f aca="false">IF(ISNUMBER(SEARCH("ΒΠΜ 5ης", $A134)), $L134, 0)</f>
        <v>0</v>
      </c>
      <c r="S134" s="1" t="n">
        <f aca="false">IF(ISNUMBER(SEARCH("ΒΠΜ 6ης", $A134)), $L134, 0)</f>
        <v>0</v>
      </c>
      <c r="T134" s="1" t="n">
        <f aca="false">IF(ISNUMBER(SEARCH("ή", $A134)), $L134, 0)</f>
        <v>0</v>
      </c>
      <c r="U134" s="1" t="n">
        <f aca="false">IF(ISNUMBER(SEARCH("ΒΠΜ", $A134)), $L134, 0)</f>
        <v>1</v>
      </c>
    </row>
    <row r="135" customFormat="false" ht="39.6" hidden="false" customHeight="true" outlineLevel="0" collapsed="false">
      <c r="A135" s="31" t="str">
        <f aca="false">IF($M$18, IF($D$9, "ΒΠΜ, χρειάζονται 4!", "Προαιρετικό"), IF(AND($D$17,$D$18), "ΒΠΜ 4ης ή ΒΠΜ 5ης Ειδίκευσης!", IF($D$17, "ΒΠΜ 4ης ειδίκευσης, χρειάζονται 4!", IF($D$18, "ΒΠΜ 5ης ειδίκευσης, χρειάζονται 4!", "Προαιρετικό"))))</f>
        <v>ΒΠΜ, χρειάζονται 4!</v>
      </c>
      <c r="B135" s="11" t="s">
        <v>209</v>
      </c>
      <c r="C135" s="5" t="s">
        <v>210</v>
      </c>
      <c r="D135" s="11" t="n">
        <v>6</v>
      </c>
      <c r="E135" s="15" t="n">
        <v>5</v>
      </c>
      <c r="L135" s="1" t="n">
        <f aca="false">IF(E135&gt;4, 1, 0)</f>
        <v>1</v>
      </c>
      <c r="N135" s="1" t="n">
        <f aca="false">IF(ISNUMBER(SEARCH("ΒΠΜ 1ης", $A135)), $L135, 0)</f>
        <v>0</v>
      </c>
      <c r="O135" s="1" t="n">
        <f aca="false">IF(ISNUMBER(SEARCH("ΒΠΜ 2ης", $A135)), $L135, 0)</f>
        <v>0</v>
      </c>
      <c r="P135" s="1" t="n">
        <f aca="false">IF(ISNUMBER(SEARCH("ΒΠΜ 3ης", $A135)), $L135, 0)</f>
        <v>0</v>
      </c>
      <c r="Q135" s="1" t="n">
        <f aca="false">IF(ISNUMBER(SEARCH("ΒΠΜ 4ης", $A135)), $L135, 0)</f>
        <v>0</v>
      </c>
      <c r="R135" s="1" t="n">
        <f aca="false">IF(ISNUMBER(SEARCH("ΒΠΜ 5ης", $A135)), $L135, 0)</f>
        <v>0</v>
      </c>
      <c r="S135" s="1" t="n">
        <f aca="false">IF(ISNUMBER(SEARCH("ΒΠΜ 6ης", $A135)), $L135, 0)</f>
        <v>0</v>
      </c>
      <c r="T135" s="1" t="n">
        <f aca="false">IF(ISNUMBER(SEARCH("ή", $A135)), $L135, 0)</f>
        <v>0</v>
      </c>
      <c r="U135" s="1" t="n">
        <f aca="false">IF(ISNUMBER(SEARCH("ΒΠΜ", $A135)), $L135, 0)</f>
        <v>1</v>
      </c>
    </row>
    <row r="136" customFormat="false" ht="39.6" hidden="false" customHeight="true" outlineLevel="0" collapsed="false">
      <c r="A136" s="1" t="str">
        <f aca="false">IF($M$18, IF($D$9, "ΒΠΜ, χρειάζονται 4!", "Προαιρετικό"), IF($D$18, "ΒΠΜ 5ης ειδίκευσης, χρειάζονται 4!", "Προαιρετικό"))</f>
        <v>ΒΠΜ, χρειάζονται 4!</v>
      </c>
      <c r="B136" s="11" t="s">
        <v>211</v>
      </c>
      <c r="C136" s="5" t="s">
        <v>212</v>
      </c>
      <c r="D136" s="11" t="n">
        <v>6</v>
      </c>
      <c r="E136" s="15" t="n">
        <v>5</v>
      </c>
      <c r="L136" s="1" t="n">
        <f aca="false">IF(E136&gt;4, 1, 0)</f>
        <v>1</v>
      </c>
      <c r="N136" s="1" t="n">
        <f aca="false">IF(ISNUMBER(SEARCH("ΒΠΜ 1ης", $A136)), $L136, 0)</f>
        <v>0</v>
      </c>
      <c r="O136" s="1" t="n">
        <f aca="false">IF(ISNUMBER(SEARCH("ΒΠΜ 2ης", $A136)), $L136, 0)</f>
        <v>0</v>
      </c>
      <c r="P136" s="1" t="n">
        <f aca="false">IF(ISNUMBER(SEARCH("ΒΠΜ 3ης", $A136)), $L136, 0)</f>
        <v>0</v>
      </c>
      <c r="Q136" s="1" t="n">
        <f aca="false">IF(ISNUMBER(SEARCH("ΒΠΜ 4ης", $A136)), $L136, 0)</f>
        <v>0</v>
      </c>
      <c r="R136" s="1" t="n">
        <f aca="false">IF(ISNUMBER(SEARCH("ΒΠΜ 5ης", $A136)), $L136, 0)</f>
        <v>0</v>
      </c>
      <c r="S136" s="1" t="n">
        <f aca="false">IF(ISNUMBER(SEARCH("ΒΠΜ 6ης", $A136)), $L136, 0)</f>
        <v>0</v>
      </c>
      <c r="T136" s="1" t="n">
        <f aca="false">IF(ISNUMBER(SEARCH("ή", $A136)), $L136, 0)</f>
        <v>0</v>
      </c>
      <c r="U136" s="1" t="n">
        <f aca="false">IF(ISNUMBER(SEARCH("ΒΠΜ", $A136)), $L136, 0)</f>
        <v>1</v>
      </c>
    </row>
    <row r="137" customFormat="false" ht="39.6" hidden="false" customHeight="true" outlineLevel="0" collapsed="false">
      <c r="A137" s="1" t="s">
        <v>73</v>
      </c>
      <c r="B137" s="11" t="s">
        <v>213</v>
      </c>
      <c r="C137" s="5" t="s">
        <v>214</v>
      </c>
      <c r="D137" s="11" t="n">
        <v>6</v>
      </c>
      <c r="E137" s="15" t="n">
        <v>5</v>
      </c>
      <c r="L137" s="1" t="n">
        <f aca="false">IF(E137&gt;4, 1, 0)</f>
        <v>1</v>
      </c>
      <c r="N137" s="1" t="n">
        <f aca="false">IF(ISNUMBER(SEARCH("ΒΠΜ 1ης", $A137)), $L137, 0)</f>
        <v>0</v>
      </c>
      <c r="O137" s="1" t="n">
        <f aca="false">IF(ISNUMBER(SEARCH("ΒΠΜ 2ης", $A137)), $L137, 0)</f>
        <v>0</v>
      </c>
      <c r="P137" s="1" t="n">
        <f aca="false">IF(ISNUMBER(SEARCH("ΒΠΜ 3ης", $A137)), $L137, 0)</f>
        <v>0</v>
      </c>
      <c r="Q137" s="1" t="n">
        <f aca="false">IF(ISNUMBER(SEARCH("ΒΠΜ 4ης", $A137)), $L137, 0)</f>
        <v>0</v>
      </c>
      <c r="R137" s="1" t="n">
        <f aca="false">IF(ISNUMBER(SEARCH("ΒΠΜ 5ης", $A137)), $L137, 0)</f>
        <v>0</v>
      </c>
      <c r="S137" s="1" t="n">
        <f aca="false">IF(ISNUMBER(SEARCH("ΒΠΜ 6ης", $A137)), $L137, 0)</f>
        <v>0</v>
      </c>
      <c r="T137" s="1" t="n">
        <f aca="false">IF(ISNUMBER(SEARCH("ή", $A137)), $L137, 0)</f>
        <v>0</v>
      </c>
      <c r="U137" s="1" t="n">
        <f aca="false">IF(ISNUMBER(SEARCH("ΒΠΜ", $A137)), $L137, 0)</f>
        <v>0</v>
      </c>
    </row>
    <row r="138" customFormat="false" ht="80.8" hidden="false" customHeight="true" outlineLevel="0" collapsed="false">
      <c r="A138" s="1" t="s">
        <v>73</v>
      </c>
      <c r="B138" s="11" t="s">
        <v>215</v>
      </c>
      <c r="C138" s="5" t="s">
        <v>216</v>
      </c>
      <c r="D138" s="11" t="n">
        <v>4</v>
      </c>
      <c r="E138" s="15" t="n">
        <v>5</v>
      </c>
      <c r="L138" s="1" t="n">
        <f aca="false">IF(E138&gt;4, 1, 0)</f>
        <v>1</v>
      </c>
      <c r="N138" s="1" t="n">
        <f aca="false">IF(ISNUMBER(SEARCH("ΒΠΜ 1ης", $A138)), $L138, 0)</f>
        <v>0</v>
      </c>
      <c r="O138" s="1" t="n">
        <f aca="false">IF(ISNUMBER(SEARCH("ΒΠΜ 2ης", $A138)), $L138, 0)</f>
        <v>0</v>
      </c>
      <c r="P138" s="1" t="n">
        <f aca="false">IF(ISNUMBER(SEARCH("ΒΠΜ 3ης", $A138)), $L138, 0)</f>
        <v>0</v>
      </c>
      <c r="Q138" s="1" t="n">
        <f aca="false">IF(ISNUMBER(SEARCH("ΒΠΜ 4ης", $A138)), $L138, 0)</f>
        <v>0</v>
      </c>
      <c r="R138" s="1" t="n">
        <f aca="false">IF(ISNUMBER(SEARCH("ΒΠΜ 5ης", $A138)), $L138, 0)</f>
        <v>0</v>
      </c>
      <c r="S138" s="1" t="n">
        <f aca="false">IF(ISNUMBER(SEARCH("ΒΠΜ 6ης", $A138)), $L138, 0)</f>
        <v>0</v>
      </c>
      <c r="T138" s="1" t="n">
        <f aca="false">IF(ISNUMBER(SEARCH("ή", $A138)), $L138, 0)</f>
        <v>0</v>
      </c>
      <c r="U138" s="1" t="n">
        <f aca="false">IF(ISNUMBER(SEARCH("ΒΠΜ", $A138)), $L138, 0)</f>
        <v>0</v>
      </c>
    </row>
    <row r="139" customFormat="false" ht="39.6" hidden="false" customHeight="true" outlineLevel="0" collapsed="false">
      <c r="A139" s="1" t="s">
        <v>73</v>
      </c>
      <c r="B139" s="11" t="s">
        <v>217</v>
      </c>
      <c r="C139" s="5" t="s">
        <v>218</v>
      </c>
      <c r="D139" s="11" t="n">
        <v>6</v>
      </c>
      <c r="E139" s="15" t="n">
        <v>5</v>
      </c>
      <c r="L139" s="1" t="n">
        <f aca="false">IF(E139&gt;4, 1, 0)</f>
        <v>1</v>
      </c>
      <c r="N139" s="1" t="n">
        <f aca="false">IF(ISNUMBER(SEARCH("ΒΠΜ 1ης", $A139)), $L139, 0)</f>
        <v>0</v>
      </c>
      <c r="O139" s="1" t="n">
        <f aca="false">IF(ISNUMBER(SEARCH("ΒΠΜ 2ης", $A139)), $L139, 0)</f>
        <v>0</v>
      </c>
      <c r="P139" s="1" t="n">
        <f aca="false">IF(ISNUMBER(SEARCH("ΒΠΜ 3ης", $A139)), $L139, 0)</f>
        <v>0</v>
      </c>
      <c r="Q139" s="1" t="n">
        <f aca="false">IF(ISNUMBER(SEARCH("ΒΠΜ 4ης", $A139)), $L139, 0)</f>
        <v>0</v>
      </c>
      <c r="R139" s="1" t="n">
        <f aca="false">IF(ISNUMBER(SEARCH("ΒΠΜ 5ης", $A139)), $L139, 0)</f>
        <v>0</v>
      </c>
      <c r="S139" s="1" t="n">
        <f aca="false">IF(ISNUMBER(SEARCH("ΒΠΜ 6ης", $A139)), $L139, 0)</f>
        <v>0</v>
      </c>
      <c r="T139" s="1" t="n">
        <f aca="false">IF(ISNUMBER(SEARCH("ή", $A139)), $L139, 0)</f>
        <v>0</v>
      </c>
      <c r="U139" s="1" t="n">
        <f aca="false">IF(ISNUMBER(SEARCH("ΒΠΜ", $A139)), $L139, 0)</f>
        <v>0</v>
      </c>
    </row>
    <row r="140" customFormat="false" ht="39.6" hidden="false" customHeight="true" outlineLevel="0" collapsed="false">
      <c r="A140" s="1" t="str">
        <f aca="false">IF($M$18, IF($D$8, "ΒΠΜ, χρειάζονται 4!", "Προαιρετικό"), IF($D$14, "ΒΠΜ 1ης ειδίκευσης, χρειάζονται 4!", "Προαιρετικό"))</f>
        <v>Προαιρετικό</v>
      </c>
      <c r="B140" s="11" t="s">
        <v>219</v>
      </c>
      <c r="C140" s="5" t="s">
        <v>220</v>
      </c>
      <c r="D140" s="11" t="n">
        <v>6</v>
      </c>
      <c r="E140" s="15" t="n">
        <v>5</v>
      </c>
      <c r="L140" s="1" t="n">
        <f aca="false">IF(E140&gt;4, 1, 0)</f>
        <v>1</v>
      </c>
      <c r="N140" s="1" t="n">
        <f aca="false">IF(ISNUMBER(SEARCH("ΒΠΜ 1ης", $A140)), $L140, 0)</f>
        <v>0</v>
      </c>
      <c r="O140" s="1" t="n">
        <f aca="false">IF(ISNUMBER(SEARCH("ΒΠΜ 2ης", $A140)), $L140, 0)</f>
        <v>0</v>
      </c>
      <c r="P140" s="1" t="n">
        <f aca="false">IF(ISNUMBER(SEARCH("ΒΠΜ 3ης", $A140)), $L140, 0)</f>
        <v>0</v>
      </c>
      <c r="Q140" s="1" t="n">
        <f aca="false">IF(ISNUMBER(SEARCH("ΒΠΜ 4ης", $A140)), $L140, 0)</f>
        <v>0</v>
      </c>
      <c r="R140" s="1" t="n">
        <f aca="false">IF(ISNUMBER(SEARCH("ΒΠΜ 5ης", $A140)), $L140, 0)</f>
        <v>0</v>
      </c>
      <c r="S140" s="1" t="n">
        <f aca="false">IF(ISNUMBER(SEARCH("ΒΠΜ 6ης", $A140)), $L140, 0)</f>
        <v>0</v>
      </c>
      <c r="T140" s="1" t="n">
        <f aca="false">IF(ISNUMBER(SEARCH("ή", $A140)), $L140, 0)</f>
        <v>0</v>
      </c>
      <c r="U140" s="1" t="n">
        <f aca="false">IF(ISNUMBER(SEARCH("ΒΠΜ", $A140)), $L140, 0)</f>
        <v>0</v>
      </c>
    </row>
    <row r="141" customFormat="false" ht="39.6" hidden="false" customHeight="true" outlineLevel="0" collapsed="false">
      <c r="A141" s="1" t="str">
        <f aca="false">IF($M$18, IF($D$8, "ΒΠΜ, χρειάζονται 4!", "Προαιρετικό"), IF($D$14, "ΒΠΜ 1ης ειδίκευσης, χρειάζονται 4!", "Προαιρετικό"))</f>
        <v>Προαιρετικό</v>
      </c>
      <c r="B141" s="11" t="s">
        <v>221</v>
      </c>
      <c r="C141" s="5" t="s">
        <v>222</v>
      </c>
      <c r="D141" s="11" t="n">
        <v>6</v>
      </c>
      <c r="E141" s="15" t="n">
        <v>5</v>
      </c>
      <c r="L141" s="1" t="n">
        <f aca="false">IF(E141&gt;4, 1, 0)</f>
        <v>1</v>
      </c>
      <c r="N141" s="1" t="n">
        <f aca="false">IF(ISNUMBER(SEARCH("ΒΠΜ 1ης", $A141)), $L141, 0)</f>
        <v>0</v>
      </c>
      <c r="O141" s="1" t="n">
        <f aca="false">IF(ISNUMBER(SEARCH("ΒΠΜ 2ης", $A141)), $L141, 0)</f>
        <v>0</v>
      </c>
      <c r="P141" s="1" t="n">
        <f aca="false">IF(ISNUMBER(SEARCH("ΒΠΜ 3ης", $A141)), $L141, 0)</f>
        <v>0</v>
      </c>
      <c r="Q141" s="1" t="n">
        <f aca="false">IF(ISNUMBER(SEARCH("ΒΠΜ 4ης", $A141)), $L141, 0)</f>
        <v>0</v>
      </c>
      <c r="R141" s="1" t="n">
        <f aca="false">IF(ISNUMBER(SEARCH("ΒΠΜ 5ης", $A141)), $L141, 0)</f>
        <v>0</v>
      </c>
      <c r="S141" s="1" t="n">
        <f aca="false">IF(ISNUMBER(SEARCH("ΒΠΜ 6ης", $A141)), $L141, 0)</f>
        <v>0</v>
      </c>
      <c r="T141" s="1" t="n">
        <f aca="false">IF(ISNUMBER(SEARCH("ή", $A141)), $L141, 0)</f>
        <v>0</v>
      </c>
      <c r="U141" s="1" t="n">
        <f aca="false">IF(ISNUMBER(SEARCH("ΒΠΜ", $A141)), $L141, 0)</f>
        <v>0</v>
      </c>
    </row>
    <row r="142" customFormat="false" ht="39.6" hidden="false" customHeight="true" outlineLevel="0" collapsed="false">
      <c r="A142" s="1" t="s">
        <v>73</v>
      </c>
      <c r="B142" s="11" t="s">
        <v>223</v>
      </c>
      <c r="C142" s="5" t="s">
        <v>224</v>
      </c>
      <c r="D142" s="11" t="n">
        <v>6</v>
      </c>
      <c r="E142" s="15" t="n">
        <v>5</v>
      </c>
      <c r="L142" s="1" t="n">
        <f aca="false">IF(E142&gt;4, 1, 0)</f>
        <v>1</v>
      </c>
      <c r="N142" s="1" t="n">
        <f aca="false">IF(ISNUMBER(SEARCH("ΒΠΜ 1ης", $A142)), $L142, 0)</f>
        <v>0</v>
      </c>
      <c r="O142" s="1" t="n">
        <f aca="false">IF(ISNUMBER(SEARCH("ΒΠΜ 2ης", $A142)), $L142, 0)</f>
        <v>0</v>
      </c>
      <c r="P142" s="1" t="n">
        <f aca="false">IF(ISNUMBER(SEARCH("ΒΠΜ 3ης", $A142)), $L142, 0)</f>
        <v>0</v>
      </c>
      <c r="Q142" s="1" t="n">
        <f aca="false">IF(ISNUMBER(SEARCH("ΒΠΜ 4ης", $A142)), $L142, 0)</f>
        <v>0</v>
      </c>
      <c r="R142" s="1" t="n">
        <f aca="false">IF(ISNUMBER(SEARCH("ΒΠΜ 5ης", $A142)), $L142, 0)</f>
        <v>0</v>
      </c>
      <c r="S142" s="1" t="n">
        <f aca="false">IF(ISNUMBER(SEARCH("ΒΠΜ 6ης", $A142)), $L142, 0)</f>
        <v>0</v>
      </c>
      <c r="T142" s="1" t="n">
        <f aca="false">IF(ISNUMBER(SEARCH("ή", $A142)), $L142, 0)</f>
        <v>0</v>
      </c>
      <c r="U142" s="1" t="n">
        <f aca="false">IF(ISNUMBER(SEARCH("ΒΠΜ", $A142)), $L142, 0)</f>
        <v>0</v>
      </c>
    </row>
    <row r="143" customFormat="false" ht="53.45" hidden="false" customHeight="true" outlineLevel="0" collapsed="false">
      <c r="A143" s="1" t="str">
        <f aca="false">IF($M$18, IF($D$8, "ΒΠΜ, χρειάζονται 4!", "Προαιρετικό"), IF($D$15, "ΒΠΜ 2ης ειδίκευσης, χρειάζονται 4!", "Προαιρετικό"))</f>
        <v>Προαιρετικό</v>
      </c>
      <c r="B143" s="11" t="s">
        <v>225</v>
      </c>
      <c r="C143" s="5" t="s">
        <v>226</v>
      </c>
      <c r="D143" s="11" t="n">
        <v>6</v>
      </c>
      <c r="E143" s="15" t="n">
        <v>5</v>
      </c>
      <c r="L143" s="1" t="n">
        <f aca="false">IF(E143&gt;4, 1, 0)</f>
        <v>1</v>
      </c>
      <c r="N143" s="1" t="n">
        <f aca="false">IF(ISNUMBER(SEARCH("ΒΠΜ 1ης", $A143)), $L143, 0)</f>
        <v>0</v>
      </c>
      <c r="O143" s="1" t="n">
        <f aca="false">IF(ISNUMBER(SEARCH("ΒΠΜ 2ης", $A143)), $L143, 0)</f>
        <v>0</v>
      </c>
      <c r="P143" s="1" t="n">
        <f aca="false">IF(ISNUMBER(SEARCH("ΒΠΜ 3ης", $A143)), $L143, 0)</f>
        <v>0</v>
      </c>
      <c r="Q143" s="1" t="n">
        <f aca="false">IF(ISNUMBER(SEARCH("ΒΠΜ 4ης", $A143)), $L143, 0)</f>
        <v>0</v>
      </c>
      <c r="R143" s="1" t="n">
        <f aca="false">IF(ISNUMBER(SEARCH("ΒΠΜ 5ης", $A143)), $L143, 0)</f>
        <v>0</v>
      </c>
      <c r="S143" s="1" t="n">
        <f aca="false">IF(ISNUMBER(SEARCH("ΒΠΜ 6ης", $A143)), $L143, 0)</f>
        <v>0</v>
      </c>
      <c r="T143" s="1" t="n">
        <f aca="false">IF(ISNUMBER(SEARCH("ή", $A143)), $L143, 0)</f>
        <v>0</v>
      </c>
      <c r="U143" s="1" t="n">
        <f aca="false">IF(ISNUMBER(SEARCH("ΒΠΜ", $A143)), $L143, 0)</f>
        <v>0</v>
      </c>
    </row>
    <row r="144" customFormat="false" ht="39.6" hidden="false" customHeight="true" outlineLevel="0" collapsed="false">
      <c r="A144" s="1" t="str">
        <f aca="false">IF($M$18, IF($D$9, "ΒΠΜ, χρειάζονται 4!", "Προαιρετικό"), IF($D$19, "ΒΠΜ 6ης ειδίκευσης, χρειάζονται 4!", "Προαιρετικό"))</f>
        <v>ΒΠΜ, χρειάζονται 4!</v>
      </c>
      <c r="B144" s="11" t="s">
        <v>227</v>
      </c>
      <c r="C144" s="5" t="s">
        <v>228</v>
      </c>
      <c r="D144" s="11" t="n">
        <v>6</v>
      </c>
      <c r="E144" s="15" t="n">
        <v>5</v>
      </c>
      <c r="L144" s="1" t="n">
        <f aca="false">IF(E144&gt;4, 1, 0)</f>
        <v>1</v>
      </c>
      <c r="N144" s="1" t="n">
        <f aca="false">IF(ISNUMBER(SEARCH("ΒΠΜ 1ης", $A144)), $L144, 0)</f>
        <v>0</v>
      </c>
      <c r="O144" s="1" t="n">
        <f aca="false">IF(ISNUMBER(SEARCH("ΒΠΜ 2ης", $A144)), $L144, 0)</f>
        <v>0</v>
      </c>
      <c r="P144" s="1" t="n">
        <f aca="false">IF(ISNUMBER(SEARCH("ΒΠΜ 3ης", $A144)), $L144, 0)</f>
        <v>0</v>
      </c>
      <c r="Q144" s="1" t="n">
        <f aca="false">IF(ISNUMBER(SEARCH("ΒΠΜ 4ης", $A144)), $L144, 0)</f>
        <v>0</v>
      </c>
      <c r="R144" s="1" t="n">
        <f aca="false">IF(ISNUMBER(SEARCH("ΒΠΜ 5ης", $A144)), $L144, 0)</f>
        <v>0</v>
      </c>
      <c r="S144" s="1" t="n">
        <f aca="false">IF(ISNUMBER(SEARCH("ΒΠΜ 6ης", $A144)), $L144, 0)</f>
        <v>0</v>
      </c>
      <c r="T144" s="1" t="n">
        <f aca="false">IF(ISNUMBER(SEARCH("ή", $A144)), $L144, 0)</f>
        <v>0</v>
      </c>
      <c r="U144" s="1" t="n">
        <f aca="false">IF(ISNUMBER(SEARCH("ΒΠΜ", $A144)), $L144, 0)</f>
        <v>1</v>
      </c>
    </row>
    <row r="145" customFormat="false" ht="39.6" hidden="false" customHeight="true" outlineLevel="0" collapsed="false">
      <c r="A145" s="1" t="str">
        <f aca="false">IF($M$18, IF($D$8, "ΒΠΜ, χρειάζονται 4!", "Προαιρετικό"), IF($D$16, "ΒΠΜ 3ης ειδίκευσης, χρειάζονται 4!", "Προαιρετικό" ))</f>
        <v>Προαιρετικό</v>
      </c>
      <c r="B145" s="11" t="s">
        <v>229</v>
      </c>
      <c r="C145" s="5" t="s">
        <v>230</v>
      </c>
      <c r="D145" s="11" t="n">
        <v>6</v>
      </c>
      <c r="E145" s="15" t="n">
        <v>5</v>
      </c>
      <c r="L145" s="1" t="n">
        <f aca="false">IF(E145&gt;4, 1, 0)</f>
        <v>1</v>
      </c>
      <c r="N145" s="1" t="n">
        <f aca="false">IF(ISNUMBER(SEARCH("ΒΠΜ 1ης", $A145)), $L145, 0)</f>
        <v>0</v>
      </c>
      <c r="O145" s="1" t="n">
        <f aca="false">IF(ISNUMBER(SEARCH("ΒΠΜ 2ης", $A145)), $L145, 0)</f>
        <v>0</v>
      </c>
      <c r="P145" s="1" t="n">
        <f aca="false">IF(ISNUMBER(SEARCH("ΒΠΜ 3ης", $A145)), $L145, 0)</f>
        <v>0</v>
      </c>
      <c r="Q145" s="1" t="n">
        <f aca="false">IF(ISNUMBER(SEARCH("ΒΠΜ 4ης", $A145)), $L145, 0)</f>
        <v>0</v>
      </c>
      <c r="R145" s="1" t="n">
        <f aca="false">IF(ISNUMBER(SEARCH("ΒΠΜ 5ης", $A145)), $L145, 0)</f>
        <v>0</v>
      </c>
      <c r="S145" s="1" t="n">
        <f aca="false">IF(ISNUMBER(SEARCH("ΒΠΜ 6ης", $A145)), $L145, 0)</f>
        <v>0</v>
      </c>
      <c r="T145" s="1" t="n">
        <f aca="false">IF(ISNUMBER(SEARCH("ή", $A145)), $L145, 0)</f>
        <v>0</v>
      </c>
      <c r="U145" s="1" t="n">
        <f aca="false">IF(ISNUMBER(SEARCH("ΒΠΜ", $A145)), $L145, 0)</f>
        <v>0</v>
      </c>
    </row>
    <row r="146" customFormat="false" ht="39.6" hidden="false" customHeight="true" outlineLevel="0" collapsed="false">
      <c r="A146" s="1" t="str">
        <f aca="false">IF($M$18, IF($D$8, "ΒΠΜ, χρειάζονται 4!", "Προαιρετικό"), IF($D$16, "ΒΠΜ 3ης ειδίκευσης, χρειάζονται 4!", "Προαιρετικό"))</f>
        <v>Προαιρετικό</v>
      </c>
      <c r="B146" s="11" t="s">
        <v>231</v>
      </c>
      <c r="C146" s="5" t="s">
        <v>232</v>
      </c>
      <c r="D146" s="11" t="n">
        <v>6</v>
      </c>
      <c r="E146" s="15" t="n">
        <v>5</v>
      </c>
      <c r="L146" s="1" t="n">
        <f aca="false">IF(E146&gt;4, 1, 0)</f>
        <v>1</v>
      </c>
      <c r="N146" s="1" t="n">
        <f aca="false">IF(ISNUMBER(SEARCH("ΒΠΜ 1ης", $A146)), $L146, 0)</f>
        <v>0</v>
      </c>
      <c r="O146" s="1" t="n">
        <f aca="false">IF(ISNUMBER(SEARCH("ΒΠΜ 2ης", $A146)), $L146, 0)</f>
        <v>0</v>
      </c>
      <c r="P146" s="1" t="n">
        <f aca="false">IF(ISNUMBER(SEARCH("ΒΠΜ 3ης", $A146)), $L146, 0)</f>
        <v>0</v>
      </c>
      <c r="Q146" s="1" t="n">
        <f aca="false">IF(ISNUMBER(SEARCH("ΒΠΜ 4ης", $A146)), $L146, 0)</f>
        <v>0</v>
      </c>
      <c r="R146" s="1" t="n">
        <f aca="false">IF(ISNUMBER(SEARCH("ΒΠΜ 5ης", $A146)), $L146, 0)</f>
        <v>0</v>
      </c>
      <c r="S146" s="1" t="n">
        <f aca="false">IF(ISNUMBER(SEARCH("ΒΠΜ 6ης", $A146)), $L146, 0)</f>
        <v>0</v>
      </c>
      <c r="T146" s="1" t="n">
        <f aca="false">IF(ISNUMBER(SEARCH("ή", $A146)), $L146, 0)</f>
        <v>0</v>
      </c>
      <c r="U146" s="1" t="n">
        <f aca="false">IF(ISNUMBER(SEARCH("ΒΠΜ", $A146)), $L146, 0)</f>
        <v>0</v>
      </c>
    </row>
    <row r="147" customFormat="false" ht="39.6" hidden="false" customHeight="true" outlineLevel="0" collapsed="false">
      <c r="A147" s="1" t="str">
        <f aca="false">IF($M$18, IF($D$8, "ΒΠΜ, χρειάζονται 4!", "Προαιρετικό"), IF($D$16, "ΒΠΜ 3ης ειδίκευσης, χρειάζονται 4!", "Προαιρετικό"))</f>
        <v>Προαιρετικό</v>
      </c>
      <c r="B147" s="11" t="s">
        <v>233</v>
      </c>
      <c r="C147" s="5" t="s">
        <v>234</v>
      </c>
      <c r="D147" s="11" t="n">
        <v>6</v>
      </c>
      <c r="E147" s="15" t="n">
        <v>5</v>
      </c>
      <c r="L147" s="1" t="n">
        <f aca="false">IF(E147&gt;4, 1, 0)</f>
        <v>1</v>
      </c>
      <c r="N147" s="1" t="n">
        <f aca="false">IF(ISNUMBER(SEARCH("ΒΠΜ 1ης", $A147)), $L147, 0)</f>
        <v>0</v>
      </c>
      <c r="O147" s="1" t="n">
        <f aca="false">IF(ISNUMBER(SEARCH("ΒΠΜ 2ης", $A147)), $L147, 0)</f>
        <v>0</v>
      </c>
      <c r="P147" s="1" t="n">
        <f aca="false">IF(ISNUMBER(SEARCH("ΒΠΜ 3ης", $A147)), $L147, 0)</f>
        <v>0</v>
      </c>
      <c r="Q147" s="1" t="n">
        <f aca="false">IF(ISNUMBER(SEARCH("ΒΠΜ 4ης", $A147)), $L147, 0)</f>
        <v>0</v>
      </c>
      <c r="R147" s="1" t="n">
        <f aca="false">IF(ISNUMBER(SEARCH("ΒΠΜ 5ης", $A147)), $L147, 0)</f>
        <v>0</v>
      </c>
      <c r="S147" s="1" t="n">
        <f aca="false">IF(ISNUMBER(SEARCH("ΒΠΜ 6ης", $A147)), $L147, 0)</f>
        <v>0</v>
      </c>
      <c r="T147" s="1" t="n">
        <f aca="false">IF(ISNUMBER(SEARCH("ή", $A147)), $L147, 0)</f>
        <v>0</v>
      </c>
      <c r="U147" s="1" t="n">
        <f aca="false">IF(ISNUMBER(SEARCH("ΒΠΜ", $A147)), $L147, 0)</f>
        <v>0</v>
      </c>
    </row>
    <row r="148" customFormat="false" ht="39.6" hidden="false" customHeight="true" outlineLevel="0" collapsed="false">
      <c r="A148" s="1" t="str">
        <f aca="false">IF($M$18, IF($D$9, "ΒΠΜ, χρειάζονται 4!", "Προαιρετικό"), IF($D$17, "ΒΠΜ 4ης ειδίκευσης, χρειάζονται 4!", "Προαιρετικό"))</f>
        <v>ΒΠΜ, χρειάζονται 4!</v>
      </c>
      <c r="B148" s="11" t="s">
        <v>235</v>
      </c>
      <c r="C148" s="5" t="s">
        <v>236</v>
      </c>
      <c r="D148" s="11" t="n">
        <v>6</v>
      </c>
      <c r="E148" s="15" t="n">
        <v>5</v>
      </c>
      <c r="L148" s="1" t="n">
        <f aca="false">IF(E148&gt;4, 1, 0)</f>
        <v>1</v>
      </c>
      <c r="N148" s="1" t="n">
        <f aca="false">IF(ISNUMBER(SEARCH("ΒΠΜ 1ης", $A148)), $L148, 0)</f>
        <v>0</v>
      </c>
      <c r="O148" s="1" t="n">
        <f aca="false">IF(ISNUMBER(SEARCH("ΒΠΜ 2ης", $A148)), $L148, 0)</f>
        <v>0</v>
      </c>
      <c r="P148" s="1" t="n">
        <f aca="false">IF(ISNUMBER(SEARCH("ΒΠΜ 3ης", $A148)), $L148, 0)</f>
        <v>0</v>
      </c>
      <c r="Q148" s="1" t="n">
        <f aca="false">IF(ISNUMBER(SEARCH("ΒΠΜ 4ης", $A148)), $L148, 0)</f>
        <v>0</v>
      </c>
      <c r="R148" s="1" t="n">
        <f aca="false">IF(ISNUMBER(SEARCH("ΒΠΜ 5ης", $A148)), $L148, 0)</f>
        <v>0</v>
      </c>
      <c r="S148" s="1" t="n">
        <f aca="false">IF(ISNUMBER(SEARCH("ΒΠΜ 6ης", $A148)), $L148, 0)</f>
        <v>0</v>
      </c>
      <c r="T148" s="1" t="n">
        <f aca="false">IF(ISNUMBER(SEARCH("ή", $A148)), $L148, 0)</f>
        <v>0</v>
      </c>
      <c r="U148" s="1" t="n">
        <f aca="false">IF(ISNUMBER(SEARCH("ΒΠΜ", $A148)), $L148, 0)</f>
        <v>1</v>
      </c>
    </row>
    <row r="149" customFormat="false" ht="39.6" hidden="false" customHeight="true" outlineLevel="0" collapsed="false">
      <c r="A149" s="1" t="s">
        <v>73</v>
      </c>
      <c r="B149" s="11" t="s">
        <v>237</v>
      </c>
      <c r="C149" s="5" t="s">
        <v>238</v>
      </c>
      <c r="D149" s="11" t="n">
        <v>6</v>
      </c>
      <c r="E149" s="15" t="n">
        <v>5</v>
      </c>
      <c r="L149" s="1" t="n">
        <f aca="false">IF(E149&gt;4, 1, 0)</f>
        <v>1</v>
      </c>
      <c r="N149" s="1" t="n">
        <f aca="false">IF(ISNUMBER(SEARCH("ΒΠΜ 1ης", $A149)), $L149, 0)</f>
        <v>0</v>
      </c>
      <c r="O149" s="1" t="n">
        <f aca="false">IF(ISNUMBER(SEARCH("ΒΠΜ 2ης", $A149)), $L149, 0)</f>
        <v>0</v>
      </c>
      <c r="P149" s="1" t="n">
        <f aca="false">IF(ISNUMBER(SEARCH("ΒΠΜ 3ης", $A149)), $L149, 0)</f>
        <v>0</v>
      </c>
      <c r="Q149" s="1" t="n">
        <f aca="false">IF(ISNUMBER(SEARCH("ΒΠΜ 4ης", $A149)), $L149, 0)</f>
        <v>0</v>
      </c>
      <c r="R149" s="1" t="n">
        <f aca="false">IF(ISNUMBER(SEARCH("ΒΠΜ 5ης", $A149)), $L149, 0)</f>
        <v>0</v>
      </c>
      <c r="S149" s="1" t="n">
        <f aca="false">IF(ISNUMBER(SEARCH("ΒΠΜ 6ης", $A149)), $L149, 0)</f>
        <v>0</v>
      </c>
      <c r="T149" s="1" t="n">
        <f aca="false">IF(ISNUMBER(SEARCH("ή", $A149)), $L149, 0)</f>
        <v>0</v>
      </c>
      <c r="U149" s="1" t="n">
        <f aca="false">IF(ISNUMBER(SEARCH("ΒΠΜ", $A149)), $L149, 0)</f>
        <v>0</v>
      </c>
    </row>
    <row r="150" customFormat="false" ht="39.6" hidden="false" customHeight="true" outlineLevel="0" collapsed="false">
      <c r="A150" s="1" t="str">
        <f aca="false">IF($M$18, IF($D$9, "ΒΠΜ, χρειάζονται 4!", "Προαιρετικό"), IF($D$19, "ΒΠΜ 6ης ειδίκευσης, χρειάζονται 4!", "Προαιρετικό"))</f>
        <v>ΒΠΜ, χρειάζονται 4!</v>
      </c>
      <c r="B150" s="11" t="s">
        <v>239</v>
      </c>
      <c r="C150" s="5" t="s">
        <v>240</v>
      </c>
      <c r="D150" s="11" t="n">
        <v>6</v>
      </c>
      <c r="E150" s="15" t="n">
        <v>5</v>
      </c>
      <c r="L150" s="1" t="n">
        <f aca="false">IF(E150&gt;4, 1, 0)</f>
        <v>1</v>
      </c>
      <c r="N150" s="1" t="n">
        <f aca="false">IF(ISNUMBER(SEARCH("ΒΠΜ 1ης", $A150)), $L150, 0)</f>
        <v>0</v>
      </c>
      <c r="O150" s="1" t="n">
        <f aca="false">IF(ISNUMBER(SEARCH("ΒΠΜ 2ης", $A150)), $L150, 0)</f>
        <v>0</v>
      </c>
      <c r="P150" s="1" t="n">
        <f aca="false">IF(ISNUMBER(SEARCH("ΒΠΜ 3ης", $A150)), $L150, 0)</f>
        <v>0</v>
      </c>
      <c r="Q150" s="1" t="n">
        <f aca="false">IF(ISNUMBER(SEARCH("ΒΠΜ 4ης", $A150)), $L150, 0)</f>
        <v>0</v>
      </c>
      <c r="R150" s="1" t="n">
        <f aca="false">IF(ISNUMBER(SEARCH("ΒΠΜ 5ης", $A150)), $L150, 0)</f>
        <v>0</v>
      </c>
      <c r="S150" s="1" t="n">
        <f aca="false">IF(ISNUMBER(SEARCH("ΒΠΜ 6ης", $A150)), $L150, 0)</f>
        <v>0</v>
      </c>
      <c r="T150" s="1" t="n">
        <f aca="false">IF(ISNUMBER(SEARCH("ή", $A150)), $L150, 0)</f>
        <v>0</v>
      </c>
      <c r="U150" s="1" t="n">
        <f aca="false">IF(ISNUMBER(SEARCH("ΒΠΜ", $A150)), $L150, 0)</f>
        <v>1</v>
      </c>
    </row>
    <row r="151" customFormat="false" ht="39.6" hidden="false" customHeight="true" outlineLevel="0" collapsed="false">
      <c r="A151" s="1" t="str">
        <f aca="false">IF($M$18, IF($D$9, "ΒΠΜ, χρειάζονται 4!", "Προαιρετικό"), IF($D$18, "ΒΠΜ 5ης ειδίκευσης, χρειάζονται 4!", "Προαιρετικό"))</f>
        <v>ΒΠΜ, χρειάζονται 4!</v>
      </c>
      <c r="B151" s="11" t="s">
        <v>241</v>
      </c>
      <c r="C151" s="5" t="s">
        <v>242</v>
      </c>
      <c r="D151" s="11" t="n">
        <v>6</v>
      </c>
      <c r="E151" s="15" t="n">
        <v>5</v>
      </c>
      <c r="L151" s="1" t="n">
        <f aca="false">IF(E151&gt;4, 1, 0)</f>
        <v>1</v>
      </c>
      <c r="N151" s="1" t="n">
        <f aca="false">IF(ISNUMBER(SEARCH("ΒΠΜ 1ης", $A151)), $L151, 0)</f>
        <v>0</v>
      </c>
      <c r="O151" s="1" t="n">
        <f aca="false">IF(ISNUMBER(SEARCH("ΒΠΜ 2ης", $A151)), $L151, 0)</f>
        <v>0</v>
      </c>
      <c r="P151" s="1" t="n">
        <f aca="false">IF(ISNUMBER(SEARCH("ΒΠΜ 3ης", $A151)), $L151, 0)</f>
        <v>0</v>
      </c>
      <c r="Q151" s="1" t="n">
        <f aca="false">IF(ISNUMBER(SEARCH("ΒΠΜ 4ης", $A151)), $L151, 0)</f>
        <v>0</v>
      </c>
      <c r="R151" s="1" t="n">
        <f aca="false">IF(ISNUMBER(SEARCH("ΒΠΜ 5ης", $A151)), $L151, 0)</f>
        <v>0</v>
      </c>
      <c r="S151" s="1" t="n">
        <f aca="false">IF(ISNUMBER(SEARCH("ΒΠΜ 6ης", $A151)), $L151, 0)</f>
        <v>0</v>
      </c>
      <c r="T151" s="1" t="n">
        <f aca="false">IF(ISNUMBER(SEARCH("ή", $A151)), $L151, 0)</f>
        <v>0</v>
      </c>
      <c r="U151" s="1" t="n">
        <f aca="false">IF(ISNUMBER(SEARCH("ΒΠΜ", $A151)), $L151, 0)</f>
        <v>1</v>
      </c>
    </row>
    <row r="152" customFormat="false" ht="39.6" hidden="false" customHeight="true" outlineLevel="0" collapsed="false">
      <c r="A152" s="1" t="str">
        <f aca="false">IF($M$18, IF($D$9, "ΒΠΜ, χρειάζονται 4!", "Προαιρετικό"), IF($D$19, "ΒΠΜ 6ης ειδίκευσης, χρειάζονται 4!", "Προαιρετικό"))</f>
        <v>ΒΠΜ, χρειάζονται 4!</v>
      </c>
      <c r="B152" s="11" t="s">
        <v>243</v>
      </c>
      <c r="C152" s="5" t="s">
        <v>244</v>
      </c>
      <c r="D152" s="11" t="n">
        <v>4</v>
      </c>
      <c r="E152" s="15" t="n">
        <v>5</v>
      </c>
      <c r="L152" s="1" t="n">
        <f aca="false">IF(E152&gt;4, 1, 0)</f>
        <v>1</v>
      </c>
      <c r="N152" s="1" t="n">
        <f aca="false">IF(ISNUMBER(SEARCH("ΒΠΜ 1ης", $A152)), $L152, 0)</f>
        <v>0</v>
      </c>
      <c r="O152" s="1" t="n">
        <f aca="false">IF(ISNUMBER(SEARCH("ΒΠΜ 2ης", $A152)), $L152, 0)</f>
        <v>0</v>
      </c>
      <c r="P152" s="1" t="n">
        <f aca="false">IF(ISNUMBER(SEARCH("ΒΠΜ 3ης", $A152)), $L152, 0)</f>
        <v>0</v>
      </c>
      <c r="Q152" s="1" t="n">
        <f aca="false">IF(ISNUMBER(SEARCH("ΒΠΜ 4ης", $A152)), $L152, 0)</f>
        <v>0</v>
      </c>
      <c r="R152" s="1" t="n">
        <f aca="false">IF(ISNUMBER(SEARCH("ΒΠΜ 5ης", $A152)), $L152, 0)</f>
        <v>0</v>
      </c>
      <c r="S152" s="1" t="n">
        <f aca="false">IF(ISNUMBER(SEARCH("ΒΠΜ 6ης", $A152)), $L152, 0)</f>
        <v>0</v>
      </c>
      <c r="T152" s="1" t="n">
        <f aca="false">IF(ISNUMBER(SEARCH("ή", $A152)), $L152, 0)</f>
        <v>0</v>
      </c>
      <c r="U152" s="1" t="n">
        <f aca="false">IF(ISNUMBER(SEARCH("ΒΠΜ", $A152)), $L152, 0)</f>
        <v>1</v>
      </c>
    </row>
    <row r="153" customFormat="false" ht="39.6" hidden="false" customHeight="true" outlineLevel="0" collapsed="false">
      <c r="A153" s="1" t="s">
        <v>73</v>
      </c>
      <c r="B153" s="11" t="s">
        <v>245</v>
      </c>
      <c r="C153" s="5" t="s">
        <v>246</v>
      </c>
      <c r="D153" s="11" t="n">
        <v>4</v>
      </c>
      <c r="E153" s="15" t="n">
        <v>5</v>
      </c>
      <c r="L153" s="1" t="n">
        <f aca="false">IF(E153&gt;4, 1, 0)</f>
        <v>1</v>
      </c>
      <c r="N153" s="1" t="n">
        <f aca="false">IF(ISNUMBER(SEARCH("ΒΠΜ 1ης", $A153)), $L153, 0)</f>
        <v>0</v>
      </c>
      <c r="O153" s="1" t="n">
        <f aca="false">IF(ISNUMBER(SEARCH("ΒΠΜ 2ης", $A153)), $L153, 0)</f>
        <v>0</v>
      </c>
      <c r="P153" s="1" t="n">
        <f aca="false">IF(ISNUMBER(SEARCH("ΒΠΜ 3ης", $A153)), $L153, 0)</f>
        <v>0</v>
      </c>
      <c r="Q153" s="1" t="n">
        <f aca="false">IF(ISNUMBER(SEARCH("ΒΠΜ 4ης", $A153)), $L153, 0)</f>
        <v>0</v>
      </c>
      <c r="R153" s="1" t="n">
        <f aca="false">IF(ISNUMBER(SEARCH("ΒΠΜ 5ης", $A153)), $L153, 0)</f>
        <v>0</v>
      </c>
      <c r="S153" s="1" t="n">
        <f aca="false">IF(ISNUMBER(SEARCH("ΒΠΜ 6ης", $A153)), $L153, 0)</f>
        <v>0</v>
      </c>
      <c r="T153" s="1" t="n">
        <f aca="false">IF(ISNUMBER(SEARCH("ή", $A153)), $L153, 0)</f>
        <v>0</v>
      </c>
      <c r="U153" s="1" t="n">
        <f aca="false">IF(ISNUMBER(SEARCH("ΒΠΜ", $A153)), $L153, 0)</f>
        <v>0</v>
      </c>
    </row>
    <row r="154" customFormat="false" ht="39.6" hidden="false" customHeight="true" outlineLevel="0" collapsed="false">
      <c r="A154" s="1" t="s">
        <v>73</v>
      </c>
      <c r="B154" s="11" t="s">
        <v>247</v>
      </c>
      <c r="C154" s="5" t="s">
        <v>248</v>
      </c>
      <c r="D154" s="11" t="n">
        <v>4</v>
      </c>
      <c r="E154" s="15" t="n">
        <v>5</v>
      </c>
      <c r="L154" s="1" t="n">
        <f aca="false">IF(E154&gt;4, 1, 0)</f>
        <v>1</v>
      </c>
      <c r="N154" s="1" t="n">
        <f aca="false">IF(ISNUMBER(SEARCH("ΒΠΜ 1ης", $A154)), $L154, 0)</f>
        <v>0</v>
      </c>
      <c r="O154" s="1" t="n">
        <f aca="false">IF(ISNUMBER(SEARCH("ΒΠΜ 2ης", $A154)), $L154, 0)</f>
        <v>0</v>
      </c>
      <c r="P154" s="1" t="n">
        <f aca="false">IF(ISNUMBER(SEARCH("ΒΠΜ 3ης", $A154)), $L154, 0)</f>
        <v>0</v>
      </c>
      <c r="Q154" s="1" t="n">
        <f aca="false">IF(ISNUMBER(SEARCH("ΒΠΜ 4ης", $A154)), $L154, 0)</f>
        <v>0</v>
      </c>
      <c r="R154" s="1" t="n">
        <f aca="false">IF(ISNUMBER(SEARCH("ΒΠΜ 5ης", $A154)), $L154, 0)</f>
        <v>0</v>
      </c>
      <c r="S154" s="1" t="n">
        <f aca="false">IF(ISNUMBER(SEARCH("ΒΠΜ 6ης", $A154)), $L154, 0)</f>
        <v>0</v>
      </c>
      <c r="T154" s="1" t="n">
        <f aca="false">IF(ISNUMBER(SEARCH("ή", $A154)), $L154, 0)</f>
        <v>0</v>
      </c>
      <c r="U154" s="1" t="n">
        <f aca="false">IF(ISNUMBER(SEARCH("ΒΠΜ", $A154)), $L154, 0)</f>
        <v>0</v>
      </c>
    </row>
    <row r="155" customFormat="false" ht="39.6" hidden="false" customHeight="true" outlineLevel="0" collapsed="false">
      <c r="A155" s="1" t="s">
        <v>73</v>
      </c>
      <c r="B155" s="11" t="s">
        <v>249</v>
      </c>
      <c r="C155" s="5" t="s">
        <v>250</v>
      </c>
      <c r="D155" s="11" t="n">
        <v>6</v>
      </c>
      <c r="E155" s="15" t="n">
        <v>5</v>
      </c>
      <c r="L155" s="1" t="n">
        <f aca="false">IF(E155&gt;4, 1, 0)</f>
        <v>1</v>
      </c>
      <c r="N155" s="1" t="n">
        <f aca="false">IF(ISNUMBER(SEARCH("ΒΠΜ 1ης", $A155)), $L155, 0)</f>
        <v>0</v>
      </c>
      <c r="O155" s="1" t="n">
        <f aca="false">IF(ISNUMBER(SEARCH("ΒΠΜ 2ης", $A155)), $L155, 0)</f>
        <v>0</v>
      </c>
      <c r="P155" s="1" t="n">
        <f aca="false">IF(ISNUMBER(SEARCH("ΒΠΜ 3ης", $A155)), $L155, 0)</f>
        <v>0</v>
      </c>
      <c r="Q155" s="1" t="n">
        <f aca="false">IF(ISNUMBER(SEARCH("ΒΠΜ 4ης", $A155)), $L155, 0)</f>
        <v>0</v>
      </c>
      <c r="R155" s="1" t="n">
        <f aca="false">IF(ISNUMBER(SEARCH("ΒΠΜ 5ης", $A155)), $L155, 0)</f>
        <v>0</v>
      </c>
      <c r="S155" s="1" t="n">
        <f aca="false">IF(ISNUMBER(SEARCH("ΒΠΜ 6ης", $A155)), $L155, 0)</f>
        <v>0</v>
      </c>
      <c r="T155" s="1" t="n">
        <f aca="false">IF(ISNUMBER(SEARCH("ή", $A155)), $L155, 0)</f>
        <v>0</v>
      </c>
      <c r="U155" s="1" t="n">
        <f aca="false">IF(ISNUMBER(SEARCH("ΒΠΜ", $A155)), $L155, 0)</f>
        <v>0</v>
      </c>
    </row>
    <row r="156" customFormat="false" ht="39.6" hidden="false" customHeight="true" outlineLevel="0" collapsed="false">
      <c r="A156" s="1" t="s">
        <v>73</v>
      </c>
      <c r="B156" s="11" t="s">
        <v>251</v>
      </c>
      <c r="C156" s="5" t="s">
        <v>252</v>
      </c>
      <c r="D156" s="11" t="n">
        <v>4</v>
      </c>
      <c r="E156" s="15" t="n">
        <v>5</v>
      </c>
      <c r="L156" s="1" t="n">
        <f aca="false">IF(E156&gt;4, 1, 0)</f>
        <v>1</v>
      </c>
      <c r="N156" s="1" t="n">
        <f aca="false">IF(ISNUMBER(SEARCH("ΒΠΜ 1ης", $A156)), $L156, 0)</f>
        <v>0</v>
      </c>
      <c r="O156" s="1" t="n">
        <f aca="false">IF(ISNUMBER(SEARCH("ΒΠΜ 2ης", $A156)), $L156, 0)</f>
        <v>0</v>
      </c>
      <c r="P156" s="1" t="n">
        <f aca="false">IF(ISNUMBER(SEARCH("ΒΠΜ 3ης", $A156)), $L156, 0)</f>
        <v>0</v>
      </c>
      <c r="Q156" s="1" t="n">
        <f aca="false">IF(ISNUMBER(SEARCH("ΒΠΜ 4ης", $A156)), $L156, 0)</f>
        <v>0</v>
      </c>
      <c r="R156" s="1" t="n">
        <f aca="false">IF(ISNUMBER(SEARCH("ΒΠΜ 5ης", $A156)), $L156, 0)</f>
        <v>0</v>
      </c>
      <c r="S156" s="1" t="n">
        <f aca="false">IF(ISNUMBER(SEARCH("ΒΠΜ 6ης", $A156)), $L156, 0)</f>
        <v>0</v>
      </c>
      <c r="T156" s="1" t="n">
        <f aca="false">IF(ISNUMBER(SEARCH("ή", $A156)), $L156, 0)</f>
        <v>0</v>
      </c>
      <c r="U156" s="1" t="n">
        <f aca="false">IF(ISNUMBER(SEARCH("ΒΠΜ", $A156)), $L156, 0)</f>
        <v>0</v>
      </c>
    </row>
    <row r="157" customFormat="false" ht="80.8" hidden="false" customHeight="true" outlineLevel="0" collapsed="false">
      <c r="A157" s="1" t="s">
        <v>73</v>
      </c>
      <c r="B157" s="11" t="s">
        <v>253</v>
      </c>
      <c r="C157" s="5" t="s">
        <v>254</v>
      </c>
      <c r="D157" s="11" t="n">
        <v>4</v>
      </c>
      <c r="E157" s="15" t="n">
        <v>5</v>
      </c>
      <c r="L157" s="1" t="n">
        <f aca="false">IF(E157&gt;4, 1, 0)</f>
        <v>1</v>
      </c>
      <c r="N157" s="1" t="n">
        <f aca="false">IF(ISNUMBER(SEARCH("ΒΠΜ 1ης", $A157)), $L157, 0)</f>
        <v>0</v>
      </c>
      <c r="O157" s="1" t="n">
        <f aca="false">IF(ISNUMBER(SEARCH("ΒΠΜ 2ης", $A157)), $L157, 0)</f>
        <v>0</v>
      </c>
      <c r="P157" s="1" t="n">
        <f aca="false">IF(ISNUMBER(SEARCH("ΒΠΜ 3ης", $A157)), $L157, 0)</f>
        <v>0</v>
      </c>
      <c r="Q157" s="1" t="n">
        <f aca="false">IF(ISNUMBER(SEARCH("ΒΠΜ 4ης", $A157)), $L157, 0)</f>
        <v>0</v>
      </c>
      <c r="R157" s="1" t="n">
        <f aca="false">IF(ISNUMBER(SEARCH("ΒΠΜ 5ης", $A157)), $L157, 0)</f>
        <v>0</v>
      </c>
      <c r="S157" s="1" t="n">
        <f aca="false">IF(ISNUMBER(SEARCH("ΒΠΜ 6ης", $A157)), $L157, 0)</f>
        <v>0</v>
      </c>
      <c r="T157" s="1" t="n">
        <f aca="false">IF(ISNUMBER(SEARCH("ή", $A157)), $L157, 0)</f>
        <v>0</v>
      </c>
      <c r="U157" s="1" t="n">
        <f aca="false">IF(ISNUMBER(SEARCH("ΒΠΜ", $A157)), $L157, 0)</f>
        <v>0</v>
      </c>
    </row>
    <row r="158" customFormat="false" ht="80.8" hidden="false" customHeight="true" outlineLevel="0" collapsed="false">
      <c r="A158" s="1" t="s">
        <v>73</v>
      </c>
      <c r="B158" s="11" t="s">
        <v>255</v>
      </c>
      <c r="C158" s="5" t="s">
        <v>256</v>
      </c>
      <c r="D158" s="11" t="n">
        <v>4</v>
      </c>
      <c r="E158" s="15" t="n">
        <v>5</v>
      </c>
      <c r="L158" s="1" t="n">
        <f aca="false">IF(E158&gt;4, 1, 0)</f>
        <v>1</v>
      </c>
      <c r="N158" s="1" t="n">
        <f aca="false">IF(ISNUMBER(SEARCH("ΒΠΜ 1ης", $A158)), $L158, 0)</f>
        <v>0</v>
      </c>
      <c r="O158" s="1" t="n">
        <f aca="false">IF(ISNUMBER(SEARCH("ΒΠΜ 2ης", $A158)), $L158, 0)</f>
        <v>0</v>
      </c>
      <c r="P158" s="1" t="n">
        <f aca="false">IF(ISNUMBER(SEARCH("ΒΠΜ 3ης", $A158)), $L158, 0)</f>
        <v>0</v>
      </c>
      <c r="Q158" s="1" t="n">
        <f aca="false">IF(ISNUMBER(SEARCH("ΒΠΜ 4ης", $A158)), $L158, 0)</f>
        <v>0</v>
      </c>
      <c r="R158" s="1" t="n">
        <f aca="false">IF(ISNUMBER(SEARCH("ΒΠΜ 5ης", $A158)), $L158, 0)</f>
        <v>0</v>
      </c>
      <c r="S158" s="1" t="n">
        <f aca="false">IF(ISNUMBER(SEARCH("ΒΠΜ 6ης", $A158)), $L158, 0)</f>
        <v>0</v>
      </c>
      <c r="T158" s="1" t="n">
        <f aca="false">IF(ISNUMBER(SEARCH("ή", $A158)), $L158, 0)</f>
        <v>0</v>
      </c>
      <c r="U158" s="1" t="n">
        <f aca="false">IF(ISNUMBER(SEARCH("ΒΠΜ", $A158)), $L158, 0)</f>
        <v>0</v>
      </c>
    </row>
    <row r="159" customFormat="false" ht="39.8" hidden="false" customHeight="true" outlineLevel="0" collapsed="false">
      <c r="A159" s="1" t="s">
        <v>73</v>
      </c>
      <c r="B159" s="11" t="s">
        <v>257</v>
      </c>
      <c r="C159" s="5" t="s">
        <v>258</v>
      </c>
      <c r="D159" s="11" t="n">
        <v>6</v>
      </c>
      <c r="E159" s="15" t="n">
        <v>5</v>
      </c>
      <c r="L159" s="1" t="n">
        <f aca="false">IF(E159&gt;4, 1, 0)</f>
        <v>1</v>
      </c>
      <c r="N159" s="1" t="n">
        <f aca="false">IF(ISNUMBER(SEARCH("ΒΠΜ 1ης", $A159)), $L159, 0)</f>
        <v>0</v>
      </c>
      <c r="O159" s="1" t="n">
        <f aca="false">IF(ISNUMBER(SEARCH("ΒΠΜ 2ης", $A159)), $L159, 0)</f>
        <v>0</v>
      </c>
      <c r="P159" s="1" t="n">
        <f aca="false">IF(ISNUMBER(SEARCH("ΒΠΜ 3ης", $A159)), $L159, 0)</f>
        <v>0</v>
      </c>
      <c r="Q159" s="1" t="n">
        <f aca="false">IF(ISNUMBER(SEARCH("ΒΠΜ 4ης", $A159)), $L159, 0)</f>
        <v>0</v>
      </c>
      <c r="R159" s="1" t="n">
        <f aca="false">IF(ISNUMBER(SEARCH("ΒΠΜ 5ης", $A159)), $L159, 0)</f>
        <v>0</v>
      </c>
      <c r="S159" s="1" t="n">
        <f aca="false">IF(ISNUMBER(SEARCH("ΒΠΜ 6ης", $A159)), $L159, 0)</f>
        <v>0</v>
      </c>
      <c r="T159" s="1" t="n">
        <f aca="false">IF(ISNUMBER(SEARCH("ή", $A159)), $L159, 0)</f>
        <v>0</v>
      </c>
      <c r="U159" s="1" t="n">
        <f aca="false">IF(ISNUMBER(SEARCH("ΒΠΜ", $A159)), $L159, 0)</f>
        <v>0</v>
      </c>
    </row>
    <row r="160" customFormat="false" ht="53.45" hidden="false" customHeight="true" outlineLevel="0" collapsed="false">
      <c r="A160" s="1" t="s">
        <v>73</v>
      </c>
      <c r="B160" s="11" t="s">
        <v>259</v>
      </c>
      <c r="C160" s="5" t="s">
        <v>260</v>
      </c>
      <c r="D160" s="11" t="n">
        <v>6</v>
      </c>
      <c r="E160" s="15" t="n">
        <v>5</v>
      </c>
      <c r="L160" s="1" t="n">
        <f aca="false">IF(E160&gt;4, 1, 0)</f>
        <v>1</v>
      </c>
      <c r="N160" s="1" t="n">
        <f aca="false">IF(ISNUMBER(SEARCH("ΒΠΜ 1ης", $A160)), $L160, 0)</f>
        <v>0</v>
      </c>
      <c r="O160" s="1" t="n">
        <f aca="false">IF(ISNUMBER(SEARCH("ΒΠΜ 2ης", $A160)), $L160, 0)</f>
        <v>0</v>
      </c>
      <c r="P160" s="1" t="n">
        <f aca="false">IF(ISNUMBER(SEARCH("ΒΠΜ 3ης", $A160)), $L160, 0)</f>
        <v>0</v>
      </c>
      <c r="Q160" s="1" t="n">
        <f aca="false">IF(ISNUMBER(SEARCH("ΒΠΜ 4ης", $A160)), $L160, 0)</f>
        <v>0</v>
      </c>
      <c r="R160" s="1" t="n">
        <f aca="false">IF(ISNUMBER(SEARCH("ΒΠΜ 5ης", $A160)), $L160, 0)</f>
        <v>0</v>
      </c>
      <c r="S160" s="1" t="n">
        <f aca="false">IF(ISNUMBER(SEARCH("ΒΠΜ 6ης", $A160)), $L160, 0)</f>
        <v>0</v>
      </c>
      <c r="T160" s="1" t="n">
        <f aca="false">IF(ISNUMBER(SEARCH("ή", $A160)), $L160, 0)</f>
        <v>0</v>
      </c>
      <c r="U160" s="1" t="n">
        <f aca="false">IF(ISNUMBER(SEARCH("ΒΠΜ", $A160)), $L160, 0)</f>
        <v>0</v>
      </c>
    </row>
    <row r="161" customFormat="false" ht="39.6" hidden="false" customHeight="true" outlineLevel="0" collapsed="false">
      <c r="A161" s="1" t="s">
        <v>73</v>
      </c>
      <c r="B161" s="11" t="s">
        <v>261</v>
      </c>
      <c r="C161" s="5" t="s">
        <v>262</v>
      </c>
      <c r="D161" s="11" t="n">
        <v>6</v>
      </c>
      <c r="E161" s="15" t="n">
        <v>5</v>
      </c>
      <c r="L161" s="1" t="n">
        <f aca="false">IF(E161&gt;4, 1, 0)</f>
        <v>1</v>
      </c>
      <c r="N161" s="1" t="n">
        <f aca="false">IF(ISNUMBER(SEARCH("ΒΠΜ 1ης", $A161)), $L161, 0)</f>
        <v>0</v>
      </c>
      <c r="O161" s="1" t="n">
        <f aca="false">IF(ISNUMBER(SEARCH("ΒΠΜ 2ης", $A161)), $L161, 0)</f>
        <v>0</v>
      </c>
      <c r="P161" s="1" t="n">
        <f aca="false">IF(ISNUMBER(SEARCH("ΒΠΜ 3ης", $A161)), $L161, 0)</f>
        <v>0</v>
      </c>
      <c r="Q161" s="1" t="n">
        <f aca="false">IF(ISNUMBER(SEARCH("ΒΠΜ 4ης", $A161)), $L161, 0)</f>
        <v>0</v>
      </c>
      <c r="R161" s="1" t="n">
        <f aca="false">IF(ISNUMBER(SEARCH("ΒΠΜ 5ης", $A161)), $L161, 0)</f>
        <v>0</v>
      </c>
      <c r="S161" s="1" t="n">
        <f aca="false">IF(ISNUMBER(SEARCH("ΒΠΜ 6ης", $A161)), $L161, 0)</f>
        <v>0</v>
      </c>
      <c r="T161" s="1" t="n">
        <f aca="false">IF(ISNUMBER(SEARCH("ή", $A161)), $L161, 0)</f>
        <v>0</v>
      </c>
      <c r="U161" s="1" t="n">
        <f aca="false">IF(ISNUMBER(SEARCH("ΒΠΜ", $A161)), $L161, 0)</f>
        <v>0</v>
      </c>
    </row>
    <row r="162" customFormat="false" ht="39.6" hidden="false" customHeight="true" outlineLevel="0" collapsed="false">
      <c r="A162" s="1" t="s">
        <v>73</v>
      </c>
      <c r="B162" s="11" t="s">
        <v>263</v>
      </c>
      <c r="C162" s="5" t="s">
        <v>264</v>
      </c>
      <c r="D162" s="11" t="n">
        <v>6</v>
      </c>
      <c r="E162" s="15" t="n">
        <v>5</v>
      </c>
      <c r="L162" s="1" t="n">
        <f aca="false">IF(E162&gt;4, 1, 0)</f>
        <v>1</v>
      </c>
      <c r="N162" s="1" t="n">
        <f aca="false">IF(ISNUMBER(SEARCH("ΒΠΜ 1ης", $A162)), $L162, 0)</f>
        <v>0</v>
      </c>
      <c r="O162" s="1" t="n">
        <f aca="false">IF(ISNUMBER(SEARCH("ΒΠΜ 2ης", $A162)), $L162, 0)</f>
        <v>0</v>
      </c>
      <c r="P162" s="1" t="n">
        <f aca="false">IF(ISNUMBER(SEARCH("ΒΠΜ 3ης", $A162)), $L162, 0)</f>
        <v>0</v>
      </c>
      <c r="Q162" s="1" t="n">
        <f aca="false">IF(ISNUMBER(SEARCH("ΒΠΜ 4ης", $A162)), $L162, 0)</f>
        <v>0</v>
      </c>
      <c r="R162" s="1" t="n">
        <f aca="false">IF(ISNUMBER(SEARCH("ΒΠΜ 5ης", $A162)), $L162, 0)</f>
        <v>0</v>
      </c>
      <c r="S162" s="1" t="n">
        <f aca="false">IF(ISNUMBER(SEARCH("ΒΠΜ 6ης", $A162)), $L162, 0)</f>
        <v>0</v>
      </c>
      <c r="T162" s="1" t="n">
        <f aca="false">IF(ISNUMBER(SEARCH("ή", $A162)), $L162, 0)</f>
        <v>0</v>
      </c>
      <c r="U162" s="1" t="n">
        <f aca="false">IF(ISNUMBER(SEARCH("ΒΠΜ", $A162)), $L162, 0)</f>
        <v>0</v>
      </c>
      <c r="X162" s="17"/>
      <c r="Y162" s="17"/>
    </row>
    <row r="163" customFormat="false" ht="39.6" hidden="false" customHeight="true" outlineLevel="0" collapsed="false">
      <c r="E163" s="32" t="str">
        <f aca="false">IF(SUM(N163:U163)&lt;8, "Δεν πήρατε κάποιο μάθημα!", "Συνεχίστε!")</f>
        <v>Συνεχίστε!</v>
      </c>
      <c r="F163" s="32"/>
      <c r="L163" s="1" t="s">
        <v>265</v>
      </c>
      <c r="N163" s="1" t="n">
        <f aca="false">IF( $D$14, IF(SUM(N105:N162)&gt;=4, 1, 0), 1)</f>
        <v>1</v>
      </c>
      <c r="O163" s="1" t="n">
        <f aca="false">IF( $D$15, IF(SUM(O105:O162)&gt;=4, 1, 0), 1)</f>
        <v>1</v>
      </c>
      <c r="P163" s="1" t="n">
        <f aca="false">IF( $D$16, IF((SUM(P105:P162)+IF($A$62="Υποχρεωτικό",0,$L$62))&gt;=4, 1, 0), 1)</f>
        <v>1</v>
      </c>
      <c r="Q163" s="1" t="n">
        <f aca="false">IF( $D$17, IF((SUM(Q105:Q162)+IF($A$67="Υποχρεωτικό",0,$L$67))&gt;=4, 1, 0), 1)</f>
        <v>1</v>
      </c>
      <c r="R163" s="1" t="n">
        <f aca="false">IF( $D$18, IF(SUM(R105:R162)&gt;=4, 1, 0), 1)</f>
        <v>1</v>
      </c>
      <c r="S163" s="1" t="n">
        <f aca="false">IF( $D$19, IF(SUM(S105:S162)&gt;=4, 1, 0), 1)</f>
        <v>1</v>
      </c>
      <c r="T163" s="1" t="n">
        <f aca="false">IF($M$16+$M$17, IF((SUM(N105:S162) +IF($A$62="Υποχρεωτικό",0,$L$62) + IF($A$67="Υποχρεωτικό",0,$L$67))- SUM(T105:T162) &gt;= 8, 1, 0), 1)</f>
        <v>1</v>
      </c>
      <c r="U163" s="1" t="n">
        <f aca="false">IF( $M$18, IF(SUM(U105:U162)&gt;=4, 1, 0), 1)</f>
        <v>1</v>
      </c>
    </row>
    <row r="164" customFormat="false" ht="39.6" hidden="false" customHeight="true" outlineLevel="0" collapsed="false">
      <c r="F164" s="17" t="str">
        <f aca="false">IF(SUM(N163:T163)&lt;7, "Χρειάζονται 4 βασικά μαθήματα για κάθε ειδίκευση!",   IF(U163 &lt; 1, "Δεν πήρατε κάποιο ΒΠΜ!", ""))</f>
        <v/>
      </c>
      <c r="G164" s="17"/>
      <c r="H164" s="17"/>
      <c r="I164" s="17"/>
      <c r="J164" s="17"/>
    </row>
    <row r="165" customFormat="false" ht="39.6" hidden="false" customHeight="true" outlineLevel="0" collapsed="false">
      <c r="E165" s="1" t="s">
        <v>266</v>
      </c>
      <c r="F165" s="1" t="n">
        <f aca="false">SUMIF( L30:L47, "=1", D30:D47 ) + SUMIF( L53:L55, "=1", D53:D55 ) + SUMIF( L60:L70, "=1", D60:D70 ) + SUMIF( L78:L81, "=1", D78:D81 ) + SUMIF( L86:L88, "=1", D86:D88 ) + SUMIF( L93:L94, "=1", D93:D94 ) + SUMIF(L99:L100, "=1", D99:D100 ) + SUMIF(L105:L162, "=1", D105:D162 )</f>
        <v>514</v>
      </c>
      <c r="G165" s="1" t="s">
        <v>267</v>
      </c>
    </row>
    <row r="166" customFormat="false" ht="39.6" hidden="false" customHeight="true" outlineLevel="0" collapsed="false">
      <c r="E166" s="32" t="str">
        <f aca="false">IF(AND($D$10 = "Συνεχίστε!", $D$20 = "Συνεχίστε!", $E$48  = "Συνεχίστε!", $E$56 = "Συνεχίστε!", $E$71  = "Συνεχίστε!", $E$82  = "Συνεχίστε!", $E$89  = "Συνεχίστε!", $E$95  = "Συνεχίστε!", $E$101  = "Συνεχίστε!", $E$163  = "Συνεχίστε!"), IF($F$165 &lt; 240, "Δεν έχετε αρκετά ECTS!", "Συνεχίστε!"), "Διορθώστε τα προβλήματα!")</f>
        <v>Συνεχίστε!</v>
      </c>
      <c r="F166" s="32"/>
    </row>
    <row r="167" customFormat="false" ht="39.6" hidden="false" customHeight="true" outlineLevel="0" collapsed="false">
      <c r="E167" s="1" t="str">
        <f aca="false">IF(F167 = "", "", "Σχόλια:")</f>
        <v/>
      </c>
      <c r="F167" s="17" t="str">
        <f aca="false">IF(E166 = "Δεν έχετε αρκετά ECTS!", "Δηλώστε κάποιο μάθημα προαιρετικό, επιλογής ή ειδίκευσης.", "")</f>
        <v/>
      </c>
      <c r="G167" s="17"/>
      <c r="H167" s="17"/>
    </row>
    <row r="169" customFormat="false" ht="39.6" hidden="false" customHeight="true" outlineLevel="0" collapsed="false">
      <c r="E169" s="17" t="str">
        <f aca="false">IF( $E$166  = "Συνεχίστε!", "Μπορείτε να πάρετε πτυχίο!", " Δεν πήρατε κάποια μαθήματα!")</f>
        <v>Μπορείτε να πάρετε πτυχίο!</v>
      </c>
      <c r="F169" s="17"/>
    </row>
    <row r="170" customFormat="false" ht="39.6" hidden="false" customHeight="true" outlineLevel="0" collapsed="false">
      <c r="E170" s="1" t="s">
        <v>268</v>
      </c>
      <c r="F170" s="33" t="n">
        <f aca="false">(SUMPRODUCT(E30:E47, D30:D47) + SUMPRODUCT(E53:E55, D53:D55) + SUMPRODUCT(E60:E70, D60:D70 ) + SUMPRODUCT(E78:E81, D78:D81) + SUMPRODUCT(E86:E88, D86:D88) + SUMPRODUCT(E93:E94, D93:D94) + SUMPRODUCT(E99:E100, D99:D100) + SUMPRODUCT(E105:E162, D105:D162))/$F$165</f>
        <v>6.09727626459144</v>
      </c>
    </row>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8">
    <mergeCell ref="A1:C1"/>
    <mergeCell ref="A2:C2"/>
    <mergeCell ref="A3:C3"/>
    <mergeCell ref="A4:C4"/>
    <mergeCell ref="A5:C5"/>
    <mergeCell ref="A6:C6"/>
    <mergeCell ref="D10:E10"/>
    <mergeCell ref="A12:D12"/>
    <mergeCell ref="D20:E20"/>
    <mergeCell ref="E21:G21"/>
    <mergeCell ref="E22:H22"/>
    <mergeCell ref="E23:H23"/>
    <mergeCell ref="A25:F25"/>
    <mergeCell ref="A28:D28"/>
    <mergeCell ref="E48:F48"/>
    <mergeCell ref="A50:B50"/>
    <mergeCell ref="A51:E51"/>
    <mergeCell ref="E56:F56"/>
    <mergeCell ref="A57:C57"/>
    <mergeCell ref="A58:F58"/>
    <mergeCell ref="E71:F71"/>
    <mergeCell ref="F72:G72"/>
    <mergeCell ref="A76:D76"/>
    <mergeCell ref="E82:F82"/>
    <mergeCell ref="A84:C84"/>
    <mergeCell ref="E89:F89"/>
    <mergeCell ref="A90:B90"/>
    <mergeCell ref="A91:G91"/>
    <mergeCell ref="E95:F95"/>
    <mergeCell ref="A97:F97"/>
    <mergeCell ref="E101:F101"/>
    <mergeCell ref="A103:E103"/>
    <mergeCell ref="X162:Y162"/>
    <mergeCell ref="E163:F163"/>
    <mergeCell ref="F164:J164"/>
    <mergeCell ref="E166:F166"/>
    <mergeCell ref="F167:H167"/>
    <mergeCell ref="E169:F169"/>
  </mergeCells>
  <conditionalFormatting sqref="A60:A70">
    <cfRule type="cellIs" priority="2" operator="equal" aboveAverage="0" equalAverage="0" bottom="0" percent="0" rank="0" text="" dxfId="0">
      <formula>"Υποχρεωτικό"</formula>
    </cfRule>
    <cfRule type="cellIs" priority="3" operator="equal" aboveAverage="0" equalAverage="0" bottom="0" percent="0" rank="0" text="" dxfId="1">
      <formula>"Προαιρετικό"</formula>
    </cfRule>
    <cfRule type="cellIs" priority="4" operator="notEqual" aboveAverage="0" equalAverage="0" bottom="0" percent="0" rank="0" text="" dxfId="2">
      <formula>0</formula>
    </cfRule>
  </conditionalFormatting>
  <conditionalFormatting sqref="A78:A81 A105:A162">
    <cfRule type="cellIs" priority="5" operator="equal" aboveAverage="0" equalAverage="0" bottom="0" percent="0" rank="0" text="" dxfId="3">
      <formula>"Προαιρετικό"</formula>
    </cfRule>
    <cfRule type="cellIs" priority="6" operator="notEqual" aboveAverage="0" equalAverage="0" bottom="0" percent="0" rank="0" text="" dxfId="4">
      <formula>1</formula>
    </cfRule>
  </conditionalFormatting>
  <conditionalFormatting sqref="A99:A100">
    <cfRule type="cellIs" priority="7" operator="equal" aboveAverage="0" equalAverage="0" bottom="0" percent="0" rank="0" text="" dxfId="5">
      <formula>"Προαιρετικό"</formula>
    </cfRule>
    <cfRule type="cellIs" priority="8" operator="equal" aboveAverage="0" equalAverage="0" bottom="0" percent="0" rank="0" text="" dxfId="6">
      <formula>"Επιπρόσθετο"</formula>
    </cfRule>
  </conditionalFormatting>
  <conditionalFormatting sqref="D10:E10">
    <cfRule type="expression" priority="9" aboveAverage="0" equalAverage="0" bottom="0" percent="0" rank="0" text="" dxfId="7">
      <formula>$D$10 = "Συνεχίστε!"</formula>
    </cfRule>
    <cfRule type="cellIs" priority="10" operator="notEqual" aboveAverage="0" equalAverage="0" bottom="0" percent="0" rank="0" text="" dxfId="8">
      <formula>1</formula>
    </cfRule>
  </conditionalFormatting>
  <conditionalFormatting sqref="D20:E20">
    <cfRule type="expression" priority="11" aboveAverage="0" equalAverage="0" bottom="0" percent="0" rank="0" text="" dxfId="9">
      <formula>$D$20 = "Συνεχίστε!"</formula>
    </cfRule>
    <cfRule type="cellIs" priority="12" operator="notEqual" aboveAverage="0" equalAverage="0" bottom="0" percent="0" rank="0" text="" dxfId="10">
      <formula>1</formula>
    </cfRule>
  </conditionalFormatting>
  <conditionalFormatting sqref="D21:D23 E72">
    <cfRule type="cellIs" priority="13" operator="equal" aboveAverage="0" equalAverage="0" bottom="0" percent="0" rank="0" text="" dxfId="11">
      <formula>"Σχόλια:"</formula>
    </cfRule>
  </conditionalFormatting>
  <conditionalFormatting sqref="E48">
    <cfRule type="expression" priority="14" aboveAverage="0" equalAverage="0" bottom="0" percent="0" rank="0" text="" dxfId="12">
      <formula>IF(SUM(L30:L47) = 18,1)</formula>
    </cfRule>
    <cfRule type="expression" priority="15" aboveAverage="0" equalAverage="0" bottom="0" percent="0" rank="0" text="" dxfId="13">
      <formula>IF(SUM(L30:L47) &lt; 18,1)</formula>
    </cfRule>
  </conditionalFormatting>
  <conditionalFormatting sqref="E71:F71 E56">
    <cfRule type="expression" priority="16" aboveAverage="0" equalAverage="0" bottom="0" percent="0" rank="0" text="" dxfId="14">
      <formula>$E$71 = "Συνεχίστε!"</formula>
    </cfRule>
    <cfRule type="cellIs" priority="17" operator="notEqual" aboveAverage="0" equalAverage="0" bottom="0" percent="0" rank="0" text="" dxfId="15">
      <formula>1</formula>
    </cfRule>
  </conditionalFormatting>
  <conditionalFormatting sqref="E82">
    <cfRule type="expression" priority="18" aboveAverage="0" equalAverage="0" bottom="0" percent="0" rank="0" text="" dxfId="16">
      <formula>$E$82 = "Συνεχίστε!"</formula>
    </cfRule>
    <cfRule type="cellIs" priority="19" operator="notEqual" aboveAverage="0" equalAverage="0" bottom="0" percent="0" rank="0" text="" dxfId="17">
      <formula>1</formula>
    </cfRule>
  </conditionalFormatting>
  <conditionalFormatting sqref="E89:F89">
    <cfRule type="expression" priority="20" aboveAverage="0" equalAverage="0" bottom="0" percent="0" rank="0" text="" dxfId="18">
      <formula>$E$89 = "Συνεχίστε!"</formula>
    </cfRule>
    <cfRule type="cellIs" priority="21" operator="notEqual" aboveAverage="0" equalAverage="0" bottom="0" percent="0" rank="0" text="" dxfId="19">
      <formula>1</formula>
    </cfRule>
  </conditionalFormatting>
  <conditionalFormatting sqref="E95:F95">
    <cfRule type="expression" priority="22" aboveAverage="0" equalAverage="0" bottom="0" percent="0" rank="0" text="" dxfId="20">
      <formula>$E$95 = "Συνεχίστε!"</formula>
    </cfRule>
    <cfRule type="cellIs" priority="23" operator="notEqual" aboveAverage="0" equalAverage="0" bottom="0" percent="0" rank="0" text="" dxfId="21">
      <formula>1</formula>
    </cfRule>
  </conditionalFormatting>
  <conditionalFormatting sqref="E101 E163 E166">
    <cfRule type="expression" priority="24" aboveAverage="0" equalAverage="0" bottom="0" percent="0" rank="0" text="" dxfId="22">
      <formula>$E101 = "Συνεχίστε!"</formula>
    </cfRule>
    <cfRule type="cellIs" priority="25" operator="notEqual" aboveAverage="0" equalAverage="0" bottom="0" percent="0" rank="0" text="" dxfId="23">
      <formula>1</formula>
    </cfRule>
  </conditionalFormatting>
  <conditionalFormatting sqref="E169">
    <cfRule type="cellIs" priority="26" operator="equal" aboveAverage="0" equalAverage="0" bottom="0" percent="0" rank="0" text="" dxfId="24">
      <formula>"Μπορείτε να πάρετε πτυχίο!"</formula>
    </cfRule>
    <cfRule type="cellIs" priority="27" operator="notEqual" aboveAverage="0" equalAverage="0" bottom="0" percent="0" rank="0" text="" dxfId="25">
      <formula>1</formula>
    </cfRule>
  </conditionalFormatting>
  <conditionalFormatting sqref="F48">
    <cfRule type="expression" priority="28" aboveAverage="0" equalAverage="0" bottom="0" percent="0" rank="0" text="" dxfId="26">
      <formula>IF(SUM(L30:L47) = 18,1)</formula>
    </cfRule>
    <cfRule type="expression" priority="29" aboveAverage="0" equalAverage="0" bottom="0" percent="0" rank="0" text="" dxfId="27">
      <formula>IF(SUM(L30:L47) &lt; 18,1)</formula>
    </cfRule>
  </conditionalFormatting>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H3" activeCellId="0" sqref="H3"/>
    </sheetView>
  </sheetViews>
  <sheetFormatPr defaultColWidth="11.62890625" defaultRowHeight="24" zeroHeight="false" outlineLevelRow="0" outlineLevelCol="0"/>
  <cols>
    <col collapsed="false" customWidth="true" hidden="false" outlineLevel="0" max="1" min="1" style="0" width="26.11"/>
    <col collapsed="false" customWidth="true" hidden="false" outlineLevel="0" max="2" min="2" style="0" width="22.67"/>
    <col collapsed="false" customWidth="true" hidden="false" outlineLevel="0" max="4" min="4" style="0" width="13.44"/>
    <col collapsed="false" customWidth="true" hidden="false" outlineLevel="0" max="5" min="5" style="0" width="15.66"/>
    <col collapsed="false" customWidth="true" hidden="false" outlineLevel="0" max="6" min="6" style="0" width="7.88"/>
    <col collapsed="false" customWidth="true" hidden="false" outlineLevel="0" max="9" min="8" style="0" width="34.66"/>
  </cols>
  <sheetData>
    <row r="1" customFormat="false" ht="24" hidden="false" customHeight="true" outlineLevel="0" collapsed="false">
      <c r="A1" s="0" t="s">
        <v>269</v>
      </c>
      <c r="B1" s="0" t="s">
        <v>270</v>
      </c>
      <c r="H1" s="28" t="s">
        <v>271</v>
      </c>
      <c r="I1" s="28" t="s">
        <v>272</v>
      </c>
    </row>
    <row r="2" customFormat="false" ht="49.5" hidden="false" customHeight="true" outlineLevel="0" collapsed="false">
      <c r="A2" s="34" t="s">
        <v>273</v>
      </c>
      <c r="B2" s="34" t="s">
        <v>274</v>
      </c>
      <c r="C2" s="35" t="s">
        <v>275</v>
      </c>
      <c r="D2" s="36" t="s">
        <v>276</v>
      </c>
      <c r="H2" s="37" t="s">
        <v>277</v>
      </c>
      <c r="I2" s="37" t="s">
        <v>278</v>
      </c>
    </row>
    <row r="3" customFormat="false" ht="49.5" hidden="false" customHeight="true" outlineLevel="0" collapsed="false">
      <c r="A3" s="20" t="s">
        <v>279</v>
      </c>
      <c r="B3" s="20" t="s">
        <v>280</v>
      </c>
      <c r="C3" s="35" t="s">
        <v>281</v>
      </c>
      <c r="D3" s="36"/>
      <c r="H3" s="38" t="s">
        <v>282</v>
      </c>
      <c r="I3" s="38" t="s">
        <v>283</v>
      </c>
    </row>
    <row r="4" customFormat="false" ht="49.5" hidden="false" customHeight="true" outlineLevel="0" collapsed="false">
      <c r="A4" s="39" t="s">
        <v>284</v>
      </c>
      <c r="H4" s="40" t="s">
        <v>285</v>
      </c>
      <c r="I4" s="41" t="s">
        <v>286</v>
      </c>
    </row>
    <row r="5" customFormat="false" ht="49.5" hidden="false" customHeight="true" outlineLevel="0" collapsed="false">
      <c r="A5" s="25" t="s">
        <v>287</v>
      </c>
      <c r="H5" s="37" t="s">
        <v>288</v>
      </c>
      <c r="I5" s="37" t="s">
        <v>289</v>
      </c>
    </row>
    <row r="6" customFormat="false" ht="49.5" hidden="false" customHeight="true" outlineLevel="0" collapsed="false">
      <c r="A6" s="39" t="s">
        <v>290</v>
      </c>
      <c r="H6" s="39" t="s">
        <v>291</v>
      </c>
      <c r="I6" s="38" t="s">
        <v>292</v>
      </c>
    </row>
    <row r="7" customFormat="false" ht="49.5" hidden="false" customHeight="true" outlineLevel="0" collapsed="false">
      <c r="A7" s="25" t="s">
        <v>293</v>
      </c>
      <c r="H7" s="38" t="s">
        <v>294</v>
      </c>
      <c r="I7" s="38" t="s">
        <v>295</v>
      </c>
    </row>
    <row r="8" customFormat="false" ht="28.8" hidden="false" customHeight="true" outlineLevel="0" collapsed="false">
      <c r="H8" s="38" t="s">
        <v>296</v>
      </c>
      <c r="I8" s="38" t="s">
        <v>297</v>
      </c>
    </row>
    <row r="9" customFormat="false" ht="28.8" hidden="false" customHeight="true" outlineLevel="0" collapsed="false">
      <c r="H9" s="38" t="s">
        <v>298</v>
      </c>
      <c r="I9" s="38" t="s">
        <v>299</v>
      </c>
    </row>
    <row r="10" customFormat="false" ht="28.8" hidden="false" customHeight="true" outlineLevel="0" collapsed="false">
      <c r="H10" s="37" t="s">
        <v>300</v>
      </c>
      <c r="I10" s="38" t="s">
        <v>301</v>
      </c>
    </row>
    <row r="12" customFormat="false" ht="24" hidden="false" customHeight="true" outlineLevel="0" collapsed="false">
      <c r="H12" s="0" t="s">
        <v>302</v>
      </c>
      <c r="I12" s="1" t="s">
        <v>303</v>
      </c>
      <c r="J12" s="0" t="s">
        <v>304</v>
      </c>
    </row>
    <row r="13" customFormat="false" ht="43.5" hidden="false" customHeight="true" outlineLevel="0" collapsed="false">
      <c r="B13" s="0" t="s">
        <v>305</v>
      </c>
      <c r="F13" s="0" t="s">
        <v>306</v>
      </c>
      <c r="I13" s="1" t="s">
        <v>307</v>
      </c>
      <c r="J13" s="0" t="s">
        <v>304</v>
      </c>
    </row>
    <row r="14" customFormat="false" ht="24" hidden="false" customHeight="true" outlineLevel="0" collapsed="false">
      <c r="A14" s="5" t="s">
        <v>308</v>
      </c>
      <c r="B14" s="0" t="n">
        <v>124</v>
      </c>
      <c r="C14" s="0" t="s">
        <v>309</v>
      </c>
      <c r="F14" s="0" t="n">
        <v>124</v>
      </c>
      <c r="G14" s="0" t="s">
        <v>309</v>
      </c>
      <c r="I14" s="1" t="s">
        <v>310</v>
      </c>
      <c r="J14" s="0" t="s">
        <v>311</v>
      </c>
    </row>
    <row r="15" customFormat="false" ht="24" hidden="false" customHeight="true" outlineLevel="0" collapsed="false">
      <c r="B15" s="0" t="n">
        <v>2</v>
      </c>
      <c r="C15" s="0" t="s">
        <v>312</v>
      </c>
      <c r="F15" s="0" t="n">
        <v>2</v>
      </c>
      <c r="G15" s="0" t="s">
        <v>312</v>
      </c>
      <c r="I15" s="1" t="s">
        <v>313</v>
      </c>
      <c r="J15" s="0" t="s">
        <v>311</v>
      </c>
    </row>
    <row r="16" customFormat="false" ht="24" hidden="false" customHeight="true" outlineLevel="0" collapsed="false">
      <c r="A16" s="0" t="s">
        <v>314</v>
      </c>
      <c r="B16" s="0" t="n">
        <v>36</v>
      </c>
      <c r="C16" s="0" t="s">
        <v>315</v>
      </c>
      <c r="F16" s="0" t="n">
        <v>24</v>
      </c>
      <c r="G16" s="0" t="s">
        <v>316</v>
      </c>
      <c r="I16" s="1" t="s">
        <v>317</v>
      </c>
      <c r="J16" s="0" t="s">
        <v>318</v>
      </c>
    </row>
    <row r="17" customFormat="false" ht="24" hidden="false" customHeight="true" outlineLevel="0" collapsed="false">
      <c r="B17" s="0" t="n">
        <v>16</v>
      </c>
      <c r="C17" s="0" t="s">
        <v>319</v>
      </c>
      <c r="F17" s="0" t="n">
        <v>16</v>
      </c>
      <c r="G17" s="0" t="s">
        <v>319</v>
      </c>
      <c r="I17" s="1"/>
    </row>
    <row r="18" customFormat="false" ht="24" hidden="false" customHeight="true" outlineLevel="0" collapsed="false">
      <c r="B18" s="0" t="n">
        <v>6</v>
      </c>
      <c r="C18" s="0" t="s">
        <v>320</v>
      </c>
      <c r="F18" s="0" t="n">
        <v>6</v>
      </c>
      <c r="G18" s="0" t="s">
        <v>320</v>
      </c>
      <c r="I18" s="1" t="s">
        <v>321</v>
      </c>
      <c r="J18" s="0" t="s">
        <v>304</v>
      </c>
    </row>
    <row r="19" customFormat="false" ht="24" hidden="false" customHeight="true" outlineLevel="0" collapsed="false">
      <c r="B19" s="0" t="n">
        <v>8</v>
      </c>
      <c r="C19" s="0" t="s">
        <v>322</v>
      </c>
      <c r="F19" s="0" t="n">
        <v>8</v>
      </c>
      <c r="G19" s="0" t="s">
        <v>322</v>
      </c>
      <c r="I19" s="1" t="s">
        <v>323</v>
      </c>
      <c r="J19" s="0" t="s">
        <v>304</v>
      </c>
    </row>
    <row r="20" customFormat="false" ht="28.8" hidden="false" customHeight="true" outlineLevel="0" collapsed="false">
      <c r="A20" s="0" t="s">
        <v>314</v>
      </c>
      <c r="B20" s="0" t="n">
        <v>42</v>
      </c>
      <c r="C20" s="0" t="s">
        <v>324</v>
      </c>
      <c r="F20" s="0" t="n">
        <v>24</v>
      </c>
      <c r="G20" s="0" t="s">
        <v>325</v>
      </c>
      <c r="I20" s="1" t="s">
        <v>326</v>
      </c>
      <c r="J20" s="0" t="s">
        <v>304</v>
      </c>
    </row>
    <row r="21" customFormat="false" ht="24" hidden="false" customHeight="true" outlineLevel="0" collapsed="false">
      <c r="B21" s="0" t="n">
        <v>6</v>
      </c>
      <c r="C21" s="0" t="s">
        <v>327</v>
      </c>
      <c r="F21" s="0" t="n">
        <v>6</v>
      </c>
      <c r="G21" s="0" t="s">
        <v>327</v>
      </c>
      <c r="I21" s="1" t="s">
        <v>328</v>
      </c>
      <c r="J21" s="0" t="s">
        <v>304</v>
      </c>
    </row>
    <row r="22" customFormat="false" ht="24" hidden="false" customHeight="true" outlineLevel="0" collapsed="false">
      <c r="B22" s="0" t="n">
        <v>0</v>
      </c>
      <c r="C22" s="0" t="s">
        <v>329</v>
      </c>
      <c r="F22" s="0" t="n">
        <v>8</v>
      </c>
      <c r="G22" s="0" t="s">
        <v>330</v>
      </c>
    </row>
    <row r="23" customFormat="false" ht="24" hidden="false" customHeight="true" outlineLevel="0" collapsed="false">
      <c r="F23" s="0" t="n">
        <v>22</v>
      </c>
      <c r="G23" s="0" t="s">
        <v>331</v>
      </c>
    </row>
    <row r="24" customFormat="false" ht="24" hidden="false" customHeight="true" outlineLevel="0" collapsed="false">
      <c r="B24" s="0" t="n">
        <f aca="false">SUM(B14:B23)</f>
        <v>240</v>
      </c>
      <c r="F24" s="0" t="n">
        <f aca="false">SUM(F14:F23)</f>
        <v>240</v>
      </c>
    </row>
  </sheetData>
  <mergeCells count="1">
    <mergeCell ref="D2:D3"/>
  </mergeCell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1.62890625" defaultRowHeight="14.4" zeroHeight="false" outlineLevelRow="0" outlineLevelCol="0"/>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2023-04-02T12:33:49Z</dcterms:created>
  <dc:creator>Dimos Andreadis</dc:creator>
  <dc:description/>
  <dc:language>en-US</dc:language>
  <cp:lastModifiedBy/>
  <dcterms:modified xsi:type="dcterms:W3CDTF">2023-06-02T21:30:05Z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