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4.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slicers/slicer5.xml" ContentType="application/vnd.ms-excel.slicer+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8.xml" ContentType="application/vnd.openxmlformats-officedocument.drawing+xml"/>
  <Override PartName="/xl/slicers/slicer6.xml" ContentType="application/vnd.ms-excel.slicer+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https://mydrive.merck.com/personal/guptaary_merck_com/Documents/desktop/Projects/CV_3/"/>
    </mc:Choice>
  </mc:AlternateContent>
  <xr:revisionPtr revIDLastSave="527" documentId="8_{409669E7-6047-40C0-8063-19327B685CB7}" xr6:coauthVersionLast="47" xr6:coauthVersionMax="47" xr10:uidLastSave="{8F0BBF16-E1B9-4681-8AA5-FEBA1791E04D}"/>
  <bookViews>
    <workbookView xWindow="-108" yWindow="-108" windowWidth="23256" windowHeight="12456" activeTab="8" xr2:uid="{C4BAB785-F364-4FAD-A739-62BC46FC6852}"/>
  </bookViews>
  <sheets>
    <sheet name="Sheet1" sheetId="1" r:id="rId1"/>
    <sheet name="Sheet2" sheetId="2" r:id="rId2"/>
    <sheet name="Sheet3" sheetId="3" r:id="rId3"/>
    <sheet name="Sheet4" sheetId="4" r:id="rId4"/>
    <sheet name="Sheet8" sheetId="8" r:id="rId5"/>
    <sheet name="CTA" sheetId="7" r:id="rId6"/>
    <sheet name="Revenue" sheetId="6" r:id="rId7"/>
    <sheet name="Stores" sheetId="5" r:id="rId8"/>
    <sheet name="Read Me" sheetId="9" r:id="rId9"/>
  </sheets>
  <definedNames>
    <definedName name="Slicer_Category">#N/A</definedName>
    <definedName name="Slicer_Month_Name">#N/A</definedName>
    <definedName name="Slicer_Month_Name1">#N/A</definedName>
    <definedName name="Slicer_Store_Name">#N/A</definedName>
  </definedNames>
  <calcPr calcId="191029"/>
  <pivotCaches>
    <pivotCache cacheId="39" r:id="rId10"/>
    <pivotCache cacheId="40" r:id="rId11"/>
    <pivotCache cacheId="41" r:id="rId12"/>
    <pivotCache cacheId="42" r:id="rId13"/>
    <pivotCache cacheId="43" r:id="rId14"/>
    <pivotCache cacheId="44" r:id="rId15"/>
    <pivotCache cacheId="45" r:id="rId16"/>
    <pivotCache cacheId="46" r:id="rId17"/>
    <pivotCache cacheId="47" r:id="rId18"/>
    <pivotCache cacheId="48" r:id="rId19"/>
    <pivotCache cacheId="49" r:id="rId20"/>
    <pivotCache cacheId="50" r:id="rId21"/>
    <pivotCache cacheId="51" r:id="rId22"/>
    <pivotCache cacheId="52" r:id="rId23"/>
    <pivotCache cacheId="53" r:id="rId24"/>
    <pivotCache cacheId="54" r:id="rId25"/>
    <pivotCache cacheId="55" r:id="rId26"/>
    <pivotCache cacheId="56" r:id="rId27"/>
    <pivotCache cacheId="57" r:id="rId28"/>
    <pivotCache cacheId="58" r:id="rId29"/>
    <pivotCache cacheId="59" r:id="rId30"/>
    <pivotCache cacheId="60" r:id="rId31"/>
    <pivotCache cacheId="61" r:id="rId32"/>
    <pivotCache cacheId="62" r:id="rId33"/>
    <pivotCache cacheId="63" r:id="rId34"/>
    <pivotCache cacheId="64" r:id="rId35"/>
    <pivotCache cacheId="65" r:id="rId36"/>
    <pivotCache cacheId="66" r:id="rId37"/>
    <pivotCache cacheId="67" r:id="rId38"/>
    <pivotCache cacheId="68" r:id="rId39"/>
    <pivotCache cacheId="69" r:id="rId40"/>
    <pivotCache cacheId="70" r:id="rId41"/>
  </pivotCaches>
  <extLst>
    <ext xmlns:x14="http://schemas.microsoft.com/office/spreadsheetml/2009/9/main" uri="{876F7934-8845-4945-9796-88D515C7AA90}">
      <x14:pivotCaches>
        <pivotCache cacheId="71" r:id="rId42"/>
        <pivotCache cacheId="72" r:id="rId43"/>
      </x14:pivotCaches>
    </ext>
    <ext xmlns:x14="http://schemas.microsoft.com/office/spreadsheetml/2009/9/main" uri="{BBE1A952-AA13-448e-AADC-164F8A28A991}">
      <x14:slicerCaches>
        <x14:slicerCache r:id="rId44"/>
        <x14:slicerCache r:id="rId45"/>
        <x14:slicerCache r:id="rId46"/>
        <x14:slicerCache r:id="rId4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1facbdb7-9543-4bd9-bbd6-8c46dee8e8cb" name="customers_table" connection="Query - customers_table"/>
          <x15:modelTable id="sales_details_table_edb4cabc-c61b-41c9-8068-5358f606abeb" name="sales_details_table" connection="Query - sales_details_table"/>
          <x15:modelTable id="monthly_store_targets_389a1baa-2046-408e-b6f7-209b52acac9b" name="monthly_store_targets" connection="Query - monthly_store_targets"/>
          <x15:modelTable id="products_table_ce8f6357-dc0b-4e88-b71e-3ce107adaa8b" name="products_table" connection="Query - products_table"/>
          <x15:modelTable id="Date_e678167b-afb3-4093-a63d-dc1dc62ba963" name="Date" connection="Query - Date"/>
          <x15:modelTable id="sales_persons_table_f21277e9-9c7b-4997-8b60-1764f255c716" name="sales_persons_table" connection="Query - sales_persons_table"/>
          <x15:modelTable id="Calculations_cb517c8e-5dfe-45e0-a426-22bb8badbc15" name="Calculations" connection="Query - Calculations"/>
        </x15:modelTables>
        <x15:modelRelationships>
          <x15:modelRelationship fromTable="sales_details_table" fromColumn="Customer ID" toTable="customers_table" toColumn="Customer ID"/>
          <x15:modelRelationship fromTable="sales_details_table" fromColumn="Product ID" toTable="products_table" toColumn="Product ID"/>
          <x15:modelRelationship fromTable="sales_details_table" fromColumn="Sales Person ID" toTable="sales_persons_table" toColumn="Sales Person ID"/>
          <x15:modelRelationship fromTable="sales_details_table" fromColumn="Order Date" toTable="Date" toColumn="Order Date"/>
          <x15:modelRelationship fromTable="monthly_store_targets" fromColumn="Date" toTable="Date" toColumn="Order Date"/>
          <x15:modelRelationship fromTable="monthly_store_targets" fromColumn="Store ID" toTable="sales_persons_table"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7" i="1" l="1"/>
  <c r="M38" i="1"/>
  <c r="M39" i="1"/>
  <c r="M40" i="1"/>
  <c r="M41" i="1"/>
  <c r="M42" i="1"/>
  <c r="M43" i="1"/>
  <c r="M44" i="1"/>
  <c r="M45" i="1"/>
  <c r="M46" i="1"/>
  <c r="M36" i="1"/>
  <c r="G37" i="1"/>
  <c r="H37" i="1"/>
  <c r="I37" i="1"/>
  <c r="G38" i="1"/>
  <c r="H38" i="1"/>
  <c r="I38" i="1"/>
  <c r="G39" i="1"/>
  <c r="H39" i="1"/>
  <c r="I39" i="1"/>
  <c r="G40" i="1"/>
  <c r="H40" i="1"/>
  <c r="I40" i="1"/>
  <c r="G41" i="1"/>
  <c r="H41" i="1"/>
  <c r="I41" i="1"/>
  <c r="G42" i="1"/>
  <c r="H42" i="1"/>
  <c r="I42" i="1"/>
  <c r="G43" i="1"/>
  <c r="H43" i="1"/>
  <c r="I43" i="1"/>
  <c r="G44" i="1"/>
  <c r="H44" i="1"/>
  <c r="I44" i="1"/>
  <c r="G45" i="1"/>
  <c r="H45" i="1"/>
  <c r="I45" i="1"/>
  <c r="G46" i="1"/>
  <c r="H46" i="1"/>
  <c r="I46" i="1"/>
  <c r="H36" i="1"/>
  <c r="I36" i="1"/>
  <c r="G36" i="1"/>
  <c r="Q39" i="1"/>
  <c r="Q40" i="1"/>
  <c r="Q41" i="1"/>
  <c r="Q42" i="1"/>
  <c r="Q43" i="1"/>
  <c r="Q44" i="1"/>
  <c r="Q45" i="1"/>
  <c r="Q46" i="1"/>
  <c r="Q47" i="1"/>
  <c r="Q38" i="1"/>
  <c r="Q24" i="1"/>
  <c r="R24" i="1" s="1"/>
  <c r="Q25" i="1"/>
  <c r="S25" i="1" s="1"/>
  <c r="Q26" i="1"/>
  <c r="S26" i="1" s="1"/>
  <c r="Q27" i="1"/>
  <c r="R27" i="1" s="1"/>
  <c r="Q28" i="1"/>
  <c r="S28" i="1" s="1"/>
  <c r="Q29" i="1"/>
  <c r="R29" i="1" s="1"/>
  <c r="Q30" i="1"/>
  <c r="R30" i="1" s="1"/>
  <c r="Q31" i="1"/>
  <c r="R31" i="1" s="1"/>
  <c r="Q32" i="1"/>
  <c r="R32" i="1" s="1"/>
  <c r="Q33" i="1"/>
  <c r="S33" i="1" s="1"/>
  <c r="Q23" i="1"/>
  <c r="AR4" i="3"/>
  <c r="AS4" i="3"/>
  <c r="AR5" i="3"/>
  <c r="AS5" i="3"/>
  <c r="AT5" i="3"/>
  <c r="AR6" i="3"/>
  <c r="AS6" i="3"/>
  <c r="AT6" i="3"/>
  <c r="AR7" i="3"/>
  <c r="AS7" i="3"/>
  <c r="AT7" i="3"/>
  <c r="AR8" i="3"/>
  <c r="AS8" i="3"/>
  <c r="AT8" i="3"/>
  <c r="AR9" i="3"/>
  <c r="AS9" i="3"/>
  <c r="AT9" i="3"/>
  <c r="AR10" i="3"/>
  <c r="AS10" i="3"/>
  <c r="AT10" i="3"/>
  <c r="AS3" i="3"/>
  <c r="AT3" i="3"/>
  <c r="AR3" i="3"/>
  <c r="G8" i="8"/>
  <c r="G9" i="8"/>
  <c r="G10" i="8"/>
  <c r="G11" i="8"/>
  <c r="G12" i="8"/>
  <c r="F8" i="8"/>
  <c r="F9" i="8"/>
  <c r="F10" i="8"/>
  <c r="F11" i="8"/>
  <c r="F12" i="8"/>
  <c r="G7" i="8"/>
  <c r="F7" i="8"/>
  <c r="T2" i="8"/>
  <c r="T3" i="8"/>
  <c r="T4" i="8"/>
  <c r="T5" i="8"/>
  <c r="T6" i="8"/>
  <c r="T7" i="8"/>
  <c r="T8" i="8"/>
  <c r="T9" i="8"/>
  <c r="T10" i="8"/>
  <c r="S2" i="8"/>
  <c r="S3" i="8"/>
  <c r="S4" i="8"/>
  <c r="S5" i="8"/>
  <c r="S6" i="8"/>
  <c r="S7" i="8"/>
  <c r="S8" i="8"/>
  <c r="S9" i="8"/>
  <c r="S10" i="8"/>
  <c r="Q3" i="8"/>
  <c r="R3" i="8"/>
  <c r="Q4" i="8"/>
  <c r="R4" i="8"/>
  <c r="Q5" i="8"/>
  <c r="R5" i="8"/>
  <c r="Q6" i="8"/>
  <c r="R6" i="8"/>
  <c r="Q7" i="8"/>
  <c r="R7" i="8"/>
  <c r="Q8" i="8"/>
  <c r="R8" i="8"/>
  <c r="Q9" i="8"/>
  <c r="R9" i="8"/>
  <c r="Q10" i="8"/>
  <c r="R10" i="8"/>
  <c r="R2" i="8"/>
  <c r="Q2" i="8"/>
  <c r="J18" i="1"/>
  <c r="J17" i="1"/>
  <c r="J16" i="1"/>
  <c r="J15" i="1"/>
  <c r="CH24" i="4"/>
  <c r="CH26" i="4" s="1"/>
  <c r="CF26" i="4"/>
  <c r="CF27" i="4"/>
  <c r="CF28" i="4"/>
  <c r="CF29" i="4"/>
  <c r="CF30" i="4"/>
  <c r="CF31" i="4"/>
  <c r="CF32" i="4"/>
  <c r="CF33" i="4"/>
  <c r="CF34" i="4"/>
  <c r="CF35" i="4"/>
  <c r="CF36" i="4"/>
  <c r="CF37" i="4"/>
  <c r="CF25" i="4"/>
  <c r="CG8" i="4"/>
  <c r="CH8" i="4"/>
  <c r="CG9" i="4"/>
  <c r="CH9" i="4"/>
  <c r="CG10" i="4"/>
  <c r="CH10" i="4"/>
  <c r="CG11" i="4"/>
  <c r="CH11" i="4"/>
  <c r="CG12" i="4"/>
  <c r="CH12" i="4"/>
  <c r="CG13" i="4"/>
  <c r="CH13" i="4"/>
  <c r="CG14" i="4"/>
  <c r="CH14" i="4"/>
  <c r="CG15" i="4"/>
  <c r="CH15" i="4"/>
  <c r="CG16" i="4"/>
  <c r="CH16" i="4"/>
  <c r="CG17" i="4"/>
  <c r="CH17" i="4"/>
  <c r="CG18" i="4"/>
  <c r="CH18" i="4"/>
  <c r="CG19" i="4"/>
  <c r="CH19" i="4"/>
  <c r="CG20" i="4"/>
  <c r="CH20" i="4"/>
  <c r="CF9" i="4"/>
  <c r="CF10" i="4"/>
  <c r="CF11" i="4"/>
  <c r="CF12" i="4"/>
  <c r="CF13" i="4"/>
  <c r="CF14" i="4"/>
  <c r="CF15" i="4"/>
  <c r="CF16" i="4"/>
  <c r="CF17" i="4"/>
  <c r="CF18" i="4"/>
  <c r="CF19" i="4"/>
  <c r="CF20" i="4"/>
  <c r="CF8" i="4"/>
  <c r="BS20" i="4"/>
  <c r="BS22" i="4"/>
  <c r="BS9" i="4"/>
  <c r="BT9" i="4"/>
  <c r="BS10" i="4"/>
  <c r="BT10" i="4"/>
  <c r="BS11" i="4"/>
  <c r="BT11" i="4"/>
  <c r="BS12" i="4"/>
  <c r="BT12" i="4"/>
  <c r="BS13" i="4"/>
  <c r="BT13" i="4"/>
  <c r="BS14" i="4"/>
  <c r="BT14" i="4"/>
  <c r="BS15" i="4"/>
  <c r="BT15" i="4"/>
  <c r="BT8" i="4"/>
  <c r="BS8" i="4"/>
  <c r="BF20" i="4"/>
  <c r="BF22" i="4" s="1"/>
  <c r="BF12" i="4"/>
  <c r="BG12" i="4"/>
  <c r="BF13" i="4"/>
  <c r="BG13" i="4"/>
  <c r="BF14" i="4"/>
  <c r="BG14" i="4"/>
  <c r="BF15" i="4"/>
  <c r="BG15" i="4"/>
  <c r="BF16" i="4"/>
  <c r="BG16" i="4"/>
  <c r="BG11" i="4"/>
  <c r="BF11" i="4"/>
  <c r="W37" i="4"/>
  <c r="W38" i="4"/>
  <c r="W36" i="4"/>
  <c r="AI8" i="3"/>
  <c r="AE4" i="3"/>
  <c r="AF4" i="3"/>
  <c r="AE5" i="3"/>
  <c r="AF5" i="3"/>
  <c r="AE6" i="3"/>
  <c r="AF6" i="3"/>
  <c r="AE7" i="3"/>
  <c r="AF7" i="3"/>
  <c r="AF3" i="3"/>
  <c r="AD4" i="3"/>
  <c r="AD5" i="3"/>
  <c r="AD6" i="3"/>
  <c r="AD7" i="3"/>
  <c r="AE3" i="3"/>
  <c r="AD3" i="3"/>
  <c r="S32" i="4"/>
  <c r="T32" i="4"/>
  <c r="S33" i="4"/>
  <c r="T33" i="4"/>
  <c r="S34" i="4"/>
  <c r="T34" i="4"/>
  <c r="S35" i="4"/>
  <c r="T35" i="4"/>
  <c r="S36" i="4"/>
  <c r="T36" i="4"/>
  <c r="T31" i="4"/>
  <c r="S31" i="4"/>
  <c r="O32" i="4"/>
  <c r="P32" i="4"/>
  <c r="O33" i="4"/>
  <c r="P33" i="4"/>
  <c r="O34" i="4"/>
  <c r="P34" i="4"/>
  <c r="O35" i="4"/>
  <c r="P35" i="4"/>
  <c r="O36" i="4"/>
  <c r="P36" i="4"/>
  <c r="P31" i="4"/>
  <c r="O31" i="4"/>
  <c r="S22" i="4"/>
  <c r="T22" i="4"/>
  <c r="S23" i="4"/>
  <c r="T23" i="4"/>
  <c r="S24" i="4"/>
  <c r="T24" i="4"/>
  <c r="S25" i="4"/>
  <c r="T25" i="4"/>
  <c r="S26" i="4"/>
  <c r="T26" i="4"/>
  <c r="T21" i="4"/>
  <c r="S21" i="4"/>
  <c r="O22" i="4"/>
  <c r="P22" i="4"/>
  <c r="O23" i="4"/>
  <c r="P23" i="4"/>
  <c r="O24" i="4"/>
  <c r="P24" i="4"/>
  <c r="O25" i="4"/>
  <c r="P25" i="4"/>
  <c r="O26" i="4"/>
  <c r="P26" i="4"/>
  <c r="P21" i="4"/>
  <c r="O21" i="4"/>
  <c r="S12" i="4"/>
  <c r="T12" i="4"/>
  <c r="S13" i="4"/>
  <c r="T13" i="4"/>
  <c r="S14" i="4"/>
  <c r="T14" i="4"/>
  <c r="S15" i="4"/>
  <c r="T15" i="4"/>
  <c r="S16" i="4"/>
  <c r="T16" i="4"/>
  <c r="T11" i="4"/>
  <c r="S11" i="4"/>
  <c r="I18" i="4"/>
  <c r="O11" i="4"/>
  <c r="O12" i="4"/>
  <c r="P12" i="4"/>
  <c r="O13" i="4"/>
  <c r="P13" i="4"/>
  <c r="O14" i="4"/>
  <c r="P14" i="4"/>
  <c r="O15" i="4"/>
  <c r="P15" i="4"/>
  <c r="O16" i="4"/>
  <c r="P16" i="4"/>
  <c r="P11" i="4"/>
  <c r="J30" i="3"/>
  <c r="J29" i="3" s="1"/>
  <c r="J28" i="3" s="1"/>
  <c r="J27" i="3" s="1"/>
  <c r="J26" i="3" s="1"/>
  <c r="J25" i="3" s="1"/>
  <c r="J24" i="3" s="1"/>
  <c r="J23" i="3" s="1"/>
  <c r="K30" i="3"/>
  <c r="K29" i="3" s="1"/>
  <c r="K28" i="3" s="1"/>
  <c r="K27" i="3" s="1"/>
  <c r="K26" i="3" s="1"/>
  <c r="K25" i="3" s="1"/>
  <c r="K24" i="3" s="1"/>
  <c r="K23" i="3" s="1"/>
  <c r="L30" i="3"/>
  <c r="L29" i="3" s="1"/>
  <c r="L28" i="3" s="1"/>
  <c r="L27" i="3" s="1"/>
  <c r="L26" i="3" s="1"/>
  <c r="L25" i="3" s="1"/>
  <c r="L24" i="3" s="1"/>
  <c r="L23" i="3" s="1"/>
  <c r="M30" i="3"/>
  <c r="M29" i="3" s="1"/>
  <c r="M28" i="3" s="1"/>
  <c r="M27" i="3" s="1"/>
  <c r="M26" i="3" s="1"/>
  <c r="M25" i="3" s="1"/>
  <c r="M24" i="3" s="1"/>
  <c r="M23" i="3" s="1"/>
  <c r="N30" i="3"/>
  <c r="N29" i="3" s="1"/>
  <c r="N28" i="3" s="1"/>
  <c r="N27" i="3" s="1"/>
  <c r="N26" i="3" s="1"/>
  <c r="N25" i="3" s="1"/>
  <c r="N24" i="3" s="1"/>
  <c r="N23" i="3" s="1"/>
  <c r="O30" i="3"/>
  <c r="O29" i="3" s="1"/>
  <c r="O28" i="3" s="1"/>
  <c r="O27" i="3" s="1"/>
  <c r="O26" i="3" s="1"/>
  <c r="O25" i="3" s="1"/>
  <c r="O24" i="3" s="1"/>
  <c r="O23" i="3" s="1"/>
  <c r="P30" i="3"/>
  <c r="P29" i="3" s="1"/>
  <c r="P28" i="3" s="1"/>
  <c r="P27" i="3" s="1"/>
  <c r="P26" i="3" s="1"/>
  <c r="P25" i="3" s="1"/>
  <c r="P24" i="3" s="1"/>
  <c r="P23" i="3" s="1"/>
  <c r="Q30" i="3"/>
  <c r="Q29" i="3" s="1"/>
  <c r="Q28" i="3" s="1"/>
  <c r="Q27" i="3" s="1"/>
  <c r="Q26" i="3" s="1"/>
  <c r="Q25" i="3" s="1"/>
  <c r="Q24" i="3" s="1"/>
  <c r="Q23" i="3" s="1"/>
  <c r="J31" i="3"/>
  <c r="K31" i="3"/>
  <c r="L31" i="3"/>
  <c r="M31" i="3"/>
  <c r="N31" i="3"/>
  <c r="O31" i="3"/>
  <c r="P31" i="3"/>
  <c r="Q31" i="3"/>
  <c r="R31" i="3"/>
  <c r="R30" i="3" s="1"/>
  <c r="R29" i="3" s="1"/>
  <c r="R28" i="3" s="1"/>
  <c r="R27" i="3" s="1"/>
  <c r="R26" i="3" s="1"/>
  <c r="R25" i="3" s="1"/>
  <c r="R24" i="3" s="1"/>
  <c r="R23" i="3" s="1"/>
  <c r="I31" i="3"/>
  <c r="I30" i="3" s="1"/>
  <c r="I29" i="3" s="1"/>
  <c r="I28" i="3" s="1"/>
  <c r="I27" i="3" s="1"/>
  <c r="I26" i="3" s="1"/>
  <c r="I25" i="3" s="1"/>
  <c r="I24" i="3" s="1"/>
  <c r="I23" i="3" s="1"/>
  <c r="J20" i="3"/>
  <c r="J19" i="3" s="1"/>
  <c r="J18" i="3" s="1"/>
  <c r="J17" i="3" s="1"/>
  <c r="J16" i="3" s="1"/>
  <c r="J15" i="3" s="1"/>
  <c r="J14" i="3" s="1"/>
  <c r="J13" i="3" s="1"/>
  <c r="J12" i="3" s="1"/>
  <c r="K20" i="3"/>
  <c r="K19" i="3" s="1"/>
  <c r="K18" i="3" s="1"/>
  <c r="K17" i="3" s="1"/>
  <c r="K16" i="3" s="1"/>
  <c r="K15" i="3" s="1"/>
  <c r="K14" i="3" s="1"/>
  <c r="K13" i="3" s="1"/>
  <c r="K12" i="3" s="1"/>
  <c r="L20" i="3"/>
  <c r="L19" i="3" s="1"/>
  <c r="L18" i="3" s="1"/>
  <c r="L17" i="3" s="1"/>
  <c r="L16" i="3" s="1"/>
  <c r="L15" i="3" s="1"/>
  <c r="L14" i="3" s="1"/>
  <c r="L13" i="3" s="1"/>
  <c r="L12" i="3" s="1"/>
  <c r="M20" i="3"/>
  <c r="M19" i="3" s="1"/>
  <c r="M18" i="3" s="1"/>
  <c r="M17" i="3" s="1"/>
  <c r="M16" i="3" s="1"/>
  <c r="M15" i="3" s="1"/>
  <c r="M14" i="3" s="1"/>
  <c r="M13" i="3" s="1"/>
  <c r="M12" i="3" s="1"/>
  <c r="N20" i="3"/>
  <c r="N19" i="3" s="1"/>
  <c r="N18" i="3" s="1"/>
  <c r="N17" i="3" s="1"/>
  <c r="N16" i="3" s="1"/>
  <c r="N15" i="3" s="1"/>
  <c r="N14" i="3" s="1"/>
  <c r="N13" i="3" s="1"/>
  <c r="N12" i="3" s="1"/>
  <c r="O20" i="3"/>
  <c r="O19" i="3" s="1"/>
  <c r="O18" i="3" s="1"/>
  <c r="O17" i="3" s="1"/>
  <c r="O16" i="3" s="1"/>
  <c r="O15" i="3" s="1"/>
  <c r="O14" i="3" s="1"/>
  <c r="O13" i="3" s="1"/>
  <c r="O12" i="3" s="1"/>
  <c r="P20" i="3"/>
  <c r="P19" i="3" s="1"/>
  <c r="P18" i="3" s="1"/>
  <c r="P17" i="3" s="1"/>
  <c r="P16" i="3" s="1"/>
  <c r="P15" i="3" s="1"/>
  <c r="P14" i="3" s="1"/>
  <c r="P13" i="3" s="1"/>
  <c r="P12" i="3" s="1"/>
  <c r="Q20" i="3"/>
  <c r="Q19" i="3" s="1"/>
  <c r="Q18" i="3" s="1"/>
  <c r="Q17" i="3" s="1"/>
  <c r="Q16" i="3" s="1"/>
  <c r="Q15" i="3" s="1"/>
  <c r="Q14" i="3" s="1"/>
  <c r="Q13" i="3" s="1"/>
  <c r="Q12" i="3" s="1"/>
  <c r="R20" i="3"/>
  <c r="R19" i="3" s="1"/>
  <c r="R18" i="3" s="1"/>
  <c r="R17" i="3" s="1"/>
  <c r="R16" i="3" s="1"/>
  <c r="R15" i="3" s="1"/>
  <c r="R14" i="3" s="1"/>
  <c r="R13" i="3" s="1"/>
  <c r="R12" i="3" s="1"/>
  <c r="I20" i="3"/>
  <c r="I19" i="3" s="1"/>
  <c r="I18" i="3" s="1"/>
  <c r="I17" i="3" s="1"/>
  <c r="I16" i="3" s="1"/>
  <c r="I15" i="3" s="1"/>
  <c r="I14" i="3" s="1"/>
  <c r="I13" i="3" s="1"/>
  <c r="I12" i="3" s="1"/>
  <c r="U9" i="2"/>
  <c r="T9" i="2"/>
  <c r="V6" i="2"/>
  <c r="K13" i="1"/>
  <c r="K12" i="1"/>
  <c r="K11" i="1"/>
  <c r="K10" i="1"/>
  <c r="K18" i="1"/>
  <c r="K17" i="1"/>
  <c r="K16" i="1"/>
  <c r="K15" i="1"/>
  <c r="B36" i="1"/>
  <c r="B35" i="1"/>
  <c r="AK6" i="4"/>
  <c r="AK7" i="4"/>
  <c r="AL7" i="4"/>
  <c r="AL6" i="4"/>
  <c r="G6" i="3"/>
  <c r="G7" i="3"/>
  <c r="G3" i="3"/>
  <c r="U10" i="2"/>
  <c r="T10" i="2"/>
  <c r="G4" i="3"/>
  <c r="N41" i="1" l="1"/>
  <c r="AV4" i="3"/>
  <c r="AU4" i="3" s="1"/>
  <c r="AV10" i="3"/>
  <c r="AU10" i="3" s="1"/>
  <c r="AV9" i="3"/>
  <c r="AU9" i="3" s="1"/>
  <c r="AV8" i="3"/>
  <c r="AU8" i="3" s="1"/>
  <c r="AV7" i="3"/>
  <c r="AU7" i="3" s="1"/>
  <c r="AV6" i="3"/>
  <c r="AU6" i="3" s="1"/>
  <c r="AV5" i="3"/>
  <c r="AU5" i="3" s="1"/>
  <c r="N37" i="1"/>
  <c r="N40" i="1"/>
  <c r="N46" i="1"/>
  <c r="J45" i="1"/>
  <c r="N38" i="1"/>
  <c r="N39" i="1"/>
  <c r="N44" i="1"/>
  <c r="N43" i="1"/>
  <c r="N42" i="1"/>
  <c r="J37" i="1"/>
  <c r="B37" i="1"/>
  <c r="B39" i="1" s="1"/>
  <c r="B48" i="1" s="1"/>
  <c r="N45" i="1"/>
  <c r="J46" i="1"/>
  <c r="J38" i="1"/>
  <c r="J42" i="1"/>
  <c r="J40" i="1"/>
  <c r="J39" i="1"/>
  <c r="J44" i="1"/>
  <c r="J43" i="1"/>
  <c r="J41" i="1"/>
  <c r="R25" i="1"/>
  <c r="R39" i="1" s="1"/>
  <c r="R33" i="1"/>
  <c r="R47" i="1" s="1"/>
  <c r="R26" i="1"/>
  <c r="R40" i="1" s="1"/>
  <c r="S32" i="1"/>
  <c r="R46" i="1" s="1"/>
  <c r="S24" i="1"/>
  <c r="R38" i="1" s="1"/>
  <c r="S31" i="1"/>
  <c r="R45" i="1" s="1"/>
  <c r="S27" i="1"/>
  <c r="R41" i="1" s="1"/>
  <c r="R28" i="1"/>
  <c r="R42" i="1" s="1"/>
  <c r="S30" i="1"/>
  <c r="R44" i="1" s="1"/>
  <c r="S29" i="1"/>
  <c r="R43" i="1" s="1"/>
  <c r="X11" i="4"/>
  <c r="W13" i="4"/>
  <c r="X13" i="4"/>
  <c r="X12" i="4"/>
  <c r="W12" i="4"/>
  <c r="W15" i="4"/>
  <c r="X14" i="4"/>
  <c r="W14" i="4"/>
  <c r="W16" i="4"/>
  <c r="X16" i="4"/>
  <c r="X15" i="4"/>
  <c r="W11" i="4"/>
  <c r="W40" i="4"/>
  <c r="AH6" i="3"/>
  <c r="AG6" i="3" s="1"/>
  <c r="AH4" i="3"/>
  <c r="AG4" i="3" s="1"/>
  <c r="AH7" i="3"/>
  <c r="AG7" i="3" s="1"/>
  <c r="AH5" i="3"/>
  <c r="AG5" i="3" s="1"/>
  <c r="AI11" i="4"/>
  <c r="AI10" i="4"/>
  <c r="AM56" i="4" s="1" a="1"/>
  <c r="AM56" i="4" s="1"/>
  <c r="T13" i="2"/>
  <c r="O13" i="2"/>
  <c r="O14" i="2"/>
  <c r="O4" i="2"/>
  <c r="O5" i="2"/>
  <c r="O6" i="2"/>
  <c r="O7" i="2"/>
  <c r="O8" i="2"/>
  <c r="O9" i="2"/>
  <c r="O10" i="2"/>
  <c r="O11" i="2"/>
  <c r="O12" i="2"/>
  <c r="O3" i="2"/>
  <c r="G4" i="2"/>
  <c r="H4" i="2" s="1"/>
  <c r="G5" i="2"/>
  <c r="H5" i="2" s="1"/>
  <c r="G6" i="2"/>
  <c r="H6" i="2" s="1"/>
  <c r="G7" i="2"/>
  <c r="I7" i="2" s="1"/>
  <c r="G8" i="2"/>
  <c r="I8" i="2" s="1"/>
  <c r="G9" i="2"/>
  <c r="I9" i="2" s="1"/>
  <c r="G10" i="2"/>
  <c r="I10" i="2" s="1"/>
  <c r="G11" i="2"/>
  <c r="I11" i="2" s="1"/>
  <c r="G12" i="2"/>
  <c r="I12" i="2" s="1"/>
  <c r="G13" i="2"/>
  <c r="H13" i="2" s="1"/>
  <c r="G14" i="2"/>
  <c r="H14" i="2" s="1"/>
  <c r="G3" i="2"/>
  <c r="H3" i="2" s="1"/>
  <c r="I2" i="2"/>
  <c r="H2" i="2"/>
  <c r="V3" i="2"/>
  <c r="AI4" i="3" l="1"/>
  <c r="AI7" i="3"/>
  <c r="AI5" i="3"/>
  <c r="AI6" i="3"/>
  <c r="X3" i="2"/>
  <c r="W3" i="2"/>
  <c r="H10" i="2"/>
  <c r="P10" i="2" s="1"/>
  <c r="I6" i="2"/>
  <c r="P6" i="2" s="1"/>
  <c r="H9" i="2"/>
  <c r="P9" i="2" s="1"/>
  <c r="I5" i="2"/>
  <c r="P5" i="2" s="1"/>
  <c r="I4" i="2"/>
  <c r="P4" i="2" s="1"/>
  <c r="H12" i="2"/>
  <c r="P12" i="2" s="1"/>
  <c r="H11" i="2"/>
  <c r="P11" i="2" s="1"/>
  <c r="H7" i="2"/>
  <c r="P7" i="2" s="1"/>
  <c r="H8" i="2"/>
  <c r="P8" i="2" s="1"/>
  <c r="I3" i="2"/>
  <c r="P3" i="2" s="1"/>
  <c r="I14" i="2"/>
  <c r="P14" i="2" s="1"/>
  <c r="I13" i="2"/>
  <c r="P13" i="2" s="1"/>
  <c r="M3" i="2" l="1"/>
  <c r="M5" i="2"/>
  <c r="M4" i="2"/>
  <c r="J12" i="2" l="1"/>
  <c r="J11" i="2"/>
  <c r="J9" i="2"/>
  <c r="J8" i="2"/>
  <c r="J4" i="2"/>
  <c r="J10" i="2"/>
  <c r="J3" i="2"/>
  <c r="J13" i="2"/>
  <c r="J6" i="2"/>
  <c r="J7" i="2"/>
  <c r="J5" i="2"/>
  <c r="J1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32FC1D-3BF4-44E6-9DDA-37C148465408}" name="Query - Calculations" description="Connection to the 'Calculations' query in the workbook." type="100" refreshedVersion="8" minRefreshableVersion="5">
    <extLst>
      <ext xmlns:x15="http://schemas.microsoft.com/office/spreadsheetml/2010/11/main" uri="{DE250136-89BD-433C-8126-D09CA5730AF9}">
        <x15:connection id="6c6f6eb1-ed2c-4029-8452-874a07cb973c">
          <x15:oledbPr connection="Provider=Microsoft.Mashup.OleDb.1;Data Source=$Workbook$;Location=Calculations;Extended Properties=&quot;&quot;">
            <x15:dbTables>
              <x15:dbTable name="Calculations"/>
            </x15:dbTables>
          </x15:oledbPr>
        </x15:connection>
      </ext>
    </extLst>
  </connection>
  <connection id="2" xr16:uid="{879519C2-B38D-47B8-BF13-587452CDF962}" name="Query - customers_table" description="Connection to the 'customers_table' query in the workbook." type="100" refreshedVersion="8" minRefreshableVersion="5">
    <extLst>
      <ext xmlns:x15="http://schemas.microsoft.com/office/spreadsheetml/2010/11/main" uri="{DE250136-89BD-433C-8126-D09CA5730AF9}">
        <x15:connection id="97cbbcb8-b1e6-48e3-bd6b-1edb2d72c35e">
          <x15:oledbPr connection="Provider=Microsoft.Mashup.OleDb.1;Data Source=$Workbook$;Location=customers_table;Extended Properties=&quot;&quot;">
            <x15:dbTables>
              <x15:dbTable name="customers_table"/>
            </x15:dbTables>
          </x15:oledbPr>
        </x15:connection>
      </ext>
    </extLst>
  </connection>
  <connection id="3" xr16:uid="{2B1F4619-CA78-4ED6-8A8E-C261D444565C}" name="Query - Date" description="Connection to the 'Date' query in the workbook." type="100" refreshedVersion="8" minRefreshableVersion="5">
    <extLst>
      <ext xmlns:x15="http://schemas.microsoft.com/office/spreadsheetml/2010/11/main" uri="{DE250136-89BD-433C-8126-D09CA5730AF9}">
        <x15:connection id="67227955-e6f3-4f81-9155-bf9cc066e7a6"/>
      </ext>
    </extLst>
  </connection>
  <connection id="4" xr16:uid="{7B6A2E98-0472-4107-B247-D70163D1462C}"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13a0d404-2b5b-4dde-8d32-9856d01f1d82">
          <x15:oledbPr connection="Provider=Microsoft.Mashup.OleDb.1;Data Source=$Workbook$;Location=monthly_store_targets;Extended Properties=&quot;&quot;">
            <x15:dbTables>
              <x15:dbTable name="monthly_store_targets"/>
            </x15:dbTables>
          </x15:oledbPr>
        </x15:connection>
      </ext>
    </extLst>
  </connection>
  <connection id="5" xr16:uid="{6EA8A6AF-BD43-425E-A3A0-8324CDCE954A}" name="Query - products_table" description="Connection to the 'products_table' query in the workbook." type="100" refreshedVersion="8" minRefreshableVersion="5">
    <extLst>
      <ext xmlns:x15="http://schemas.microsoft.com/office/spreadsheetml/2010/11/main" uri="{DE250136-89BD-433C-8126-D09CA5730AF9}">
        <x15:connection id="baf77c58-06c8-411f-9d7e-144cfdd63cbd">
          <x15:oledbPr connection="Provider=Microsoft.Mashup.OleDb.1;Data Source=$Workbook$;Location=products_table;Extended Properties=&quot;&quot;">
            <x15:dbTables>
              <x15:dbTable name="products_table"/>
            </x15:dbTables>
          </x15:oledbPr>
        </x15:connection>
      </ext>
    </extLst>
  </connection>
  <connection id="6" xr16:uid="{D18870EE-D4D0-4367-9A17-7A7DA40EDAD0}" name="Query - sales_details_table" description="Connection to the 'sales_details_table' query in the workbook." type="100" refreshedVersion="8" minRefreshableVersion="5">
    <extLst>
      <ext xmlns:x15="http://schemas.microsoft.com/office/spreadsheetml/2010/11/main" uri="{DE250136-89BD-433C-8126-D09CA5730AF9}">
        <x15:connection id="a3ec4205-89a8-456b-9576-4023c9d56c2c">
          <x15:oledbPr connection="Provider=Microsoft.Mashup.OleDb.1;Data Source=$Workbook$;Location=sales_details_table;Extended Properties=&quot;&quot;">
            <x15:dbTables>
              <x15:dbTable name="sales_details_table"/>
            </x15:dbTables>
          </x15:oledbPr>
        </x15:connection>
      </ext>
    </extLst>
  </connection>
  <connection id="7" xr16:uid="{F8837F8B-2717-42E7-BC4B-709C64B0731D}" name="Query - sales_persons_table" description="Connection to the 'sales_persons_table' query in the workbook." type="100" refreshedVersion="8" minRefreshableVersion="5">
    <extLst>
      <ext xmlns:x15="http://schemas.microsoft.com/office/spreadsheetml/2010/11/main" uri="{DE250136-89BD-433C-8126-D09CA5730AF9}">
        <x15:connection id="9ec049dd-30b3-4c3a-ae5d-10b88068f1bc">
          <x15:oledbPr connection="Provider=Microsoft.Mashup.OleDb.1;Data Source=$Workbook$;Location=sales_persons_table;Extended Properties=&quot;&quot;">
            <x15:dbTables>
              <x15:dbTable name="sales_persons_table"/>
            </x15:dbTables>
          </x15:oledbPr>
        </x15:connection>
      </ext>
    </extLst>
  </connection>
  <connection id="8" xr16:uid="{B08B564A-C6FC-4CC9-8962-7AD9CF362EA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<sst xmlns="http://schemas.openxmlformats.org/spreadsheetml/2006/main" count="386" uniqueCount="189">
  <si>
    <t>Total Revenue</t>
  </si>
  <si>
    <t>COGS</t>
  </si>
  <si>
    <t>Profits</t>
  </si>
  <si>
    <t>profit %age</t>
  </si>
  <si>
    <t>Total Transactions</t>
  </si>
  <si>
    <t>Total Refunds</t>
  </si>
  <si>
    <t>Refund Rate</t>
  </si>
  <si>
    <t>No. of  Products</t>
  </si>
  <si>
    <t>Units Returned</t>
  </si>
  <si>
    <t>Units Sold</t>
  </si>
  <si>
    <t>Total Target</t>
  </si>
  <si>
    <t>Row Labels</t>
  </si>
  <si>
    <t>Barron-Fleming</t>
  </si>
  <si>
    <t>Berg-Trujillo</t>
  </si>
  <si>
    <t>Lee-Myers</t>
  </si>
  <si>
    <t>Lopez</t>
  </si>
  <si>
    <t>Martinez</t>
  </si>
  <si>
    <t>Miller</t>
  </si>
  <si>
    <t>Myers-Lopez</t>
  </si>
  <si>
    <t>Novak PLC</t>
  </si>
  <si>
    <t>Thomas</t>
  </si>
  <si>
    <t>Valdez</t>
  </si>
  <si>
    <t>Grand Total</t>
  </si>
  <si>
    <t>Zebra BI Table for Office</t>
  </si>
  <si>
    <t>Apr</t>
  </si>
  <si>
    <t>Aug</t>
  </si>
  <si>
    <t>Dec</t>
  </si>
  <si>
    <t>Feb</t>
  </si>
  <si>
    <t>Jan</t>
  </si>
  <si>
    <t>Jul</t>
  </si>
  <si>
    <t>Jun</t>
  </si>
  <si>
    <t>Mar</t>
  </si>
  <si>
    <t>May</t>
  </si>
  <si>
    <t>Nov</t>
  </si>
  <si>
    <t>Oct</t>
  </si>
  <si>
    <t>Sep</t>
  </si>
  <si>
    <t>Month</t>
  </si>
  <si>
    <t>Highlights</t>
  </si>
  <si>
    <t>Variance</t>
  </si>
  <si>
    <t>+0.00%;-0.00%</t>
  </si>
  <si>
    <t>Formatting requied in the graphs</t>
  </si>
  <si>
    <t>Insert Store name slicer</t>
  </si>
  <si>
    <t xml:space="preserve">Select range, ctrl+1, Custom formatting </t>
  </si>
  <si>
    <t>↑</t>
  </si>
  <si>
    <t>↓</t>
  </si>
  <si>
    <t>Format</t>
  </si>
  <si>
    <t>▲</t>
  </si>
  <si>
    <t>▼</t>
  </si>
  <si>
    <t>Format 2</t>
  </si>
  <si>
    <t>Windows + .</t>
  </si>
  <si>
    <t>Format 3</t>
  </si>
  <si>
    <t>Weekend</t>
  </si>
  <si>
    <t>WeekDay</t>
  </si>
  <si>
    <t>Weekday</t>
  </si>
  <si>
    <t>Total Revenue2</t>
  </si>
  <si>
    <t>WeekEnd</t>
  </si>
  <si>
    <t>Bobby Abbott</t>
  </si>
  <si>
    <t>Christine Hawkins</t>
  </si>
  <si>
    <t>Christopher Rivera</t>
  </si>
  <si>
    <t>Jason Johnson</t>
  </si>
  <si>
    <t>Jeffery Powell</t>
  </si>
  <si>
    <t>John Brown</t>
  </si>
  <si>
    <t>Judith Simmons</t>
  </si>
  <si>
    <t>Kristine Barrett</t>
  </si>
  <si>
    <t>Laura Gross</t>
  </si>
  <si>
    <t>Laura Mitchell</t>
  </si>
  <si>
    <t>Lisa West</t>
  </si>
  <si>
    <t>Nicholas Young</t>
  </si>
  <si>
    <t>Paul Noble</t>
  </si>
  <si>
    <t>Richard Long</t>
  </si>
  <si>
    <t>Timothy Williams</t>
  </si>
  <si>
    <t>Travis Ewing</t>
  </si>
  <si>
    <t>Customer_Name</t>
  </si>
  <si>
    <t>TOP 5</t>
  </si>
  <si>
    <t>BOTTOM 5</t>
  </si>
  <si>
    <t>Location</t>
  </si>
  <si>
    <t>California</t>
  </si>
  <si>
    <t>Florida</t>
  </si>
  <si>
    <t>Georgia</t>
  </si>
  <si>
    <t>Illinois</t>
  </si>
  <si>
    <t>Indiana</t>
  </si>
  <si>
    <t>Maryland</t>
  </si>
  <si>
    <t>Michigan</t>
  </si>
  <si>
    <t>Missouri</t>
  </si>
  <si>
    <t>New York</t>
  </si>
  <si>
    <t>Texas</t>
  </si>
  <si>
    <t>Virginia</t>
  </si>
  <si>
    <t>Washington</t>
  </si>
  <si>
    <t>Wisconsin</t>
  </si>
  <si>
    <t xml:space="preserve">Option </t>
  </si>
  <si>
    <t>Combo Box</t>
  </si>
  <si>
    <t>Customer</t>
  </si>
  <si>
    <t>Revenue</t>
  </si>
  <si>
    <t>Transactions</t>
  </si>
  <si>
    <t>Customer Profit Table</t>
  </si>
  <si>
    <t>Location Profit Table</t>
  </si>
  <si>
    <t>Top (Box)</t>
  </si>
  <si>
    <t>Bottom (Box)</t>
  </si>
  <si>
    <t>Customer Revenue Table</t>
  </si>
  <si>
    <t>Customer Tarnsaction Table</t>
  </si>
  <si>
    <t>Location Revenue Table</t>
  </si>
  <si>
    <t>Imp Formulas Used</t>
  </si>
  <si>
    <t>Gender</t>
  </si>
  <si>
    <t>Female</t>
  </si>
  <si>
    <t>Male</t>
  </si>
  <si>
    <t>Count of Gender</t>
  </si>
  <si>
    <t>Count of Gender2</t>
  </si>
  <si>
    <t>Icons</t>
  </si>
  <si>
    <t>Formatting</t>
  </si>
  <si>
    <t>■</t>
  </si>
  <si>
    <t>◎</t>
  </si>
  <si>
    <t>Copy cell - Paste Special and paste as picture</t>
  </si>
  <si>
    <t>&lt;</t>
  </si>
  <si>
    <t>Revenue Weekdays</t>
  </si>
  <si>
    <t>Revenue Weekends</t>
  </si>
  <si>
    <t>Q1</t>
  </si>
  <si>
    <t>Q2</t>
  </si>
  <si>
    <t>Q3</t>
  </si>
  <si>
    <t>Q4</t>
  </si>
  <si>
    <t>AVERAGE</t>
  </si>
  <si>
    <t>Highlight</t>
  </si>
  <si>
    <t>Below Avg</t>
  </si>
  <si>
    <t>Profit</t>
  </si>
  <si>
    <t>Ptofit %age</t>
  </si>
  <si>
    <t>Chart</t>
  </si>
  <si>
    <t>Combo Box 2</t>
  </si>
  <si>
    <t>Caption</t>
  </si>
  <si>
    <t>Formatting 2</t>
  </si>
  <si>
    <t>Age Bracket</t>
  </si>
  <si>
    <t>21-30</t>
  </si>
  <si>
    <t>41-50</t>
  </si>
  <si>
    <t>&lt;20</t>
  </si>
  <si>
    <t>31-40</t>
  </si>
  <si>
    <t>Options</t>
  </si>
  <si>
    <t>50+</t>
  </si>
  <si>
    <t>Day Name</t>
  </si>
  <si>
    <t>Sun</t>
  </si>
  <si>
    <t>Mon</t>
  </si>
  <si>
    <t>Tue</t>
  </si>
  <si>
    <t>Wed</t>
  </si>
  <si>
    <t>Thu</t>
  </si>
  <si>
    <t>Fri</t>
  </si>
  <si>
    <t>Sat</t>
  </si>
  <si>
    <t xml:space="preserve">Revenue </t>
  </si>
  <si>
    <t>Transaction</t>
  </si>
  <si>
    <t>Option</t>
  </si>
  <si>
    <t>Month Name</t>
  </si>
  <si>
    <t>Profits2</t>
  </si>
  <si>
    <t>Total Transactions2</t>
  </si>
  <si>
    <t>Profits3</t>
  </si>
  <si>
    <t>Total Revenue3</t>
  </si>
  <si>
    <t>Total Transactions3</t>
  </si>
  <si>
    <t>Data Label</t>
  </si>
  <si>
    <t>Audience Fusion</t>
  </si>
  <si>
    <t>Begin Brew</t>
  </si>
  <si>
    <t>Might Mist</t>
  </si>
  <si>
    <t>Onto Dew</t>
  </si>
  <si>
    <t>Over Splash</t>
  </si>
  <si>
    <t>Point Splash</t>
  </si>
  <si>
    <t>Protect Rush</t>
  </si>
  <si>
    <t>Side Brew</t>
  </si>
  <si>
    <t>Tv Breeze</t>
  </si>
  <si>
    <t>Two Breeze</t>
  </si>
  <si>
    <t>Sports Drink</t>
  </si>
  <si>
    <t>Soft Drink</t>
  </si>
  <si>
    <t>Energy Drink</t>
  </si>
  <si>
    <t>Coffee</t>
  </si>
  <si>
    <t>Juice</t>
  </si>
  <si>
    <t>Water</t>
  </si>
  <si>
    <t>Alcoholic Beverage</t>
  </si>
  <si>
    <t>Tea</t>
  </si>
  <si>
    <t>Top 5 Returned Products</t>
  </si>
  <si>
    <t>By Total Returned Amount</t>
  </si>
  <si>
    <t>By Return Rate</t>
  </si>
  <si>
    <t>Avg</t>
  </si>
  <si>
    <t>Target</t>
  </si>
  <si>
    <t>Table</t>
  </si>
  <si>
    <t>Target Achieved</t>
  </si>
  <si>
    <t>Total Revenue(MonthWise)</t>
  </si>
  <si>
    <t>Total Target (Month-Wise)</t>
  </si>
  <si>
    <t>Final Formatting</t>
  </si>
  <si>
    <t>Robert Fitzgerald</t>
  </si>
  <si>
    <t>Laura Fuller</t>
  </si>
  <si>
    <t>Samantha Ford</t>
  </si>
  <si>
    <t>Allison Dixon</t>
  </si>
  <si>
    <t>Nathan Brown</t>
  </si>
  <si>
    <t>Nicholas Wilson</t>
  </si>
  <si>
    <t>Chloe Roberts</t>
  </si>
  <si>
    <t>Month -Wise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</si>
</sst>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5" formatCode="&quot;$&quot;#,##0_);\(&quot;$&quot;#,##0\)"/>
    <numFmt numFmtId="44" formatCode="_(&quot;$&quot;* #,##0.00_);_(&quot;$&quot;* \(#,##0.00\);_(&quot;$&quot;* &quot;-&quot;??_);_(@_)"/>
    <numFmt numFmtId="43" formatCode="_(* #,##0.00_);_(* \(#,##0.00\);_(* &quot;-&quot;??_);_(@_)"/>
    <numFmt numFmtId="164" formatCode="\$#,##0;\(\$#,##0\);\$#,##0"/>
    <numFmt numFmtId="165" formatCode="0.00%;\-0.00%;0.00%"/>
    <numFmt numFmtId="166" formatCode="_(* #,##0_);_(* \(#,##0\);_(* &quot;-&quot;??_);_(@_)"/>
    <numFmt numFmtId="167" formatCode="\+0.00%;\-0.00%"/>
    <numFmt numFmtId="168" formatCode=";;"/>
    <numFmt numFmtId="169" formatCode="_(&quot;$&quot;* #,##0_);_(&quot;$&quot;* \(#,##0\);_(&quot;$&quot;* &quot;-&quot;??_);_(@_)"/>
    <numFmt numFmtId="170" formatCode="_([$$-409]* #,##0_);_([$$-409]* \(#,##0\);_([$$-409]* &quot;-&quot;??_);_(@_)"/>
    <numFmt numFmtId="171" formatCode="#,##0.0,\ &quot;K&quot;"/>
    <numFmt numFmtId="172" formatCode="&quot;$&quot;#,##0"/>
  </numFmts>
  <fonts count="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theme="9"/>
      <name val="Calibri"/>
      <family val="2"/>
    </font>
    <font>
      <b/>
      <i/>
      <sz val="11"/>
      <color theme="1"/>
      <name val="Calibri"/>
      <family val="2"/>
      <scheme val="minor"/>
    </font>
    <font>
      <sz val="15"/>
      <color theme="1"/>
      <name val="Calibri"/>
      <family val="2"/>
      <scheme val="minor"/>
    </font>
    <font>
      <sz val="16"/>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ck">
        <color theme="0"/>
      </left>
      <right style="thick">
        <color theme="0"/>
      </right>
      <top style="thick">
        <color theme="0"/>
      </top>
      <bottom style="thick">
        <color theme="0"/>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36">
    <xf numFmtId="0" fontId="0" fillId="0" borderId="0" xfId="0"/>
    <xf numFmtId="164" fontId="0" fillId="0" borderId="0" xfId="0" applyNumberFormat="1"/>
    <xf numFmtId="165" fontId="0" fillId="0" borderId="0" xfId="0" applyNumberFormat="1"/>
    <xf numFmtId="3" fontId="0" fillId="0" borderId="0" xfId="0" applyNumberFormat="1"/>
    <xf numFmtId="0" fontId="0" fillId="0" borderId="0" xfId="0" pivotButton="1"/>
    <xf numFmtId="0" fontId="0" fillId="0" borderId="0" xfId="0" applyAlignment="1">
      <alignment horizontal="left"/>
    </xf>
    <xf numFmtId="166" fontId="0" fillId="0" borderId="0" xfId="0" applyNumberFormat="1"/>
    <xf numFmtId="166" fontId="0" fillId="0" borderId="0" xfId="1" applyNumberFormat="1" applyFont="1"/>
    <xf numFmtId="9" fontId="0" fillId="0" borderId="0" xfId="2" applyFont="1"/>
    <xf numFmtId="167" fontId="0" fillId="0" borderId="0" xfId="2" applyNumberFormat="1" applyFont="1"/>
    <xf numFmtId="0" fontId="5" fillId="0" borderId="0" xfId="0" applyFont="1"/>
    <xf numFmtId="0" fontId="2" fillId="0" borderId="0" xfId="0" applyFont="1"/>
    <xf numFmtId="10" fontId="0" fillId="0" borderId="0" xfId="0" applyNumberFormat="1"/>
    <xf numFmtId="0" fontId="3" fillId="0" borderId="0" xfId="0" applyFont="1"/>
    <xf numFmtId="0" fontId="6" fillId="0" borderId="0" xfId="0" applyFont="1"/>
    <xf numFmtId="0" fontId="4" fillId="3" borderId="0" xfId="0" applyFont="1" applyFill="1"/>
    <xf numFmtId="2" fontId="0" fillId="0" borderId="0" xfId="0" applyNumberFormat="1"/>
    <xf numFmtId="0" fontId="0" fillId="4" borderId="0" xfId="0" applyFill="1"/>
    <xf numFmtId="10" fontId="7" fillId="0" borderId="0" xfId="2" applyNumberFormat="1" applyFont="1"/>
    <xf numFmtId="168" fontId="0" fillId="2" borderId="1" xfId="0" applyNumberFormat="1" applyFill="1" applyBorder="1"/>
    <xf numFmtId="168" fontId="0" fillId="4" borderId="1" xfId="0" applyNumberFormat="1" applyFill="1" applyBorder="1"/>
    <xf numFmtId="170" fontId="0" fillId="0" borderId="0" xfId="3" applyNumberFormat="1" applyFont="1"/>
    <xf numFmtId="169" fontId="0" fillId="0" borderId="0" xfId="0" applyNumberFormat="1"/>
    <xf numFmtId="167" fontId="0" fillId="0" borderId="0" xfId="0" applyNumberFormat="1"/>
    <xf numFmtId="5" fontId="0" fillId="0" borderId="0" xfId="3" applyNumberFormat="1" applyFont="1"/>
    <xf numFmtId="0" fontId="0" fillId="0" borderId="0" xfId="0" applyAlignment="1">
      <alignment horizontal="center" vertical="top"/>
    </xf>
    <xf numFmtId="0" fontId="0" fillId="5" borderId="1" xfId="0" applyFill="1" applyBorder="1" applyAlignment="1">
      <alignment horizontal="center" vertical="top"/>
    </xf>
    <xf numFmtId="0" fontId="0" fillId="3" borderId="0" xfId="0" applyFill="1"/>
    <xf numFmtId="0" fontId="0" fillId="3" borderId="0" xfId="0" applyFill="1" applyAlignment="1">
      <alignment horizontal="center" vertical="top"/>
    </xf>
    <xf numFmtId="168" fontId="0" fillId="0" borderId="0" xfId="0" applyNumberFormat="1"/>
    <xf numFmtId="171" fontId="0" fillId="0" borderId="0" xfId="1" applyNumberFormat="1" applyFont="1"/>
    <xf numFmtId="10" fontId="0" fillId="0" borderId="0" xfId="2" applyNumberFormat="1" applyFont="1"/>
    <xf numFmtId="172" fontId="0" fillId="0" borderId="0" xfId="1" applyNumberFormat="1" applyFont="1"/>
    <xf numFmtId="0" fontId="8" fillId="0" borderId="0" xfId="0" applyFont="1"/>
    <xf numFmtId="171" fontId="0" fillId="0" borderId="0" xfId="0" applyNumberFormat="1"/>
    <xf numFmtId="0" fontId="0" fillId="6" borderId="0" xfId="0" applyFill="1"/>
  </cellXfs>
  <cellStyles count="4">
    <cellStyle name="Comma" xfId="1" builtinId="3"/>
    <cellStyle name="Currency" xfId="3" builtinId="4"/>
    <cellStyle name="Normal" xfId="0" builtinId="0"/>
    <cellStyle name="Percent" xfId="2" builtinId="5"/>
  </cellStyles>
  <dxfs count="37">
    <dxf>
      <numFmt numFmtId="172" formatCode="&quot;$&quot;#,##0"/>
    </dxf>
    <dxf>
      <numFmt numFmtId="14" formatCode="0.00%"/>
    </dxf>
    <dxf>
      <numFmt numFmtId="167" formatCode="\+0.00%;\-0.00%"/>
    </dxf>
    <dxf>
      <numFmt numFmtId="14" formatCode="0.00%"/>
    </dxf>
    <dxf>
      <numFmt numFmtId="164" formatCode="\$#,##0;\(\$#,##0\);\$#,##0"/>
    </dxf>
    <dxf>
      <numFmt numFmtId="0" formatCode="General"/>
    </dxf>
    <dxf>
      <numFmt numFmtId="167" formatCode="\+0.00%;\-0.00%"/>
    </dxf>
    <dxf>
      <numFmt numFmtId="14" formatCode="0.00%"/>
    </dxf>
    <dxf>
      <numFmt numFmtId="164" formatCode="\$#,##0;\(\$#,##0\);\$#,##0"/>
    </dxf>
    <dxf>
      <numFmt numFmtId="0" formatCode="General"/>
    </dxf>
    <dxf>
      <numFmt numFmtId="167" formatCode="\+0.00%;\-0.00%"/>
    </dxf>
    <dxf>
      <numFmt numFmtId="14" formatCode="0.00%"/>
    </dxf>
    <dxf>
      <numFmt numFmtId="0" formatCode="General"/>
    </dxf>
    <dxf>
      <numFmt numFmtId="167" formatCode="\+0.00%;\-0.00%"/>
    </dxf>
    <dxf>
      <font>
        <color rgb="FFE12BB6"/>
      </font>
    </dxf>
    <dxf>
      <font>
        <color rgb="FF002060"/>
      </font>
    </dxf>
    <dxf>
      <numFmt numFmtId="167" formatCode="\+0.00%;\-0.00%"/>
    </dxf>
    <dxf>
      <fill>
        <patternFill>
          <bgColor rgb="FF0070C0"/>
        </patternFill>
      </fill>
    </dxf>
    <dxf>
      <fill>
        <patternFill>
          <bgColor theme="0" tint="-0.499984740745262"/>
        </patternFill>
      </fill>
    </dxf>
    <dxf>
      <numFmt numFmtId="166" formatCode="_(* #,##0_);_(* \(#,##0\);_(* &quot;-&quot;??_);_(@_)"/>
    </dxf>
    <dxf>
      <numFmt numFmtId="166" formatCode="_(* #,##0_);_(* \(#,##0\);_(* &quot;-&quot;??_);_(@_)"/>
    </dxf>
    <dxf>
      <font>
        <color rgb="FFC00000"/>
      </font>
    </dxf>
    <dxf>
      <font>
        <color rgb="FFFF0000"/>
      </font>
    </dxf>
    <dxf>
      <font>
        <color rgb="FF92D050"/>
      </font>
    </dxf>
    <dxf>
      <font>
        <color rgb="FFC00000"/>
      </font>
    </dxf>
    <dxf>
      <font>
        <color theme="9" tint="-0.24994659260841701"/>
      </font>
    </dxf>
    <dxf>
      <font>
        <color rgb="FFC00000"/>
      </font>
    </dxf>
    <dxf>
      <font>
        <color rgb="FFC00000"/>
      </font>
    </dxf>
    <dxf>
      <font>
        <color theme="9" tint="-0.24994659260841701"/>
      </font>
    </dxf>
    <dxf>
      <font>
        <color rgb="FFFF0000"/>
      </font>
    </dxf>
    <dxf>
      <font>
        <color rgb="FF92D050"/>
      </font>
    </dxf>
    <dxf>
      <font>
        <color rgb="FFC00000"/>
      </font>
    </dxf>
    <dxf>
      <font>
        <color rgb="FF00B050"/>
      </font>
    </dxf>
    <dxf>
      <font>
        <b/>
        <i val="0"/>
        <color rgb="FF92D050"/>
      </font>
    </dxf>
    <dxf>
      <font>
        <b/>
        <i val="0"/>
        <color rgb="FFFF0000"/>
      </font>
    </dxf>
    <dxf>
      <font>
        <b/>
        <i val="0"/>
        <sz val="12"/>
        <color theme="0"/>
        <name val="72 Condensed"/>
        <family val="2"/>
        <scheme val="none"/>
      </font>
    </dxf>
    <dxf>
      <font>
        <b/>
        <i val="0"/>
        <sz val="11"/>
        <color theme="0" tint="-0.24994659260841701"/>
        <name val="Aptos"/>
        <family val="2"/>
      </font>
      <fill>
        <patternFill patternType="solid">
          <bgColor theme="6" tint="-0.499984740745262"/>
        </patternFill>
      </fill>
    </dxf>
  </dxfs>
  <tableStyles count="1" defaultTableStyle="TableStyleMedium2" defaultPivotStyle="PivotStyleLight16">
    <tableStyle name="CSfP" pivot="0" table="0" count="7" xr9:uid="{99E4F495-3A7A-428A-A2A7-C47355E20014}">
      <tableStyleElement type="wholeTable" dxfId="36"/>
      <tableStyleElement type="headerRow" dxfId="35"/>
    </tableStyle>
  </tableStyles>
  <colors>
    <mruColors>
      <color rgb="FFE12BB6"/>
    </mruColors>
  </colors>
  <extLst>
    <ext xmlns:x14="http://schemas.microsoft.com/office/spreadsheetml/2009/9/main" uri="{46F421CA-312F-682f-3DD2-61675219B42D}">
      <x14:dxfs count="5">
        <dxf>
          <font>
            <b/>
            <i/>
            <sz val="11"/>
            <color theme="1" tint="4.9989318521683403E-2"/>
            <name val="Aptos"/>
            <family val="2"/>
          </font>
          <fill>
            <patternFill>
              <bgColor theme="0" tint="-4.9989318521683403E-2"/>
            </patternFill>
          </fill>
        </dxf>
        <dxf>
          <font>
            <b val="0"/>
            <i/>
            <sz val="11"/>
            <color theme="1" tint="4.9989318521683403E-2"/>
            <name val="Aptos"/>
            <family val="2"/>
          </font>
          <fill>
            <gradientFill type="path" left="0.5" right="0.5" top="0.5" bottom="0.5">
              <stop position="0">
                <color theme="0" tint="-0.25098422193060094"/>
              </stop>
              <stop position="1">
                <color theme="0" tint="-0.49803155613879818"/>
              </stop>
            </gradientFill>
          </fill>
        </dxf>
        <dxf>
          <fill>
            <patternFill>
              <bgColor theme="0" tint="-4.9989318521683403E-2"/>
            </patternFill>
          </fill>
          <border>
            <left style="thin">
              <color theme="2" tint="-9.9948118533890809E-2"/>
            </left>
            <right style="thin">
              <color theme="2" tint="-9.9948118533890809E-2"/>
            </right>
            <top style="thin">
              <color theme="2" tint="-9.9948118533890809E-2"/>
            </top>
            <bottom style="thin">
              <color theme="2" tint="-9.9948118533890809E-2"/>
            </bottom>
          </border>
        </dxf>
        <dxf>
          <font>
            <b/>
            <i/>
            <sz val="11"/>
            <color theme="1" tint="4.9989318521683403E-2"/>
            <name val="Aptos Black"/>
            <family val="2"/>
            <scheme val="none"/>
          </font>
          <fill>
            <patternFill>
              <bgColor theme="0"/>
            </patternFill>
          </fill>
          <border>
            <left style="thin">
              <color theme="2" tint="-9.9948118533890809E-2"/>
            </left>
            <right style="thin">
              <color theme="2" tint="-9.9948118533890809E-2"/>
            </right>
            <top style="thin">
              <color theme="2" tint="-9.9948118533890809E-2"/>
            </top>
            <bottom style="thin">
              <color theme="2" tint="-9.9948118533890809E-2"/>
            </bottom>
            <horizontal/>
          </border>
        </dxf>
        <dxf>
          <font>
            <b val="0"/>
            <i/>
            <sz val="11"/>
            <color theme="1" tint="4.9989318521683403E-2"/>
            <name val="Aptos"/>
            <family val="2"/>
            <scheme val="none"/>
          </font>
          <fill>
            <patternFill>
              <bgColor theme="0" tint="-0.34998626667073579"/>
            </patternFill>
          </fill>
          <border>
            <left style="thin">
              <color theme="2" tint="-9.9948118533890809E-2"/>
            </left>
            <right style="thin">
              <color theme="2" tint="-9.9948118533890809E-2"/>
            </right>
            <top style="thin">
              <color theme="2" tint="-9.9948118533890809E-2"/>
            </top>
            <bottom style="thin">
              <color theme="2" tint="-9.9948118533890809E-2"/>
            </bottom>
            <horizontal/>
          </border>
        </dxf>
      </x14:dxfs>
    </ext>
    <ext xmlns:x14="http://schemas.microsoft.com/office/spreadsheetml/2009/9/main" uri="{EB79DEF2-80B8-43e5-95BD-54CBDDF9020C}">
      <x14:slicerStyles defaultSlicerStyle="SlicerStyleLight1">
        <x14:slicerStyle name="CSfP">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pivotCacheDefinition" Target="pivotCache/pivotCacheDefinition33.xml"/><Relationship Id="rId47" Type="http://schemas.microsoft.com/office/2007/relationships/slicerCache" Target="slicerCaches/slicerCache4.xml"/><Relationship Id="rId63" Type="http://schemas.openxmlformats.org/officeDocument/2006/relationships/customXml" Target="../customXml/item8.xml"/><Relationship Id="rId68" Type="http://schemas.openxmlformats.org/officeDocument/2006/relationships/customXml" Target="../customXml/item13.xml"/><Relationship Id="rId84" Type="http://schemas.openxmlformats.org/officeDocument/2006/relationships/customXml" Target="../customXml/item29.xml"/><Relationship Id="rId89" Type="http://schemas.openxmlformats.org/officeDocument/2006/relationships/customXml" Target="../customXml/item34.xml"/><Relationship Id="rId16" Type="http://schemas.openxmlformats.org/officeDocument/2006/relationships/pivotCacheDefinition" Target="pivotCache/pivotCacheDefinition7.xml"/><Relationship Id="rId107" Type="http://schemas.openxmlformats.org/officeDocument/2006/relationships/customXml" Target="../customXml/item52.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openxmlformats.org/officeDocument/2006/relationships/pivotCacheDefinition" Target="pivotCache/pivotCacheDefinition28.xml"/><Relationship Id="rId53" Type="http://schemas.openxmlformats.org/officeDocument/2006/relationships/powerPivotData" Target="model/item.data"/><Relationship Id="rId58" Type="http://schemas.openxmlformats.org/officeDocument/2006/relationships/customXml" Target="../customXml/item3.xml"/><Relationship Id="rId74" Type="http://schemas.openxmlformats.org/officeDocument/2006/relationships/customXml" Target="../customXml/item19.xml"/><Relationship Id="rId79" Type="http://schemas.openxmlformats.org/officeDocument/2006/relationships/customXml" Target="../customXml/item24.xml"/><Relationship Id="rId102" Type="http://schemas.openxmlformats.org/officeDocument/2006/relationships/customXml" Target="../customXml/item47.xml"/><Relationship Id="rId5" Type="http://schemas.openxmlformats.org/officeDocument/2006/relationships/worksheet" Target="worksheets/sheet5.xml"/><Relationship Id="rId90" Type="http://schemas.openxmlformats.org/officeDocument/2006/relationships/customXml" Target="../customXml/item35.xml"/><Relationship Id="rId95" Type="http://schemas.openxmlformats.org/officeDocument/2006/relationships/customXml" Target="../customXml/item40.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openxmlformats.org/officeDocument/2006/relationships/pivotCacheDefinition" Target="pivotCache/pivotCacheDefinition34.xml"/><Relationship Id="rId48" Type="http://schemas.openxmlformats.org/officeDocument/2006/relationships/theme" Target="theme/theme1.xml"/><Relationship Id="rId64" Type="http://schemas.openxmlformats.org/officeDocument/2006/relationships/customXml" Target="../customXml/item9.xml"/><Relationship Id="rId69" Type="http://schemas.openxmlformats.org/officeDocument/2006/relationships/customXml" Target="../customXml/item14.xml"/><Relationship Id="rId80" Type="http://schemas.openxmlformats.org/officeDocument/2006/relationships/customXml" Target="../customXml/item25.xml"/><Relationship Id="rId85" Type="http://schemas.openxmlformats.org/officeDocument/2006/relationships/customXml" Target="../customXml/item30.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33" Type="http://schemas.openxmlformats.org/officeDocument/2006/relationships/pivotCacheDefinition" Target="pivotCache/pivotCacheDefinition24.xml"/><Relationship Id="rId38" Type="http://schemas.openxmlformats.org/officeDocument/2006/relationships/pivotCacheDefinition" Target="pivotCache/pivotCacheDefinition29.xml"/><Relationship Id="rId59" Type="http://schemas.openxmlformats.org/officeDocument/2006/relationships/customXml" Target="../customXml/item4.xml"/><Relationship Id="rId103" Type="http://schemas.openxmlformats.org/officeDocument/2006/relationships/customXml" Target="../customXml/item48.xml"/><Relationship Id="rId108" Type="http://schemas.openxmlformats.org/officeDocument/2006/relationships/customXml" Target="../customXml/item53.xml"/><Relationship Id="rId54" Type="http://schemas.microsoft.com/office/2017/10/relationships/person" Target="persons/person.xml"/><Relationship Id="rId70" Type="http://schemas.openxmlformats.org/officeDocument/2006/relationships/customXml" Target="../customXml/item15.xml"/><Relationship Id="rId75" Type="http://schemas.openxmlformats.org/officeDocument/2006/relationships/customXml" Target="../customXml/item20.xml"/><Relationship Id="rId91" Type="http://schemas.openxmlformats.org/officeDocument/2006/relationships/customXml" Target="../customXml/item36.xml"/><Relationship Id="rId96"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openxmlformats.org/officeDocument/2006/relationships/pivotCacheDefinition" Target="pivotCache/pivotCacheDefinition27.xml"/><Relationship Id="rId49" Type="http://schemas.openxmlformats.org/officeDocument/2006/relationships/connections" Target="connections.xml"/><Relationship Id="rId57" Type="http://schemas.openxmlformats.org/officeDocument/2006/relationships/customXml" Target="../customXml/item2.xml"/><Relationship Id="rId106" Type="http://schemas.openxmlformats.org/officeDocument/2006/relationships/customXml" Target="../customXml/item51.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microsoft.com/office/2007/relationships/slicerCache" Target="slicerCaches/slicerCache1.xml"/><Relationship Id="rId52" Type="http://schemas.openxmlformats.org/officeDocument/2006/relationships/sheetMetadata" Target="metadata.xml"/><Relationship Id="rId60" Type="http://schemas.openxmlformats.org/officeDocument/2006/relationships/customXml" Target="../customXml/item5.xml"/><Relationship Id="rId65" Type="http://schemas.openxmlformats.org/officeDocument/2006/relationships/customXml" Target="../customXml/item10.xml"/><Relationship Id="rId73" Type="http://schemas.openxmlformats.org/officeDocument/2006/relationships/customXml" Target="../customXml/item18.xml"/><Relationship Id="rId78" Type="http://schemas.openxmlformats.org/officeDocument/2006/relationships/customXml" Target="../customXml/item23.xml"/><Relationship Id="rId81" Type="http://schemas.openxmlformats.org/officeDocument/2006/relationships/customXml" Target="../customXml/item26.xml"/><Relationship Id="rId86" Type="http://schemas.openxmlformats.org/officeDocument/2006/relationships/customXml" Target="../customXml/item31.xml"/><Relationship Id="rId94" Type="http://schemas.openxmlformats.org/officeDocument/2006/relationships/customXml" Target="../customXml/item39.xml"/><Relationship Id="rId99" Type="http://schemas.openxmlformats.org/officeDocument/2006/relationships/customXml" Target="../customXml/item44.xml"/><Relationship Id="rId101" Type="http://schemas.openxmlformats.org/officeDocument/2006/relationships/customXml" Target="../customXml/item4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pivotCacheDefinition" Target="pivotCache/pivotCacheDefinition30.xml"/><Relationship Id="rId109" Type="http://schemas.microsoft.com/office/2006/relationships/vbaProject" Target="vbaProject.bin"/><Relationship Id="rId34" Type="http://schemas.openxmlformats.org/officeDocument/2006/relationships/pivotCacheDefinition" Target="pivotCache/pivotCacheDefinition25.xml"/><Relationship Id="rId50" Type="http://schemas.openxmlformats.org/officeDocument/2006/relationships/styles" Target="styles.xml"/><Relationship Id="rId55" Type="http://schemas.openxmlformats.org/officeDocument/2006/relationships/calcChain" Target="calcChain.xml"/><Relationship Id="rId76" Type="http://schemas.openxmlformats.org/officeDocument/2006/relationships/customXml" Target="../customXml/item21.xml"/><Relationship Id="rId97" Type="http://schemas.openxmlformats.org/officeDocument/2006/relationships/customXml" Target="../customXml/item42.xml"/><Relationship Id="rId104" Type="http://schemas.openxmlformats.org/officeDocument/2006/relationships/customXml" Target="../customXml/item49.xml"/><Relationship Id="rId7" Type="http://schemas.openxmlformats.org/officeDocument/2006/relationships/worksheet" Target="worksheets/sheet7.xml"/><Relationship Id="rId71" Type="http://schemas.openxmlformats.org/officeDocument/2006/relationships/customXml" Target="../customXml/item16.xml"/><Relationship Id="rId92"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pivotCacheDefinition" Target="pivotCache/pivotCacheDefinition31.xml"/><Relationship Id="rId45" Type="http://schemas.microsoft.com/office/2007/relationships/slicerCache" Target="slicerCaches/slicerCache2.xml"/><Relationship Id="rId66" Type="http://schemas.openxmlformats.org/officeDocument/2006/relationships/customXml" Target="../customXml/item11.xml"/><Relationship Id="rId87" Type="http://schemas.openxmlformats.org/officeDocument/2006/relationships/customXml" Target="../customXml/item32.xml"/><Relationship Id="rId61" Type="http://schemas.openxmlformats.org/officeDocument/2006/relationships/customXml" Target="../customXml/item6.xml"/><Relationship Id="rId82" Type="http://schemas.openxmlformats.org/officeDocument/2006/relationships/customXml" Target="../customXml/item27.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openxmlformats.org/officeDocument/2006/relationships/customXml" Target="../customXml/item1.xml"/><Relationship Id="rId77" Type="http://schemas.openxmlformats.org/officeDocument/2006/relationships/customXml" Target="../customXml/item22.xml"/><Relationship Id="rId100" Type="http://schemas.openxmlformats.org/officeDocument/2006/relationships/customXml" Target="../customXml/item45.xml"/><Relationship Id="rId105" Type="http://schemas.openxmlformats.org/officeDocument/2006/relationships/customXml" Target="../customXml/item50.xml"/><Relationship Id="rId8" Type="http://schemas.openxmlformats.org/officeDocument/2006/relationships/worksheet" Target="worksheets/sheet8.xml"/><Relationship Id="rId51" Type="http://schemas.openxmlformats.org/officeDocument/2006/relationships/sharedStrings" Target="sharedStrings.xml"/><Relationship Id="rId72" Type="http://schemas.openxmlformats.org/officeDocument/2006/relationships/customXml" Target="../customXml/item17.xml"/><Relationship Id="rId93" Type="http://schemas.openxmlformats.org/officeDocument/2006/relationships/customXml" Target="../customXml/item38.xml"/><Relationship Id="rId98" Type="http://schemas.openxmlformats.org/officeDocument/2006/relationships/customXml" Target="../customXml/item43.xml"/><Relationship Id="rId3" Type="http://schemas.openxmlformats.org/officeDocument/2006/relationships/worksheet" Target="worksheets/sheet3.xml"/><Relationship Id="rId25" Type="http://schemas.openxmlformats.org/officeDocument/2006/relationships/pivotCacheDefinition" Target="pivotCache/pivotCacheDefinition16.xml"/><Relationship Id="rId46" Type="http://schemas.microsoft.com/office/2007/relationships/slicerCache" Target="slicerCaches/slicerCache3.xml"/><Relationship Id="rId67" Type="http://schemas.openxmlformats.org/officeDocument/2006/relationships/customXml" Target="../customXml/item12.xml"/><Relationship Id="rId20" Type="http://schemas.openxmlformats.org/officeDocument/2006/relationships/pivotCacheDefinition" Target="pivotCache/pivotCacheDefinition11.xml"/><Relationship Id="rId41" Type="http://schemas.openxmlformats.org/officeDocument/2006/relationships/pivotCacheDefinition" Target="pivotCache/pivotCacheDefinition32.xml"/><Relationship Id="rId62" Type="http://schemas.openxmlformats.org/officeDocument/2006/relationships/customXml" Target="../customXml/item7.xml"/><Relationship Id="rId83" Type="http://schemas.openxmlformats.org/officeDocument/2006/relationships/customXml" Target="../customXml/item28.xml"/><Relationship Id="rId88" Type="http://schemas.openxmlformats.org/officeDocument/2006/relationships/customXml" Target="../customXml/item3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[CV_3_ProjectChart.xlsm]Sheet1!PivotTable2</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Sheet1!$R$7</c:f>
              <c:strCache>
                <c:ptCount val="1"/>
                <c:pt idx="0">
                  <c:v>Total Revenue</c:v>
                </c:pt>
              </c:strCache>
            </c:strRef>
          </c:tx>
          <c:spPr>
            <a:solidFill>
              <a:schemeClr val="accent1"/>
            </a:solidFill>
            <a:ln>
              <a:noFill/>
            </a:ln>
            <a:effectLst/>
          </c:spPr>
          <c:invertIfNegative val="0"/>
          <c:cat>
            <c:strRef>
              <c:f>Sheet1!$Q$8:$Q$18</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Sheet1!$R$8:$R$18</c:f>
              <c:numCache>
                <c:formatCode>\$#,##0;\(\$#,##0\);\$#,##0</c:formatCode>
                <c:ptCount val="10"/>
                <c:pt idx="0">
                  <c:v>52419.77</c:v>
                </c:pt>
                <c:pt idx="1">
                  <c:v>40299.58</c:v>
                </c:pt>
                <c:pt idx="2">
                  <c:v>50177.01</c:v>
                </c:pt>
                <c:pt idx="3">
                  <c:v>53072.52</c:v>
                </c:pt>
                <c:pt idx="4">
                  <c:v>42045.25</c:v>
                </c:pt>
                <c:pt idx="5">
                  <c:v>44298.27</c:v>
                </c:pt>
                <c:pt idx="6">
                  <c:v>41423.68</c:v>
                </c:pt>
                <c:pt idx="7">
                  <c:v>41329.949999999997</c:v>
                </c:pt>
                <c:pt idx="8">
                  <c:v>43833.69</c:v>
                </c:pt>
                <c:pt idx="9">
                  <c:v>35262.800000000003</c:v>
                </c:pt>
              </c:numCache>
            </c:numRef>
          </c:val>
          <c:extLst>
            <c:ext xmlns:c16="http://schemas.microsoft.com/office/drawing/2014/chart" uri="{C3380CC4-5D6E-409C-BE32-E72D297353CC}">
              <c16:uniqueId val="{00000000-8516-430A-B62B-4B76653075DF}"/>
            </c:ext>
          </c:extLst>
        </c:ser>
        <c:dLbls>
          <c:showLegendKey val="0"/>
          <c:showVal val="0"/>
          <c:showCatName val="0"/>
          <c:showSerName val="0"/>
          <c:showPercent val="0"/>
          <c:showBubbleSize val="0"/>
        </c:dLbls>
        <c:gapWidth val="219"/>
        <c:overlap val="-27"/>
        <c:axId val="898969343"/>
        <c:axId val="898968863"/>
      </c:barChart>
      <c:lineChart>
        <c:grouping val="standard"/>
        <c:varyColors val="0"/>
        <c:ser>
          <c:idx val="1"/>
          <c:order val="1"/>
          <c:tx>
            <c:strRef>
              <c:f>Sheet1!$S$7</c:f>
              <c:strCache>
                <c:ptCount val="1"/>
                <c:pt idx="0">
                  <c:v>Total Target</c:v>
                </c:pt>
              </c:strCache>
            </c:strRef>
          </c:tx>
          <c:spPr>
            <a:ln w="28575" cap="rnd">
              <a:solidFill>
                <a:schemeClr val="accent2"/>
              </a:solidFill>
              <a:round/>
            </a:ln>
            <a:effectLst/>
          </c:spPr>
          <c:marker>
            <c:symbol val="none"/>
          </c:marker>
          <c:cat>
            <c:strRef>
              <c:f>Sheet1!$Q$8:$Q$18</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Sheet1!$S$8:$S$18</c:f>
              <c:numCache>
                <c:formatCode>\$#,##0;\(\$#,##0\);\$#,##0</c:formatCode>
                <c:ptCount val="10"/>
                <c:pt idx="0">
                  <c:v>35742</c:v>
                </c:pt>
                <c:pt idx="1">
                  <c:v>58884</c:v>
                </c:pt>
                <c:pt idx="2">
                  <c:v>30607</c:v>
                </c:pt>
                <c:pt idx="3">
                  <c:v>32487</c:v>
                </c:pt>
                <c:pt idx="4">
                  <c:v>36736</c:v>
                </c:pt>
                <c:pt idx="5">
                  <c:v>57367</c:v>
                </c:pt>
                <c:pt idx="6">
                  <c:v>47085</c:v>
                </c:pt>
                <c:pt idx="7">
                  <c:v>63815</c:v>
                </c:pt>
                <c:pt idx="8">
                  <c:v>31979</c:v>
                </c:pt>
                <c:pt idx="9">
                  <c:v>44340</c:v>
                </c:pt>
              </c:numCache>
            </c:numRef>
          </c:val>
          <c:smooth val="0"/>
          <c:extLst>
            <c:ext xmlns:c16="http://schemas.microsoft.com/office/drawing/2014/chart" uri="{C3380CC4-5D6E-409C-BE32-E72D297353CC}">
              <c16:uniqueId val="{00000001-8516-430A-B62B-4B76653075DF}"/>
            </c:ext>
          </c:extLst>
        </c:ser>
        <c:dLbls>
          <c:showLegendKey val="0"/>
          <c:showVal val="0"/>
          <c:showCatName val="0"/>
          <c:showSerName val="0"/>
          <c:showPercent val="0"/>
          <c:showBubbleSize val="0"/>
        </c:dLbls>
        <c:marker val="1"/>
        <c:smooth val="0"/>
        <c:axId val="1102046912"/>
        <c:axId val="1102049792"/>
      </c:lineChart>
      <c:catAx>
        <c:axId val="898969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68863"/>
        <c:crosses val="autoZero"/>
        <c:auto val="1"/>
        <c:lblAlgn val="ctr"/>
        <c:lblOffset val="100"/>
        <c:noMultiLvlLbl val="0"/>
      </c:catAx>
      <c:valAx>
        <c:axId val="8989688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69343"/>
        <c:crosses val="autoZero"/>
        <c:crossBetween val="between"/>
      </c:valAx>
      <c:valAx>
        <c:axId val="1102049792"/>
        <c:scaling>
          <c:orientation val="minMax"/>
        </c:scaling>
        <c:delete val="1"/>
        <c:axPos val="r"/>
        <c:numFmt formatCode="\$#,##0;\(\$#,##0\);\$#,##0" sourceLinked="1"/>
        <c:majorTickMark val="out"/>
        <c:minorTickMark val="none"/>
        <c:tickLblPos val="nextTo"/>
        <c:crossAx val="1102046912"/>
        <c:crosses val="max"/>
        <c:crossBetween val="between"/>
      </c:valAx>
      <c:catAx>
        <c:axId val="1102046912"/>
        <c:scaling>
          <c:orientation val="minMax"/>
        </c:scaling>
        <c:delete val="1"/>
        <c:axPos val="b"/>
        <c:numFmt formatCode="General" sourceLinked="1"/>
        <c:majorTickMark val="out"/>
        <c:minorTickMark val="none"/>
        <c:tickLblPos val="nextTo"/>
        <c:crossAx val="11020497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Sheet1!$Q$38:$Q$47</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Sheet1!$R$38:$R$47</c:f>
              <c:numCache>
                <c:formatCode>\+0.00%;\-0.00%</c:formatCode>
                <c:ptCount val="10"/>
                <c:pt idx="0">
                  <c:v>0.466615466398075</c:v>
                </c:pt>
                <c:pt idx="1">
                  <c:v>-0.3156106922084097</c:v>
                </c:pt>
                <c:pt idx="2">
                  <c:v>0.63939654327441442</c:v>
                </c:pt>
                <c:pt idx="3">
                  <c:v>0.63365407701542142</c:v>
                </c:pt>
                <c:pt idx="4">
                  <c:v>0.14452444468641115</c:v>
                </c:pt>
                <c:pt idx="5">
                  <c:v>-0.22780919343873662</c:v>
                </c:pt>
                <c:pt idx="6">
                  <c:v>-0.12023616863119889</c:v>
                </c:pt>
                <c:pt idx="7">
                  <c:v>-0.35234741048342871</c:v>
                </c:pt>
                <c:pt idx="8">
                  <c:v>0.37070233590793966</c:v>
                </c:pt>
                <c:pt idx="9">
                  <c:v>-0.20471808750563819</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C6F7-4516-BC5A-C5AE2D0CE580}"/>
            </c:ext>
          </c:extLst>
        </c:ser>
        <c:dLbls>
          <c:dLblPos val="outEnd"/>
          <c:showLegendKey val="0"/>
          <c:showVal val="1"/>
          <c:showCatName val="0"/>
          <c:showSerName val="0"/>
          <c:showPercent val="0"/>
          <c:showBubbleSize val="0"/>
        </c:dLbls>
        <c:gapWidth val="182"/>
        <c:axId val="1219122192"/>
        <c:axId val="1219127952"/>
      </c:barChart>
      <c:catAx>
        <c:axId val="1219122192"/>
        <c:scaling>
          <c:orientation val="minMax"/>
        </c:scaling>
        <c:delete val="0"/>
        <c:axPos val="l"/>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19127952"/>
        <c:crosses val="autoZero"/>
        <c:auto val="1"/>
        <c:lblAlgn val="ctr"/>
        <c:lblOffset val="100"/>
        <c:noMultiLvlLbl val="0"/>
      </c:catAx>
      <c:valAx>
        <c:axId val="1219127952"/>
        <c:scaling>
          <c:orientation val="minMax"/>
        </c:scaling>
        <c:delete val="1"/>
        <c:axPos val="b"/>
        <c:numFmt formatCode="\+0.00%;\-0.00%" sourceLinked="1"/>
        <c:majorTickMark val="out"/>
        <c:minorTickMark val="none"/>
        <c:tickLblPos val="low"/>
        <c:crossAx val="121912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Sheet1!$H$36</c:f>
              <c:strCache>
                <c:ptCount val="1"/>
                <c:pt idx="0">
                  <c:v>Total Revenue</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Sheet1!$G$37:$G$46</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Sheet1!$H$37:$H$46</c:f>
              <c:numCache>
                <c:formatCode>\$#,##0;\(\$#,##0\);\$#,##0</c:formatCode>
                <c:ptCount val="10"/>
                <c:pt idx="0">
                  <c:v>52419.77</c:v>
                </c:pt>
                <c:pt idx="1">
                  <c:v>40299.58</c:v>
                </c:pt>
                <c:pt idx="2">
                  <c:v>50177.01</c:v>
                </c:pt>
                <c:pt idx="3">
                  <c:v>53072.52</c:v>
                </c:pt>
                <c:pt idx="4">
                  <c:v>42045.25</c:v>
                </c:pt>
                <c:pt idx="5">
                  <c:v>44298.27</c:v>
                </c:pt>
                <c:pt idx="6">
                  <c:v>41423.68</c:v>
                </c:pt>
                <c:pt idx="7">
                  <c:v>41329.949999999997</c:v>
                </c:pt>
                <c:pt idx="8">
                  <c:v>43833.69</c:v>
                </c:pt>
                <c:pt idx="9">
                  <c:v>35262.800000000003</c:v>
                </c:pt>
              </c:numCache>
            </c:numRef>
          </c:val>
          <c:extLst>
            <c:ext xmlns:c16="http://schemas.microsoft.com/office/drawing/2014/chart" uri="{C3380CC4-5D6E-409C-BE32-E72D297353CC}">
              <c16:uniqueId val="{00000000-7CDF-4F22-9974-989D8694E133}"/>
            </c:ext>
          </c:extLst>
        </c:ser>
        <c:ser>
          <c:idx val="2"/>
          <c:order val="2"/>
          <c:tx>
            <c:strRef>
              <c:f>Sheet1!$J$36</c:f>
              <c:strCache>
                <c:ptCount val="1"/>
                <c:pt idx="0">
                  <c:v>Highlight</c:v>
                </c:pt>
              </c:strCache>
            </c:strRef>
          </c:tx>
          <c:spPr>
            <a:solidFill>
              <a:srgbClr val="92D050"/>
            </a:solidFill>
            <a:ln>
              <a:noFill/>
            </a:ln>
            <a:effectLst/>
          </c:spPr>
          <c:invertIfNegative val="0"/>
          <c:val>
            <c:numRef>
              <c:f>Sheet1!$J$37:$J$46</c:f>
              <c:numCache>
                <c:formatCode>\$#,##0;\(\$#,##0\);\$#,##0</c:formatCode>
                <c:ptCount val="10"/>
                <c:pt idx="0">
                  <c:v>52419.77</c:v>
                </c:pt>
                <c:pt idx="1">
                  <c:v>0</c:v>
                </c:pt>
                <c:pt idx="2">
                  <c:v>50177.01</c:v>
                </c:pt>
                <c:pt idx="3">
                  <c:v>53072.52</c:v>
                </c:pt>
                <c:pt idx="4">
                  <c:v>42045.25</c:v>
                </c:pt>
                <c:pt idx="5">
                  <c:v>0</c:v>
                </c:pt>
                <c:pt idx="6">
                  <c:v>0</c:v>
                </c:pt>
                <c:pt idx="7">
                  <c:v>0</c:v>
                </c:pt>
                <c:pt idx="8">
                  <c:v>43833.69</c:v>
                </c:pt>
                <c:pt idx="9">
                  <c:v>0</c:v>
                </c:pt>
              </c:numCache>
            </c:numRef>
          </c:val>
          <c:extLst>
            <c:ext xmlns:c16="http://schemas.microsoft.com/office/drawing/2014/chart" uri="{C3380CC4-5D6E-409C-BE32-E72D297353CC}">
              <c16:uniqueId val="{00000002-7CDF-4F22-9974-989D8694E133}"/>
            </c:ext>
          </c:extLst>
        </c:ser>
        <c:dLbls>
          <c:showLegendKey val="0"/>
          <c:showVal val="0"/>
          <c:showCatName val="0"/>
          <c:showSerName val="0"/>
          <c:showPercent val="0"/>
          <c:showBubbleSize val="0"/>
        </c:dLbls>
        <c:gapWidth val="219"/>
        <c:overlap val="100"/>
        <c:axId val="1170704928"/>
        <c:axId val="1170703968"/>
      </c:barChart>
      <c:lineChart>
        <c:grouping val="standard"/>
        <c:varyColors val="0"/>
        <c:ser>
          <c:idx val="1"/>
          <c:order val="1"/>
          <c:tx>
            <c:strRef>
              <c:f>Sheet1!$I$36</c:f>
              <c:strCache>
                <c:ptCount val="1"/>
                <c:pt idx="0">
                  <c:v>Total Target</c:v>
                </c:pt>
              </c:strCache>
            </c:strRef>
          </c:tx>
          <c:spPr>
            <a:ln w="28575" cap="rnd">
              <a:solidFill>
                <a:schemeClr val="bg2">
                  <a:lumMod val="50000"/>
                </a:schemeClr>
              </a:solidFill>
              <a:round/>
            </a:ln>
            <a:effectLst/>
          </c:spPr>
          <c:marker>
            <c:symbol val="circle"/>
            <c:size val="5"/>
            <c:spPr>
              <a:solidFill>
                <a:schemeClr val="bg2">
                  <a:lumMod val="50000"/>
                </a:schemeClr>
              </a:solidFill>
              <a:ln w="15875">
                <a:solidFill>
                  <a:schemeClr val="bg2">
                    <a:lumMod val="50000"/>
                  </a:schemeClr>
                </a:solidFill>
              </a:ln>
              <a:effectLst/>
            </c:spPr>
          </c:marker>
          <c:val>
            <c:numRef>
              <c:f>Sheet1!$I$37:$I$46</c:f>
              <c:numCache>
                <c:formatCode>\$#,##0;\(\$#,##0\);\$#,##0</c:formatCode>
                <c:ptCount val="10"/>
                <c:pt idx="0">
                  <c:v>35742</c:v>
                </c:pt>
                <c:pt idx="1">
                  <c:v>58884</c:v>
                </c:pt>
                <c:pt idx="2">
                  <c:v>30607</c:v>
                </c:pt>
                <c:pt idx="3">
                  <c:v>32487</c:v>
                </c:pt>
                <c:pt idx="4">
                  <c:v>36736</c:v>
                </c:pt>
                <c:pt idx="5">
                  <c:v>57367</c:v>
                </c:pt>
                <c:pt idx="6">
                  <c:v>47085</c:v>
                </c:pt>
                <c:pt idx="7">
                  <c:v>63815</c:v>
                </c:pt>
                <c:pt idx="8">
                  <c:v>31979</c:v>
                </c:pt>
                <c:pt idx="9">
                  <c:v>44340</c:v>
                </c:pt>
              </c:numCache>
            </c:numRef>
          </c:val>
          <c:smooth val="0"/>
          <c:extLst>
            <c:ext xmlns:c16="http://schemas.microsoft.com/office/drawing/2014/chart" uri="{C3380CC4-5D6E-409C-BE32-E72D297353CC}">
              <c16:uniqueId val="{00000001-7CDF-4F22-9974-989D8694E133}"/>
            </c:ext>
          </c:extLst>
        </c:ser>
        <c:dLbls>
          <c:showLegendKey val="0"/>
          <c:showVal val="0"/>
          <c:showCatName val="0"/>
          <c:showSerName val="0"/>
          <c:showPercent val="0"/>
          <c:showBubbleSize val="0"/>
        </c:dLbls>
        <c:marker val="1"/>
        <c:smooth val="0"/>
        <c:axId val="1170704928"/>
        <c:axId val="1170703968"/>
      </c:lineChart>
      <c:catAx>
        <c:axId val="117070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0703968"/>
        <c:crosses val="autoZero"/>
        <c:auto val="1"/>
        <c:lblAlgn val="ctr"/>
        <c:lblOffset val="100"/>
        <c:noMultiLvlLbl val="0"/>
      </c:catAx>
      <c:valAx>
        <c:axId val="1170703968"/>
        <c:scaling>
          <c:orientation val="minMax"/>
        </c:scaling>
        <c:delete val="1"/>
        <c:axPos val="l"/>
        <c:numFmt formatCode="\$#,##0;\(\$#,##0\);\$#,##0" sourceLinked="1"/>
        <c:majorTickMark val="none"/>
        <c:minorTickMark val="none"/>
        <c:tickLblPos val="nextTo"/>
        <c:crossAx val="1170704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Sheet1!$N$36</c:f>
              <c:strCache>
                <c:ptCount val="1"/>
                <c:pt idx="0">
                  <c:v>Target Achieved</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Sheet1!$M$37:$M$46</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Sheet1!$N$37:$N$46</c:f>
              <c:numCache>
                <c:formatCode>#,##0.0,\ "K"</c:formatCode>
                <c:ptCount val="10"/>
                <c:pt idx="0">
                  <c:v>16677.769999999997</c:v>
                </c:pt>
                <c:pt idx="1">
                  <c:v>-18584.419999999998</c:v>
                </c:pt>
                <c:pt idx="2">
                  <c:v>19570.010000000002</c:v>
                </c:pt>
                <c:pt idx="3">
                  <c:v>20585.519999999997</c:v>
                </c:pt>
                <c:pt idx="4">
                  <c:v>5309.25</c:v>
                </c:pt>
                <c:pt idx="5">
                  <c:v>-13068.730000000003</c:v>
                </c:pt>
                <c:pt idx="6">
                  <c:v>-5661.32</c:v>
                </c:pt>
                <c:pt idx="7">
                  <c:v>-22485.050000000003</c:v>
                </c:pt>
                <c:pt idx="8">
                  <c:v>11854.690000000002</c:v>
                </c:pt>
                <c:pt idx="9">
                  <c:v>-9077.1999999999971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5C5-4B08-BFF8-A51E72408189}"/>
            </c:ext>
          </c:extLst>
        </c:ser>
        <c:dLbls>
          <c:showLegendKey val="0"/>
          <c:showVal val="0"/>
          <c:showCatName val="0"/>
          <c:showSerName val="0"/>
          <c:showPercent val="0"/>
          <c:showBubbleSize val="0"/>
        </c:dLbls>
        <c:gapWidth val="50"/>
        <c:overlap val="1"/>
        <c:axId val="1915341104"/>
        <c:axId val="1915331984"/>
      </c:barChart>
      <c:catAx>
        <c:axId val="191534110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331984"/>
        <c:crosses val="autoZero"/>
        <c:auto val="1"/>
        <c:lblAlgn val="ctr"/>
        <c:lblOffset val="100"/>
        <c:noMultiLvlLbl val="0"/>
      </c:catAx>
      <c:valAx>
        <c:axId val="1915331984"/>
        <c:scaling>
          <c:orientation val="minMax"/>
        </c:scaling>
        <c:delete val="1"/>
        <c:axPos val="b"/>
        <c:numFmt formatCode="#,##0.0,\ &quot;K&quot;" sourceLinked="1"/>
        <c:majorTickMark val="none"/>
        <c:minorTickMark val="none"/>
        <c:tickLblPos val="nextTo"/>
        <c:crossAx val="1915341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Sheet1!$N$36</c:f>
              <c:strCache>
                <c:ptCount val="1"/>
                <c:pt idx="0">
                  <c:v>Target Achieved</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Sheet1!$M$37:$M$46</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Sheet1!$N$37:$N$46</c:f>
              <c:numCache>
                <c:formatCode>#,##0.0,\ "K"</c:formatCode>
                <c:ptCount val="10"/>
                <c:pt idx="0">
                  <c:v>16677.769999999997</c:v>
                </c:pt>
                <c:pt idx="1">
                  <c:v>-18584.419999999998</c:v>
                </c:pt>
                <c:pt idx="2">
                  <c:v>19570.010000000002</c:v>
                </c:pt>
                <c:pt idx="3">
                  <c:v>20585.519999999997</c:v>
                </c:pt>
                <c:pt idx="4">
                  <c:v>5309.25</c:v>
                </c:pt>
                <c:pt idx="5">
                  <c:v>-13068.730000000003</c:v>
                </c:pt>
                <c:pt idx="6">
                  <c:v>-5661.32</c:v>
                </c:pt>
                <c:pt idx="7">
                  <c:v>-22485.050000000003</c:v>
                </c:pt>
                <c:pt idx="8">
                  <c:v>11854.690000000002</c:v>
                </c:pt>
                <c:pt idx="9">
                  <c:v>-9077.1999999999971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BFB-4223-B300-E874301179E3}"/>
            </c:ext>
          </c:extLst>
        </c:ser>
        <c:dLbls>
          <c:showLegendKey val="0"/>
          <c:showVal val="0"/>
          <c:showCatName val="0"/>
          <c:showSerName val="0"/>
          <c:showPercent val="0"/>
          <c:showBubbleSize val="0"/>
        </c:dLbls>
        <c:gapWidth val="219"/>
        <c:overlap val="-27"/>
        <c:axId val="523072463"/>
        <c:axId val="523074383"/>
      </c:barChart>
      <c:catAx>
        <c:axId val="52307246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074383"/>
        <c:crosses val="autoZero"/>
        <c:auto val="1"/>
        <c:lblAlgn val="ctr"/>
        <c:lblOffset val="100"/>
        <c:noMultiLvlLbl val="0"/>
      </c:catAx>
      <c:valAx>
        <c:axId val="523074383"/>
        <c:scaling>
          <c:orientation val="minMax"/>
        </c:scaling>
        <c:delete val="1"/>
        <c:axPos val="l"/>
        <c:numFmt formatCode="#,##0.0,\ &quot;K&quot;" sourceLinked="1"/>
        <c:majorTickMark val="out"/>
        <c:minorTickMark val="none"/>
        <c:tickLblPos val="nextTo"/>
        <c:crossAx val="52307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[CV_3_ProjectChart.xlsm]Sheet2!PivotTable1</c:name>
    <c:fmtId val="14"/>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Sheet2!$C$4</c:f>
              <c:strCache>
                <c:ptCount val="1"/>
                <c:pt idx="0">
                  <c:v>Total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Sheet2!$C$5:$C$16</c:f>
              <c:numCache>
                <c:formatCode>_(* #,##0_);_(* \(#,##0\);_(* "-"??_);_(@_)</c:formatCode>
                <c:ptCount val="12"/>
                <c:pt idx="0">
                  <c:v>52419.77</c:v>
                </c:pt>
                <c:pt idx="1">
                  <c:v>39332.22</c:v>
                </c:pt>
                <c:pt idx="2">
                  <c:v>41940.32</c:v>
                </c:pt>
                <c:pt idx="3">
                  <c:v>48261.52</c:v>
                </c:pt>
                <c:pt idx="4">
                  <c:v>47588.43</c:v>
                </c:pt>
                <c:pt idx="5">
                  <c:v>41903.85</c:v>
                </c:pt>
                <c:pt idx="6">
                  <c:v>38973.480000000003</c:v>
                </c:pt>
                <c:pt idx="7">
                  <c:v>40218.870000000003</c:v>
                </c:pt>
                <c:pt idx="8">
                  <c:v>48516.55</c:v>
                </c:pt>
                <c:pt idx="9">
                  <c:v>49394.05</c:v>
                </c:pt>
                <c:pt idx="10">
                  <c:v>50372.47</c:v>
                </c:pt>
                <c:pt idx="11">
                  <c:v>47653.1</c:v>
                </c:pt>
              </c:numCache>
            </c:numRef>
          </c:val>
          <c:smooth val="1"/>
          <c:extLst>
            <c:ext xmlns:c16="http://schemas.microsoft.com/office/drawing/2014/chart" uri="{C3380CC4-5D6E-409C-BE32-E72D297353CC}">
              <c16:uniqueId val="{00000000-538E-4C28-9ECA-6176B0946AB6}"/>
            </c:ext>
          </c:extLst>
        </c:ser>
        <c:ser>
          <c:idx val="1"/>
          <c:order val="1"/>
          <c:tx>
            <c:strRef>
              <c:f>Sheet2!$D$4</c:f>
              <c:strCache>
                <c:ptCount val="1"/>
                <c:pt idx="0">
                  <c:v>Total Target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Sheet2!$B$5:$B$16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Sheet2!$D$5:$D$16</c:f>
              <c:numCache>
                <c:formatCode>_(* #,##0_);_(* \(#,##0\);_(* "-"??_);_(@_)</c:formatCode>
                <c:ptCount val="12"/>
                <c:pt idx="0">
                  <c:v>35742</c:v>
                </c:pt>
                <c:pt idx="1">
                  <c:v>32607</c:v>
                </c:pt>
                <c:pt idx="2">
                  <c:v>33407</c:v>
                </c:pt>
                <c:pt idx="3">
                  <c:v>34447</c:v>
                </c:pt>
                <c:pt idx="4">
                  <c:v>38727</c:v>
                </c:pt>
                <c:pt idx="5">
                  <c:v>38817</c:v>
                </c:pt>
                <c:pt idx="6">
                  <c:v>34444</c:v>
                </c:pt>
                <c:pt idx="7">
                  <c:v>31322</c:v>
                </c:pt>
                <c:pt idx="8">
                  <c:v>32678</c:v>
                </c:pt>
                <c:pt idx="9">
                  <c:v>39515</c:v>
                </c:pt>
                <c:pt idx="10">
                  <c:v>34298</c:v>
                </c:pt>
                <c:pt idx="11">
                  <c:v>36007</c:v>
                </c:pt>
              </c:numCache>
            </c:numRef>
          </c:val>
          <c:smooth val="1"/>
          <c:extLst>
            <c:ext xmlns:c16="http://schemas.microsoft.com/office/drawing/2014/chart" uri="{C3380CC4-5D6E-409C-BE32-E72D297353CC}">
              <c16:uniqueId val="{00000001-538E-4C28-9ECA-6176B0946AB6}"/>
            </c:ext>
          </c:extLst>
        </c:ser>
        <c:dLbls>
          <c:showLegendKey val="0"/>
          <c:showVal val="0"/>
          <c:showCatName val="0"/>
          <c:showSerName val="0"/>
          <c:showPercent val="0"/>
          <c:showBubbleSize val="0"/>
        </c:dLbls>
        <c:marker val="1"/>
        <c:smooth val="0"/>
        <c:axId val="759109008"/>
        <c:axId val="759112368"/>
      </c:lineChart>
      <c:catAx>
        <c:axId val="75910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112368"/>
        <c:crosses val="autoZero"/>
        <c:auto val="1"/>
        <c:lblAlgn val="ctr"/>
        <c:lblOffset val="100"/>
        <c:noMultiLvlLbl val="0"/>
      </c:catAx>
      <c:valAx>
        <c:axId val="759112368"/>
        <c:scaling>
          <c:orientation val="minMax"/>
        </c:scaling>
        <c:delete val="1"/>
        <c:axPos val="l"/>
        <c:numFmt formatCode="_(* #,##0_);_(* \(#,##0\);_(* &quot;-&quot;??_);_(@_)" sourceLinked="1"/>
        <c:majorTickMark val="none"/>
        <c:minorTickMark val="none"/>
        <c:tickLblPos val="nextTo"/>
        <c:crossAx val="75910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Sheet2!$P$2</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Sheet2!$O$3:$O$14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Sheet2!$P$3:$P$14</c:f>
              <c:numCache>
                <c:formatCode>\+0.00%;\-0.00%</c:formatCode>
                <c:ptCount val="12"/>
                <c:pt idx="0">
                  <c:v>0.318158015573132</c:v>
                </c:pt>
                <c:pt idx="1">
                  <c:v>0.17098500923670215</c:v>
                </c:pt>
                <c:pt idx="2">
                  <c:v>0.20346339751341908</c:v>
                </c:pt>
                <c:pt idx="3">
                  <c:v>0.2862429529778589</c:v>
                </c:pt>
                <c:pt idx="4">
                  <c:v>0.18620975728764325</c:v>
                </c:pt>
                <c:pt idx="5">
                  <c:v>7.3665068961443841E-2</c:v>
                </c:pt>
                <c:pt idx="6">
                  <c:v>0.11621954210914712</c:v>
                </c:pt>
                <c:pt idx="7">
                  <c:v>0.22121133686749533</c:v>
                </c:pt>
                <c:pt idx="8">
                  <c:v>0.32645664211490721</c:v>
                </c:pt>
                <c:pt idx="9">
                  <c:v>0.20000485888482525</c:v>
                </c:pt>
                <c:pt idx="10">
                  <c:v>0.31911220553607955</c:v>
                </c:pt>
                <c:pt idx="11">
                  <c:v>0.244393334326623</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AF00-43A2-A0AE-07A6CE9A7F71}"/>
            </c:ext>
          </c:extLst>
        </c:ser>
        <c:dLbls>
          <c:dLblPos val="outEnd"/>
          <c:showLegendKey val="0"/>
          <c:showVal val="1"/>
          <c:showCatName val="0"/>
          <c:showSerName val="0"/>
          <c:showPercent val="0"/>
          <c:showBubbleSize val="0"/>
        </c:dLbls>
        <c:gapWidth val="70"/>
        <c:overlap val="-27"/>
        <c:axId val="1884538176"/>
        <c:axId val="1884538656"/>
      </c:barChart>
      <c:catAx>
        <c:axId val="1884538176"/>
        <c:scaling>
          <c:orientation val="minMax"/>
        </c:scaling>
        <c:delete val="1"/>
        <c:axPos val="b"/>
        <c:numFmt formatCode="General" sourceLinked="1"/>
        <c:majorTickMark val="none"/>
        <c:minorTickMark val="none"/>
        <c:tickLblPos val="nextTo"/>
        <c:crossAx val="1884538656"/>
        <c:crosses val="autoZero"/>
        <c:auto val="1"/>
        <c:lblAlgn val="ctr"/>
        <c:lblOffset val="100"/>
        <c:noMultiLvlLbl val="0"/>
      </c:catAx>
      <c:valAx>
        <c:axId val="1884538656"/>
        <c:scaling>
          <c:orientation val="minMax"/>
        </c:scaling>
        <c:delete val="1"/>
        <c:axPos val="l"/>
        <c:numFmt formatCode="\+0.00%;\-0.00%" sourceLinked="1"/>
        <c:majorTickMark val="none"/>
        <c:minorTickMark val="none"/>
        <c:tickLblPos val="nextTo"/>
        <c:crossAx val="188453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1">
                <a:lumMod val="95000"/>
              </a:schemeClr>
            </a:solidFill>
          </c:spPr>
          <c:dPt>
            <c:idx val="0"/>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1-A46F-40A2-A721-8301761B9E1F}"/>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2-A46F-40A2-A721-8301761B9E1F}"/>
              </c:ext>
            </c:extLst>
          </c:dPt>
          <c:val>
            <c:numRef>
              <c:f>Sheet3!$G$3:$G$4</c:f>
              <c:numCache>
                <c:formatCode>0%</c:formatCode>
                <c:ptCount val="2"/>
                <c:pt idx="0">
                  <c:v>0.73252743179828883</c:v>
                </c:pt>
                <c:pt idx="1">
                  <c:v>0.26747256820171106</c:v>
                </c:pt>
              </c:numCache>
            </c:numRef>
          </c:val>
          <c:extLst>
            <c:ext xmlns:c16="http://schemas.microsoft.com/office/drawing/2014/chart" uri="{C3380CC4-5D6E-409C-BE32-E72D297353CC}">
              <c16:uniqueId val="{00000000-A46F-40A2-A721-8301761B9E1F}"/>
            </c:ext>
          </c:extLst>
        </c:ser>
        <c:dLbls>
          <c:showLegendKey val="0"/>
          <c:showVal val="0"/>
          <c:showCatName val="0"/>
          <c:showSerName val="0"/>
          <c:showPercent val="0"/>
          <c:showBubbleSize val="0"/>
          <c:showLeaderLines val="1"/>
        </c:dLbls>
        <c:firstSliceAng val="18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lumMod val="20000"/>
                  <a:lumOff val="80000"/>
                </a:schemeClr>
              </a:solidFill>
              <a:ln w="0">
                <a:solidFill>
                  <a:schemeClr val="lt1"/>
                </a:solidFill>
              </a:ln>
              <a:effectLst/>
            </c:spPr>
            <c:extLst>
              <c:ext xmlns:c16="http://schemas.microsoft.com/office/drawing/2014/chart" uri="{C3380CC4-5D6E-409C-BE32-E72D297353CC}">
                <c16:uniqueId val="{00000001-0E21-4144-91DC-E52DD48AF5CA}"/>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0E21-4144-91DC-E52DD48AF5CA}"/>
              </c:ext>
            </c:extLst>
          </c:dPt>
          <c:val>
            <c:numRef>
              <c:f>Sheet3!$G$3:$G$4</c:f>
              <c:numCache>
                <c:formatCode>0%</c:formatCode>
                <c:ptCount val="2"/>
                <c:pt idx="0">
                  <c:v>0.73252743179828883</c:v>
                </c:pt>
                <c:pt idx="1">
                  <c:v>0.26747256820171106</c:v>
                </c:pt>
              </c:numCache>
            </c:numRef>
          </c:val>
          <c:extLst>
            <c:ext xmlns:c16="http://schemas.microsoft.com/office/drawing/2014/chart" uri="{C3380CC4-5D6E-409C-BE32-E72D297353CC}">
              <c16:uniqueId val="{00000000-A46F-40A2-A721-8301761B9E1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Sheet3!$AE$3</c:f>
              <c:strCache>
                <c:ptCount val="1"/>
                <c:pt idx="0">
                  <c:v>Total Revenue</c:v>
                </c:pt>
              </c:strCache>
            </c:strRef>
          </c:tx>
          <c:spPr>
            <a:solidFill>
              <a:schemeClr val="bg1">
                <a:lumMod val="50000"/>
              </a:schemeClr>
            </a:solidFill>
            <a:ln>
              <a:noFill/>
            </a:ln>
            <a:effectLst/>
          </c:spPr>
          <c:invertIfNegative val="0"/>
          <c:cat>
            <c:strRef>
              <c:f>Sheet3!$AD$4:$AD$7</c:f>
              <c:strCache>
                <c:ptCount val="4"/>
                <c:pt idx="0">
                  <c:v>Q1</c:v>
                </c:pt>
                <c:pt idx="1">
                  <c:v>Q2</c:v>
                </c:pt>
                <c:pt idx="2">
                  <c:v>Q3</c:v>
                </c:pt>
                <c:pt idx="3">
                  <c:v>Q4</c:v>
                </c:pt>
              </c:strCache>
            </c:strRef>
          </c:cat>
          <c:val>
            <c:numRef>
              <c:f>Sheet3!$AE$4:$AE$7</c:f>
              <c:numCache>
                <c:formatCode>\$#,##0;\(\$#,##0\);\$#,##0</c:formatCode>
                <c:ptCount val="4"/>
                <c:pt idx="0">
                  <c:v>133692.31</c:v>
                </c:pt>
                <c:pt idx="1">
                  <c:v>137753.79999999999</c:v>
                </c:pt>
                <c:pt idx="2">
                  <c:v>127708.9</c:v>
                </c:pt>
                <c:pt idx="3">
                  <c:v>147419.62</c:v>
                </c:pt>
              </c:numCache>
            </c:numRef>
          </c:val>
          <c:extLst>
            <c:ext xmlns:c16="http://schemas.microsoft.com/office/drawing/2014/chart" uri="{C3380CC4-5D6E-409C-BE32-E72D297353CC}">
              <c16:uniqueId val="{00000000-45F5-4D08-9E62-51AF3333D8F7}"/>
            </c:ext>
          </c:extLst>
        </c:ser>
        <c:ser>
          <c:idx val="1"/>
          <c:order val="1"/>
          <c:tx>
            <c:strRef>
              <c:f>Sheet3!$AG$3</c:f>
              <c:strCache>
                <c:ptCount val="1"/>
                <c:pt idx="0">
                  <c:v>Highlight</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Sheet3!$AG$4:$AG$7</c:f>
              <c:numCache>
                <c:formatCode>"$"#,##0_);\("$"#,##0\)</c:formatCode>
                <c:ptCount val="4"/>
                <c:pt idx="0">
                  <c:v>0</c:v>
                </c:pt>
                <c:pt idx="1">
                  <c:v>137753.79999999999</c:v>
                </c:pt>
                <c:pt idx="2">
                  <c:v>0</c:v>
                </c:pt>
                <c:pt idx="3">
                  <c:v>147419.62</c:v>
                </c:pt>
              </c:numCache>
            </c:numRef>
          </c:val>
          <c:extLst>
            <c:ext xmlns:c16="http://schemas.microsoft.com/office/drawing/2014/chart" uri="{C3380CC4-5D6E-409C-BE32-E72D297353CC}">
              <c16:uniqueId val="{00000002-45F5-4D08-9E62-51AF3333D8F7}"/>
            </c:ext>
          </c:extLst>
        </c:ser>
        <c:dLbls>
          <c:showLegendKey val="0"/>
          <c:showVal val="0"/>
          <c:showCatName val="0"/>
          <c:showSerName val="0"/>
          <c:showPercent val="0"/>
          <c:showBubbleSize val="0"/>
        </c:dLbls>
        <c:gapWidth val="100"/>
        <c:overlap val="100"/>
        <c:axId val="1320346895"/>
        <c:axId val="1320357455"/>
      </c:barChart>
      <c:lineChart>
        <c:grouping val="standard"/>
        <c:varyColors val="0"/>
        <c:ser>
          <c:idx val="2"/>
          <c:order val="2"/>
          <c:tx>
            <c:strRef>
              <c:f>Sheet3!$AH$3</c:f>
              <c:strCache>
                <c:ptCount val="1"/>
                <c:pt idx="0">
                  <c:v> AVERAGE </c:v>
                </c:pt>
              </c:strCache>
            </c:strRef>
          </c:tx>
          <c:spPr>
            <a:ln w="22225" cap="sq">
              <a:solidFill>
                <a:schemeClr val="bg1">
                  <a:lumMod val="65000"/>
                </a:schemeClr>
              </a:solidFill>
              <a:prstDash val="lgDash"/>
              <a:round/>
            </a:ln>
            <a:effectLst/>
          </c:spPr>
          <c:marker>
            <c:symbol val="none"/>
          </c:marker>
          <c:val>
            <c:numRef>
              <c:f>Sheet3!$AH$4:$AH$7</c:f>
              <c:numCache>
                <c:formatCode>_("$"* #,##0_);_("$"* \(#,##0\);_("$"* "-"??_);_(@_)</c:formatCode>
                <c:ptCount val="4"/>
                <c:pt idx="0">
                  <c:v>136643.6575</c:v>
                </c:pt>
                <c:pt idx="1">
                  <c:v>136643.6575</c:v>
                </c:pt>
                <c:pt idx="2">
                  <c:v>136643.6575</c:v>
                </c:pt>
                <c:pt idx="3">
                  <c:v>136643.6575</c:v>
                </c:pt>
              </c:numCache>
            </c:numRef>
          </c:val>
          <c:smooth val="1"/>
          <c:extLst>
            <c:ext xmlns:c16="http://schemas.microsoft.com/office/drawing/2014/chart" uri="{C3380CC4-5D6E-409C-BE32-E72D297353CC}">
              <c16:uniqueId val="{00000003-45F5-4D08-9E62-51AF3333D8F7}"/>
            </c:ext>
          </c:extLst>
        </c:ser>
        <c:dLbls>
          <c:showLegendKey val="0"/>
          <c:showVal val="0"/>
          <c:showCatName val="0"/>
          <c:showSerName val="0"/>
          <c:showPercent val="0"/>
          <c:showBubbleSize val="0"/>
        </c:dLbls>
        <c:marker val="1"/>
        <c:smooth val="0"/>
        <c:axId val="1320346895"/>
        <c:axId val="1320357455"/>
      </c:lineChart>
      <c:catAx>
        <c:axId val="1320346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357455"/>
        <c:crosses val="autoZero"/>
        <c:auto val="1"/>
        <c:lblAlgn val="ctr"/>
        <c:lblOffset val="100"/>
        <c:noMultiLvlLbl val="0"/>
      </c:catAx>
      <c:valAx>
        <c:axId val="1320357455"/>
        <c:scaling>
          <c:orientation val="minMax"/>
        </c:scaling>
        <c:delete val="1"/>
        <c:axPos val="l"/>
        <c:numFmt formatCode="\$#,##0;\(\$#,##0\);\$#,##0" sourceLinked="1"/>
        <c:majorTickMark val="none"/>
        <c:minorTickMark val="none"/>
        <c:tickLblPos val="nextTo"/>
        <c:crossAx val="1320346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Sheet3!$AS$3</c:f>
              <c:strCache>
                <c:ptCount val="1"/>
                <c:pt idx="0">
                  <c:v>Total Revenue</c:v>
                </c:pt>
              </c:strCache>
            </c:strRef>
          </c:tx>
          <c:spPr>
            <a:solidFill>
              <a:schemeClr val="accent3">
                <a:lumMod val="50000"/>
              </a:schemeClr>
            </a:solidFill>
            <a:ln>
              <a:noFill/>
            </a:ln>
            <a:effectLst/>
          </c:spPr>
          <c:invertIfNegative val="0"/>
          <c:dLbls>
            <c:dLbl>
              <c:idx val="0"/>
              <c:tx>
                <c:rich>
                  <a:bodyPr/>
                  <a:lstStyle/>
                  <a:p>
                    <a:fld id="{5425DCD1-6000-4FBE-A074-39FF4548CC10}" type="CELLRANGE">
                      <a:rPr lang="en-US"/>
                      <a:pPr/>
                      <a:t>[CELLRANGE]</a:t>
                    </a:fld>
                    <a:endParaRPr lang="en-US" baseline="0"/>
                  </a:p>
                  <a:p>
                    <a:fld id="{A6E9AD31-D71D-40CB-9F59-3E57334E6EA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D3B3-4999-80F9-CE7B51BDE8E2}"/>
                </c:ext>
              </c:extLst>
            </c:dLbl>
            <c:dLbl>
              <c:idx val="1"/>
              <c:tx>
                <c:rich>
                  <a:bodyPr/>
                  <a:lstStyle/>
                  <a:p>
                    <a:fld id="{6513527C-72A4-492D-9115-43147A5033F3}" type="CELLRANGE">
                      <a:rPr lang="en-US"/>
                      <a:pPr/>
                      <a:t>[CELLRANGE]</a:t>
                    </a:fld>
                    <a:endParaRPr lang="en-US" baseline="0"/>
                  </a:p>
                  <a:p>
                    <a:fld id="{30DB101A-9A5E-475D-BE8F-52D0B89A21F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D3B3-4999-80F9-CE7B51BDE8E2}"/>
                </c:ext>
              </c:extLst>
            </c:dLbl>
            <c:dLbl>
              <c:idx val="2"/>
              <c:tx>
                <c:rich>
                  <a:bodyPr/>
                  <a:lstStyle/>
                  <a:p>
                    <a:fld id="{B856F9CF-3978-4B05-AA11-8ACFBAB79941}" type="CELLRANGE">
                      <a:rPr lang="en-US"/>
                      <a:pPr/>
                      <a:t>[CELLRANGE]</a:t>
                    </a:fld>
                    <a:endParaRPr lang="en-US" baseline="0"/>
                  </a:p>
                  <a:p>
                    <a:fld id="{9FEDFD06-84F8-4940-973B-163E5015D50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D3B3-4999-80F9-CE7B51BDE8E2}"/>
                </c:ext>
              </c:extLst>
            </c:dLbl>
            <c:dLbl>
              <c:idx val="3"/>
              <c:tx>
                <c:rich>
                  <a:bodyPr/>
                  <a:lstStyle/>
                  <a:p>
                    <a:fld id="{682DE4DF-5685-455B-83DB-4E587C2FA9B0}" type="CELLRANGE">
                      <a:rPr lang="en-US"/>
                      <a:pPr/>
                      <a:t>[CELLRANGE]</a:t>
                    </a:fld>
                    <a:endParaRPr lang="en-US" baseline="0"/>
                  </a:p>
                  <a:p>
                    <a:fld id="{76B99B6C-FC1C-4E40-A043-09F160F6831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D3B3-4999-80F9-CE7B51BDE8E2}"/>
                </c:ext>
              </c:extLst>
            </c:dLbl>
            <c:dLbl>
              <c:idx val="4"/>
              <c:tx>
                <c:rich>
                  <a:bodyPr/>
                  <a:lstStyle/>
                  <a:p>
                    <a:fld id="{B1C30B9C-8652-4A74-88F8-1E0D8AFF1B20}" type="CELLRANGE">
                      <a:rPr lang="en-US"/>
                      <a:pPr/>
                      <a:t>[CELLRANGE]</a:t>
                    </a:fld>
                    <a:endParaRPr lang="en-US" baseline="0"/>
                  </a:p>
                  <a:p>
                    <a:fld id="{F0FDD513-85D0-45E6-8122-5D533D5BCE7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D3B3-4999-80F9-CE7B51BDE8E2}"/>
                </c:ext>
              </c:extLst>
            </c:dLbl>
            <c:dLbl>
              <c:idx val="5"/>
              <c:tx>
                <c:rich>
                  <a:bodyPr/>
                  <a:lstStyle/>
                  <a:p>
                    <a:fld id="{A4752EE6-4199-444E-B6E6-264D20A4BF23}" type="CELLRANGE">
                      <a:rPr lang="en-US"/>
                      <a:pPr/>
                      <a:t>[CELLRANGE]</a:t>
                    </a:fld>
                    <a:endParaRPr lang="en-US" baseline="0"/>
                  </a:p>
                  <a:p>
                    <a:fld id="{C6D7A2E4-059F-43DE-9742-6475FF37D2E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F-D3B3-4999-80F9-CE7B51BDE8E2}"/>
                </c:ext>
              </c:extLst>
            </c:dLbl>
            <c:dLbl>
              <c:idx val="6"/>
              <c:tx>
                <c:rich>
                  <a:bodyPr/>
                  <a:lstStyle/>
                  <a:p>
                    <a:fld id="{AEAAC25D-4C72-473D-87C5-04BD4B5A3732}" type="CELLRANGE">
                      <a:rPr lang="en-US"/>
                      <a:pPr/>
                      <a:t>[CELLRANGE]</a:t>
                    </a:fld>
                    <a:endParaRPr lang="en-US" baseline="0"/>
                  </a:p>
                  <a:p>
                    <a:fld id="{28688A37-807E-407C-BE24-C6D82C12860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D3B3-4999-80F9-CE7B51BDE8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901700" dist="38100" dir="2700000" sx="159000" sy="159000" algn="tl" rotWithShape="0">
                        <a:prstClr val="black">
                          <a:alpha val="10000"/>
                        </a:prstClr>
                      </a:outerShdw>
                    </a:effectLst>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Sheet3!$AR$4:$AR$10</c:f>
              <c:strCache>
                <c:ptCount val="7"/>
                <c:pt idx="0">
                  <c:v>Sun</c:v>
                </c:pt>
                <c:pt idx="1">
                  <c:v>Mon</c:v>
                </c:pt>
                <c:pt idx="2">
                  <c:v>Tue</c:v>
                </c:pt>
                <c:pt idx="3">
                  <c:v>Wed</c:v>
                </c:pt>
                <c:pt idx="4">
                  <c:v>Thu</c:v>
                </c:pt>
                <c:pt idx="5">
                  <c:v>Fri</c:v>
                </c:pt>
                <c:pt idx="6">
                  <c:v>Sat</c:v>
                </c:pt>
              </c:strCache>
            </c:strRef>
          </c:cat>
          <c:val>
            <c:numRef>
              <c:f>Sheet3!$AS$4:$AS$10</c:f>
              <c:numCache>
                <c:formatCode>\$#,##0;\(\$#,##0\);\$#,##0</c:formatCode>
                <c:ptCount val="7"/>
                <c:pt idx="0">
                  <c:v>74804.13</c:v>
                </c:pt>
                <c:pt idx="1">
                  <c:v>88323.64</c:v>
                </c:pt>
                <c:pt idx="2">
                  <c:v>69786.44</c:v>
                </c:pt>
                <c:pt idx="3">
                  <c:v>83235.41</c:v>
                </c:pt>
                <c:pt idx="4">
                  <c:v>85474.72</c:v>
                </c:pt>
                <c:pt idx="5">
                  <c:v>73560.7</c:v>
                </c:pt>
                <c:pt idx="6">
                  <c:v>71389.59</c:v>
                </c:pt>
              </c:numCache>
            </c:numRef>
          </c:val>
          <c:extLst>
            <c:ext xmlns:c15="http://schemas.microsoft.com/office/drawing/2012/chart" uri="{02D57815-91ED-43cb-92C2-25804820EDAC}">
              <c15:datalabelsRange>
                <c15:f>Sheet3!$AT$4:$AT$10</c15:f>
                <c15:dlblRangeCache>
                  <c:ptCount val="7"/>
                  <c:pt idx="1">
                    <c:v>+18.07%</c:v>
                  </c:pt>
                  <c:pt idx="2">
                    <c:v>-20.99%</c:v>
                  </c:pt>
                  <c:pt idx="3">
                    <c:v>+19.27%</c:v>
                  </c:pt>
                  <c:pt idx="4">
                    <c:v>+2.69%</c:v>
                  </c:pt>
                  <c:pt idx="5">
                    <c:v>-13.94%</c:v>
                  </c:pt>
                  <c:pt idx="6">
                    <c:v>-2.95%</c:v>
                  </c:pt>
                </c15:dlblRangeCache>
              </c15:datalabelsRange>
            </c:ext>
            <c:ext xmlns:c16="http://schemas.microsoft.com/office/drawing/2014/chart" uri="{C3380CC4-5D6E-409C-BE32-E72D297353CC}">
              <c16:uniqueId val="{00000000-D3B3-4999-80F9-CE7B51BDE8E2}"/>
            </c:ext>
          </c:extLst>
        </c:ser>
        <c:ser>
          <c:idx val="1"/>
          <c:order val="1"/>
          <c:tx>
            <c:strRef>
              <c:f>Sheet3!$AU$3</c:f>
              <c:strCache>
                <c:ptCount val="1"/>
                <c:pt idx="0">
                  <c:v>Highlight</c:v>
                </c:pt>
              </c:strCache>
            </c:strRef>
          </c:tx>
          <c:spPr>
            <a:solidFill>
              <a:schemeClr val="accent5">
                <a:lumMod val="75000"/>
              </a:schemeClr>
            </a:solidFill>
            <a:ln>
              <a:noFill/>
            </a:ln>
            <a:effectLst/>
          </c:spPr>
          <c:invertIfNegative val="0"/>
          <c:val>
            <c:numRef>
              <c:f>Sheet3!$AU$4:$AU$10</c:f>
              <c:numCache>
                <c:formatCode>\$#,##0;\(\$#,##0\);\$#,##0</c:formatCode>
                <c:ptCount val="7"/>
                <c:pt idx="0">
                  <c:v>0</c:v>
                </c:pt>
                <c:pt idx="1">
                  <c:v>88323.64</c:v>
                </c:pt>
                <c:pt idx="2">
                  <c:v>0</c:v>
                </c:pt>
                <c:pt idx="3">
                  <c:v>83235.41</c:v>
                </c:pt>
                <c:pt idx="4">
                  <c:v>85474.72</c:v>
                </c:pt>
                <c:pt idx="5">
                  <c:v>0</c:v>
                </c:pt>
                <c:pt idx="6">
                  <c:v>0</c:v>
                </c:pt>
              </c:numCache>
            </c:numRef>
          </c:val>
          <c:extLst>
            <c:ext xmlns:c16="http://schemas.microsoft.com/office/drawing/2014/chart" uri="{C3380CC4-5D6E-409C-BE32-E72D297353CC}">
              <c16:uniqueId val="{00000001-D3B3-4999-80F9-CE7B51BDE8E2}"/>
            </c:ext>
          </c:extLst>
        </c:ser>
        <c:dLbls>
          <c:showLegendKey val="0"/>
          <c:showVal val="0"/>
          <c:showCatName val="0"/>
          <c:showSerName val="0"/>
          <c:showPercent val="0"/>
          <c:showBubbleSize val="0"/>
        </c:dLbls>
        <c:gapWidth val="142"/>
        <c:overlap val="100"/>
        <c:axId val="1902696160"/>
        <c:axId val="1902695200"/>
      </c:barChart>
      <c:lineChart>
        <c:grouping val="standard"/>
        <c:varyColors val="0"/>
        <c:ser>
          <c:idx val="2"/>
          <c:order val="2"/>
          <c:tx>
            <c:strRef>
              <c:f>Sheet3!$AV$3</c:f>
              <c:strCache>
                <c:ptCount val="1"/>
                <c:pt idx="0">
                  <c:v>Avg</c:v>
                </c:pt>
              </c:strCache>
            </c:strRef>
          </c:tx>
          <c:spPr>
            <a:ln w="28575" cap="rnd">
              <a:solidFill>
                <a:schemeClr val="accent3"/>
              </a:solidFill>
              <a:prstDash val="sysDash"/>
              <a:round/>
            </a:ln>
            <a:effectLst/>
          </c:spPr>
          <c:marker>
            <c:symbol val="none"/>
          </c:marker>
          <c:val>
            <c:numRef>
              <c:f>Sheet3!$AV$4:$AV$10</c:f>
              <c:numCache>
                <c:formatCode>\$#,##0;\(\$#,##0\);\$#,##0</c:formatCode>
                <c:ptCount val="7"/>
                <c:pt idx="0">
                  <c:v>78082.09</c:v>
                </c:pt>
                <c:pt idx="1">
                  <c:v>78082.09</c:v>
                </c:pt>
                <c:pt idx="2">
                  <c:v>78082.09</c:v>
                </c:pt>
                <c:pt idx="3">
                  <c:v>78082.09</c:v>
                </c:pt>
                <c:pt idx="4">
                  <c:v>78082.09</c:v>
                </c:pt>
                <c:pt idx="5">
                  <c:v>78082.09</c:v>
                </c:pt>
                <c:pt idx="6">
                  <c:v>78082.09</c:v>
                </c:pt>
              </c:numCache>
            </c:numRef>
          </c:val>
          <c:smooth val="0"/>
          <c:extLst>
            <c:ext xmlns:c16="http://schemas.microsoft.com/office/drawing/2014/chart" uri="{C3380CC4-5D6E-409C-BE32-E72D297353CC}">
              <c16:uniqueId val="{00000002-D3B3-4999-80F9-CE7B51BDE8E2}"/>
            </c:ext>
          </c:extLst>
        </c:ser>
        <c:dLbls>
          <c:showLegendKey val="0"/>
          <c:showVal val="0"/>
          <c:showCatName val="0"/>
          <c:showSerName val="0"/>
          <c:showPercent val="0"/>
          <c:showBubbleSize val="0"/>
        </c:dLbls>
        <c:marker val="1"/>
        <c:smooth val="0"/>
        <c:axId val="1902696160"/>
        <c:axId val="1902695200"/>
      </c:lineChart>
      <c:catAx>
        <c:axId val="190269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695200"/>
        <c:crosses val="autoZero"/>
        <c:auto val="1"/>
        <c:lblAlgn val="ctr"/>
        <c:lblOffset val="100"/>
        <c:noMultiLvlLbl val="0"/>
      </c:catAx>
      <c:valAx>
        <c:axId val="1902695200"/>
        <c:scaling>
          <c:orientation val="minMax"/>
        </c:scaling>
        <c:delete val="1"/>
        <c:axPos val="l"/>
        <c:numFmt formatCode="\$#,##0;\(\$#,##0\);\$#,##0" sourceLinked="1"/>
        <c:majorTickMark val="none"/>
        <c:minorTickMark val="none"/>
        <c:tickLblPos val="nextTo"/>
        <c:crossAx val="190269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Sheet4!$X$11</c:f>
              <c:strCache>
                <c:ptCount val="1"/>
                <c:pt idx="0">
                  <c:v>Total Revenue</c:v>
                </c:pt>
              </c:strCache>
            </c:strRef>
          </c:tx>
          <c:spPr>
            <a:solidFill>
              <a:schemeClr val="bg1">
                <a:lumMod val="50000"/>
              </a:schemeClr>
            </a:solidFill>
            <a:ln>
              <a:noFill/>
            </a:ln>
            <a:effectLst/>
          </c:spPr>
          <c:invertIfNegative val="0"/>
          <c:cat>
            <c:strRef>
              <c:f>Sheet4!$W$12:$W$16</c:f>
              <c:strCache>
                <c:ptCount val="5"/>
                <c:pt idx="0">
                  <c:v>Allison Dixon</c:v>
                </c:pt>
                <c:pt idx="1">
                  <c:v>Lisa West</c:v>
                </c:pt>
                <c:pt idx="2">
                  <c:v>Chloe Roberts</c:v>
                </c:pt>
                <c:pt idx="3">
                  <c:v>Laura Fuller</c:v>
                </c:pt>
                <c:pt idx="4">
                  <c:v>Samantha Ford</c:v>
                </c:pt>
              </c:strCache>
            </c:strRef>
          </c:cat>
          <c:val>
            <c:numRef>
              <c:f>Sheet4!$X$12:$X$16</c:f>
              <c:numCache>
                <c:formatCode>General</c:formatCode>
                <c:ptCount val="5"/>
                <c:pt idx="0">
                  <c:v>3571.02</c:v>
                </c:pt>
                <c:pt idx="1">
                  <c:v>4189.32</c:v>
                </c:pt>
                <c:pt idx="2">
                  <c:v>4434.54</c:v>
                </c:pt>
                <c:pt idx="3">
                  <c:v>5000.95</c:v>
                </c:pt>
                <c:pt idx="4">
                  <c:v>5070.13</c:v>
                </c:pt>
              </c:numCache>
            </c:numRef>
          </c:val>
          <c:extLst>
            <c:ext xmlns:c16="http://schemas.microsoft.com/office/drawing/2014/chart" uri="{C3380CC4-5D6E-409C-BE32-E72D297353CC}">
              <c16:uniqueId val="{00000000-BA4E-49A7-8D9D-2D15DEA939F2}"/>
            </c:ext>
          </c:extLst>
        </c:ser>
        <c:dLbls>
          <c:showLegendKey val="0"/>
          <c:showVal val="0"/>
          <c:showCatName val="0"/>
          <c:showSerName val="0"/>
          <c:showPercent val="0"/>
          <c:showBubbleSize val="0"/>
        </c:dLbls>
        <c:gapWidth val="168"/>
        <c:overlap val="-27"/>
        <c:axId val="1689584223"/>
        <c:axId val="1689589023"/>
      </c:barChart>
      <c:catAx>
        <c:axId val="1689584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9589023"/>
        <c:crosses val="autoZero"/>
        <c:auto val="1"/>
        <c:lblAlgn val="ctr"/>
        <c:lblOffset val="100"/>
        <c:noMultiLvlLbl val="0"/>
      </c:catAx>
      <c:valAx>
        <c:axId val="1689589023"/>
        <c:scaling>
          <c:orientation val="minMax"/>
        </c:scaling>
        <c:delete val="1"/>
        <c:axPos val="l"/>
        <c:numFmt formatCode="General" sourceLinked="1"/>
        <c:majorTickMark val="none"/>
        <c:minorTickMark val="none"/>
        <c:tickLblPos val="nextTo"/>
        <c:crossAx val="1689584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Sheet4!$BG$11</c:f>
              <c:strCache>
                <c:ptCount val="1"/>
                <c:pt idx="0">
                  <c:v>Total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Sheet4!$BF$12:$BF$16</c:f>
              <c:strCache>
                <c:ptCount val="5"/>
                <c:pt idx="0">
                  <c:v>&lt;20</c:v>
                </c:pt>
                <c:pt idx="1">
                  <c:v>21-30</c:v>
                </c:pt>
                <c:pt idx="2">
                  <c:v>31-40</c:v>
                </c:pt>
                <c:pt idx="3">
                  <c:v>41-50</c:v>
                </c:pt>
                <c:pt idx="4">
                  <c:v>50+</c:v>
                </c:pt>
              </c:strCache>
            </c:strRef>
          </c:cat>
          <c:val>
            <c:numRef>
              <c:f>Sheet4!$BG$12:$BG$16</c:f>
              <c:numCache>
                <c:formatCode>_(* #,##0_);_(* \(#,##0\);_(* "-"??_);_(@_)</c:formatCode>
                <c:ptCount val="5"/>
                <c:pt idx="0">
                  <c:v>178990.65</c:v>
                </c:pt>
                <c:pt idx="1">
                  <c:v>966833.4</c:v>
                </c:pt>
                <c:pt idx="2">
                  <c:v>1027779.95</c:v>
                </c:pt>
                <c:pt idx="3">
                  <c:v>1144694.82</c:v>
                </c:pt>
                <c:pt idx="4">
                  <c:v>2128510.65</c:v>
                </c:pt>
              </c:numCache>
            </c:numRef>
          </c:val>
          <c:extLst>
            <c:ext xmlns:c16="http://schemas.microsoft.com/office/drawing/2014/chart" uri="{C3380CC4-5D6E-409C-BE32-E72D297353CC}">
              <c16:uniqueId val="{00000000-4BDF-4BFD-A30B-64EF3AE476A4}"/>
            </c:ext>
          </c:extLst>
        </c:ser>
        <c:dLbls>
          <c:dLblPos val="outEnd"/>
          <c:showLegendKey val="0"/>
          <c:showVal val="1"/>
          <c:showCatName val="0"/>
          <c:showSerName val="0"/>
          <c:showPercent val="0"/>
          <c:showBubbleSize val="0"/>
        </c:dLbls>
        <c:gapWidth val="219"/>
        <c:overlap val="-27"/>
        <c:axId val="1839659103"/>
        <c:axId val="1839659583"/>
      </c:barChart>
      <c:catAx>
        <c:axId val="183965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9659583"/>
        <c:crosses val="autoZero"/>
        <c:auto val="1"/>
        <c:lblAlgn val="ctr"/>
        <c:lblOffset val="100"/>
        <c:noMultiLvlLbl val="0"/>
      </c:catAx>
      <c:valAx>
        <c:axId val="1839659583"/>
        <c:scaling>
          <c:orientation val="minMax"/>
        </c:scaling>
        <c:delete val="1"/>
        <c:axPos val="l"/>
        <c:numFmt formatCode="_(* #,##0_);_(* \(#,##0\);_(* &quot;-&quot;??_);_(@_)" sourceLinked="1"/>
        <c:majorTickMark val="none"/>
        <c:minorTickMark val="none"/>
        <c:tickLblPos val="nextTo"/>
        <c:crossAx val="1839659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Sheet4!$BT$8</c:f>
              <c:strCache>
                <c:ptCount val="1"/>
                <c:pt idx="0">
                  <c:v>Total Revenue</c:v>
                </c:pt>
              </c:strCache>
            </c:strRef>
          </c:tx>
          <c:spPr>
            <a:solidFill>
              <a:schemeClr val="accent1"/>
            </a:solidFill>
            <a:ln>
              <a:noFill/>
            </a:ln>
            <a:effectLst/>
          </c:spPr>
          <c:invertIfNegative val="0"/>
          <c:cat>
            <c:strRef>
              <c:f>Sheet4!$BS$9:$BS$15</c:f>
              <c:strCache>
                <c:ptCount val="7"/>
                <c:pt idx="0">
                  <c:v>Sat</c:v>
                </c:pt>
                <c:pt idx="1">
                  <c:v>Fri</c:v>
                </c:pt>
                <c:pt idx="2">
                  <c:v>Thu</c:v>
                </c:pt>
                <c:pt idx="3">
                  <c:v>Wed</c:v>
                </c:pt>
                <c:pt idx="4">
                  <c:v>Tue</c:v>
                </c:pt>
                <c:pt idx="5">
                  <c:v>Mon</c:v>
                </c:pt>
                <c:pt idx="6">
                  <c:v>Sun</c:v>
                </c:pt>
              </c:strCache>
            </c:strRef>
          </c:cat>
          <c:val>
            <c:numRef>
              <c:f>Sheet4!$BT$9:$BT$15</c:f>
              <c:numCache>
                <c:formatCode>_(* #,##0_);_(* \(#,##0\);_(* "-"??_);_(@_)</c:formatCode>
                <c:ptCount val="7"/>
                <c:pt idx="0">
                  <c:v>786663.06</c:v>
                </c:pt>
                <c:pt idx="1">
                  <c:v>762351.78</c:v>
                </c:pt>
                <c:pt idx="2">
                  <c:v>795985.01</c:v>
                </c:pt>
                <c:pt idx="3">
                  <c:v>774303.63</c:v>
                </c:pt>
                <c:pt idx="4">
                  <c:v>772166.83</c:v>
                </c:pt>
                <c:pt idx="5">
                  <c:v>789470.88</c:v>
                </c:pt>
                <c:pt idx="6">
                  <c:v>765868.28</c:v>
                </c:pt>
              </c:numCache>
            </c:numRef>
          </c:val>
          <c:extLst>
            <c:ext xmlns:c16="http://schemas.microsoft.com/office/drawing/2014/chart" uri="{C3380CC4-5D6E-409C-BE32-E72D297353CC}">
              <c16:uniqueId val="{00000000-96C4-466F-B03A-2FC12C9A7D71}"/>
            </c:ext>
          </c:extLst>
        </c:ser>
        <c:dLbls>
          <c:showLegendKey val="0"/>
          <c:showVal val="0"/>
          <c:showCatName val="0"/>
          <c:showSerName val="0"/>
          <c:showPercent val="0"/>
          <c:showBubbleSize val="0"/>
        </c:dLbls>
        <c:gapWidth val="182"/>
        <c:axId val="708157983"/>
        <c:axId val="708173823"/>
      </c:barChart>
      <c:catAx>
        <c:axId val="708157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8173823"/>
        <c:crosses val="autoZero"/>
        <c:auto val="1"/>
        <c:lblAlgn val="ctr"/>
        <c:lblOffset val="100"/>
        <c:noMultiLvlLbl val="0"/>
      </c:catAx>
      <c:valAx>
        <c:axId val="708173823"/>
        <c:scaling>
          <c:orientation val="minMax"/>
        </c:scaling>
        <c:delete val="1"/>
        <c:axPos val="b"/>
        <c:numFmt formatCode="_(* #,##0_);_(* \(#,##0\);_(* &quot;-&quot;??_);_(@_)" sourceLinked="1"/>
        <c:majorTickMark val="none"/>
        <c:minorTickMark val="none"/>
        <c:tickLblPos val="nextTo"/>
        <c:crossAx val="708157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777777777777779E-3"/>
          <c:y val="9.2592592592592587E-3"/>
          <c:w val="0.99722222222222223"/>
          <c:h val="0.80951972518638671"/>
        </c:manualLayout>
      </c:layout>
      <c:areaChart>
        <c:grouping val="standard"/>
        <c:varyColors val="0"/>
        <c:ser>
          <c:idx val="1"/>
          <c:order val="1"/>
          <c:tx>
            <c:strRef>
              <c:f>Sheet4!$CH$8</c:f>
              <c:strCache>
                <c:ptCount val="1"/>
                <c:pt idx="0">
                  <c:v>Profits2</c:v>
                </c:pt>
              </c:strCache>
            </c:strRef>
          </c:tx>
          <c:spPr>
            <a:gradFill flip="none" rotWithShape="1">
              <a:gsLst>
                <a:gs pos="68000">
                  <a:schemeClr val="accent3">
                    <a:lumMod val="20000"/>
                    <a:lumOff val="80000"/>
                  </a:schemeClr>
                </a:gs>
                <a:gs pos="0">
                  <a:srgbClr val="002060"/>
                </a:gs>
              </a:gsLst>
              <a:path path="circle">
                <a:fillToRect l="50000" t="-80000" r="50000" b="180000"/>
              </a:path>
              <a:tileRect/>
            </a:gradFill>
            <a:ln>
              <a:noFill/>
            </a:ln>
            <a:effectLst/>
          </c:spPr>
          <c:val>
            <c:numRef>
              <c:f>Sheet4!$CH$9:$CH$20</c:f>
              <c:numCache>
                <c:formatCode>_(* #,##0_);_(* \(#,##0\);_(* "-"??_);_(@_)</c:formatCode>
                <c:ptCount val="12"/>
                <c:pt idx="0">
                  <c:v>177715.37999999995</c:v>
                </c:pt>
                <c:pt idx="1">
                  <c:v>177756.56999999995</c:v>
                </c:pt>
                <c:pt idx="2">
                  <c:v>204515.87000000008</c:v>
                </c:pt>
                <c:pt idx="3">
                  <c:v>192977.04000000012</c:v>
                </c:pt>
                <c:pt idx="4">
                  <c:v>205642.84999999974</c:v>
                </c:pt>
                <c:pt idx="5">
                  <c:v>195489.95</c:v>
                </c:pt>
                <c:pt idx="6">
                  <c:v>182737.19000000009</c:v>
                </c:pt>
                <c:pt idx="7">
                  <c:v>208599.36000000002</c:v>
                </c:pt>
                <c:pt idx="8">
                  <c:v>190084.82000000009</c:v>
                </c:pt>
                <c:pt idx="9">
                  <c:v>190384.21999999983</c:v>
                </c:pt>
                <c:pt idx="10">
                  <c:v>192253.24999999994</c:v>
                </c:pt>
                <c:pt idx="11">
                  <c:v>179355.56000000023</c:v>
                </c:pt>
              </c:numCache>
            </c:numRef>
          </c:val>
          <c:extLst>
            <c:ext xmlns:c16="http://schemas.microsoft.com/office/drawing/2014/chart" uri="{C3380CC4-5D6E-409C-BE32-E72D297353CC}">
              <c16:uniqueId val="{00000002-5B6B-4F5F-988E-A92ECA6C3B87}"/>
            </c:ext>
          </c:extLst>
        </c:ser>
        <c:dLbls>
          <c:showLegendKey val="0"/>
          <c:showVal val="0"/>
          <c:showCatName val="0"/>
          <c:showSerName val="0"/>
          <c:showPercent val="0"/>
          <c:showBubbleSize val="0"/>
        </c:dLbls>
        <c:axId val="953284671"/>
        <c:axId val="953270271"/>
      </c:areaChart>
      <c:lineChart>
        <c:grouping val="standard"/>
        <c:varyColors val="0"/>
        <c:ser>
          <c:idx val="0"/>
          <c:order val="0"/>
          <c:tx>
            <c:strRef>
              <c:f>Sheet4!$CG$8</c:f>
              <c:strCache>
                <c:ptCount val="1"/>
                <c:pt idx="0">
                  <c:v>Profits</c:v>
                </c:pt>
              </c:strCache>
            </c:strRef>
          </c:tx>
          <c:spPr>
            <a:ln w="31750" cap="rnd">
              <a:solidFill>
                <a:srgbClr val="002060"/>
              </a:solidFill>
              <a:round/>
            </a:ln>
            <a:effectLst/>
          </c:spPr>
          <c:marker>
            <c:symbol val="circle"/>
            <c:size val="5"/>
            <c:spPr>
              <a:solidFill>
                <a:srgbClr val="002060"/>
              </a:solidFill>
              <a:ln w="25400">
                <a:solidFill>
                  <a:srgbClr val="002060"/>
                </a:solidFill>
              </a:ln>
              <a:effectLst/>
            </c:spPr>
          </c:marker>
          <c:cat>
            <c:strRef>
              <c:f>Sheet4!$CF$9:$CF$20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Sheet4!$CG$9:$CG$20</c:f>
              <c:numCache>
                <c:formatCode>_(* #,##0_);_(* \(#,##0\);_(* "-"??_);_(@_)</c:formatCode>
                <c:ptCount val="12"/>
                <c:pt idx="0">
                  <c:v>177715.37999999995</c:v>
                </c:pt>
                <c:pt idx="1">
                  <c:v>177756.56999999995</c:v>
                </c:pt>
                <c:pt idx="2">
                  <c:v>204515.87000000008</c:v>
                </c:pt>
                <c:pt idx="3">
                  <c:v>192977.04000000012</c:v>
                </c:pt>
                <c:pt idx="4">
                  <c:v>205642.84999999974</c:v>
                </c:pt>
                <c:pt idx="5">
                  <c:v>195489.95</c:v>
                </c:pt>
                <c:pt idx="6">
                  <c:v>182737.19000000009</c:v>
                </c:pt>
                <c:pt idx="7">
                  <c:v>208599.36000000002</c:v>
                </c:pt>
                <c:pt idx="8">
                  <c:v>190084.82000000009</c:v>
                </c:pt>
                <c:pt idx="9">
                  <c:v>190384.21999999983</c:v>
                </c:pt>
                <c:pt idx="10">
                  <c:v>192253.24999999994</c:v>
                </c:pt>
                <c:pt idx="11">
                  <c:v>179355.56000000023</c:v>
                </c:pt>
              </c:numCache>
            </c:numRef>
          </c:val>
          <c:smooth val="1"/>
          <c:extLst>
            <c:ext xmlns:c16="http://schemas.microsoft.com/office/drawing/2014/chart" uri="{C3380CC4-5D6E-409C-BE32-E72D297353CC}">
              <c16:uniqueId val="{00000000-5B6B-4F5F-988E-A92ECA6C3B87}"/>
            </c:ext>
          </c:extLst>
        </c:ser>
        <c:dLbls>
          <c:showLegendKey val="0"/>
          <c:showVal val="0"/>
          <c:showCatName val="0"/>
          <c:showSerName val="0"/>
          <c:showPercent val="0"/>
          <c:showBubbleSize val="0"/>
        </c:dLbls>
        <c:marker val="1"/>
        <c:smooth val="0"/>
        <c:axId val="953284671"/>
        <c:axId val="953270271"/>
      </c:lineChart>
      <c:catAx>
        <c:axId val="953284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3270271"/>
        <c:crosses val="autoZero"/>
        <c:auto val="1"/>
        <c:lblAlgn val="ctr"/>
        <c:lblOffset val="100"/>
        <c:noMultiLvlLbl val="0"/>
      </c:catAx>
      <c:valAx>
        <c:axId val="953270271"/>
        <c:scaling>
          <c:orientation val="minMax"/>
        </c:scaling>
        <c:delete val="1"/>
        <c:axPos val="l"/>
        <c:numFmt formatCode="_(* #,##0_);_(* \(#,##0\);_(* &quot;-&quot;??_);_(@_)" sourceLinked="1"/>
        <c:majorTickMark val="none"/>
        <c:minorTickMark val="none"/>
        <c:tickLblPos val="nextTo"/>
        <c:crossAx val="95328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Sheet8!$R$2</c:f>
              <c:strCache>
                <c:ptCount val="1"/>
                <c:pt idx="0">
                  <c:v>COGS</c:v>
                </c:pt>
              </c:strCache>
            </c:strRef>
          </c:tx>
          <c:spPr>
            <a:solidFill>
              <a:schemeClr val="accent1"/>
            </a:solidFill>
            <a:ln>
              <a:noFill/>
            </a:ln>
            <a:effectLst/>
          </c:spPr>
          <c:invertIfNegative val="0"/>
          <c:cat>
            <c:strRef>
              <c:f>Sheet8!$Q$3:$Q$10</c:f>
              <c:strCache>
                <c:ptCount val="8"/>
                <c:pt idx="0">
                  <c:v>Alcoholic Beverage</c:v>
                </c:pt>
                <c:pt idx="1">
                  <c:v>Coffee</c:v>
                </c:pt>
                <c:pt idx="2">
                  <c:v>Energy Drink</c:v>
                </c:pt>
                <c:pt idx="3">
                  <c:v>Juice</c:v>
                </c:pt>
                <c:pt idx="4">
                  <c:v>Soft Drink</c:v>
                </c:pt>
                <c:pt idx="5">
                  <c:v>Sports Drink</c:v>
                </c:pt>
                <c:pt idx="6">
                  <c:v>Tea</c:v>
                </c:pt>
                <c:pt idx="7">
                  <c:v>Water</c:v>
                </c:pt>
              </c:strCache>
            </c:strRef>
          </c:cat>
          <c:val>
            <c:numRef>
              <c:f>Sheet8!$R$3:$R$10</c:f>
              <c:numCache>
                <c:formatCode>#,##0.0,\ "K"</c:formatCode>
                <c:ptCount val="8"/>
                <c:pt idx="0">
                  <c:v>341490.5</c:v>
                </c:pt>
                <c:pt idx="1">
                  <c:v>544596.64</c:v>
                </c:pt>
                <c:pt idx="2">
                  <c:v>292960.67</c:v>
                </c:pt>
                <c:pt idx="3">
                  <c:v>337946.24</c:v>
                </c:pt>
                <c:pt idx="4">
                  <c:v>520956.95</c:v>
                </c:pt>
                <c:pt idx="5">
                  <c:v>439458.33</c:v>
                </c:pt>
                <c:pt idx="6">
                  <c:v>121640.56</c:v>
                </c:pt>
                <c:pt idx="7">
                  <c:v>550247.52</c:v>
                </c:pt>
              </c:numCache>
            </c:numRef>
          </c:val>
          <c:extLst>
            <c:ext xmlns:c16="http://schemas.microsoft.com/office/drawing/2014/chart" uri="{C3380CC4-5D6E-409C-BE32-E72D297353CC}">
              <c16:uniqueId val="{00000000-3239-4AEF-88CF-22072C75F0E6}"/>
            </c:ext>
          </c:extLst>
        </c:ser>
        <c:ser>
          <c:idx val="1"/>
          <c:order val="1"/>
          <c:tx>
            <c:strRef>
              <c:f>Sheet8!$S$2</c:f>
              <c:strCache>
                <c:ptCount val="1"/>
                <c:pt idx="0">
                  <c:v>Profits</c:v>
                </c:pt>
              </c:strCache>
            </c:strRef>
          </c:tx>
          <c:spPr>
            <a:solidFill>
              <a:schemeClr val="accent2"/>
            </a:solidFill>
            <a:ln>
              <a:noFill/>
            </a:ln>
            <a:effectLst/>
          </c:spPr>
          <c:invertIfNegative val="0"/>
          <c:cat>
            <c:strRef>
              <c:f>Sheet8!$Q$3:$Q$10</c:f>
              <c:strCache>
                <c:ptCount val="8"/>
                <c:pt idx="0">
                  <c:v>Alcoholic Beverage</c:v>
                </c:pt>
                <c:pt idx="1">
                  <c:v>Coffee</c:v>
                </c:pt>
                <c:pt idx="2">
                  <c:v>Energy Drink</c:v>
                </c:pt>
                <c:pt idx="3">
                  <c:v>Juice</c:v>
                </c:pt>
                <c:pt idx="4">
                  <c:v>Soft Drink</c:v>
                </c:pt>
                <c:pt idx="5">
                  <c:v>Sports Drink</c:v>
                </c:pt>
                <c:pt idx="6">
                  <c:v>Tea</c:v>
                </c:pt>
                <c:pt idx="7">
                  <c:v>Water</c:v>
                </c:pt>
              </c:strCache>
            </c:strRef>
          </c:cat>
          <c:val>
            <c:numRef>
              <c:f>Sheet8!$S$3:$S$10</c:f>
              <c:numCache>
                <c:formatCode>#,##0.0,\ "K"</c:formatCode>
                <c:ptCount val="8"/>
                <c:pt idx="0">
                  <c:v>86449.15999999996</c:v>
                </c:pt>
                <c:pt idx="1">
                  <c:v>142236.06000000003</c:v>
                </c:pt>
                <c:pt idx="2">
                  <c:v>174072.76000000013</c:v>
                </c:pt>
                <c:pt idx="3">
                  <c:v>52455.239999999976</c:v>
                </c:pt>
                <c:pt idx="4">
                  <c:v>718216.27000000142</c:v>
                </c:pt>
                <c:pt idx="5">
                  <c:v>417457.82999999955</c:v>
                </c:pt>
                <c:pt idx="6">
                  <c:v>367414.25000000012</c:v>
                </c:pt>
                <c:pt idx="7">
                  <c:v>339210.489999999</c:v>
                </c:pt>
              </c:numCache>
            </c:numRef>
          </c:val>
          <c:extLst>
            <c:ext xmlns:c16="http://schemas.microsoft.com/office/drawing/2014/chart" uri="{C3380CC4-5D6E-409C-BE32-E72D297353CC}">
              <c16:uniqueId val="{00000001-3239-4AEF-88CF-22072C75F0E6}"/>
            </c:ext>
          </c:extLst>
        </c:ser>
        <c:dLbls>
          <c:showLegendKey val="0"/>
          <c:showVal val="0"/>
          <c:showCatName val="0"/>
          <c:showSerName val="0"/>
          <c:showPercent val="0"/>
          <c:showBubbleSize val="0"/>
        </c:dLbls>
        <c:gapWidth val="150"/>
        <c:overlap val="100"/>
        <c:axId val="1725479568"/>
        <c:axId val="1725477648"/>
      </c:barChart>
      <c:catAx>
        <c:axId val="1725479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crossAx val="1725477648"/>
        <c:crosses val="autoZero"/>
        <c:auto val="1"/>
        <c:lblAlgn val="ctr"/>
        <c:lblOffset val="100"/>
        <c:noMultiLvlLbl val="0"/>
      </c:catAx>
      <c:valAx>
        <c:axId val="1725477648"/>
        <c:scaling>
          <c:orientation val="minMax"/>
        </c:scaling>
        <c:delete val="1"/>
        <c:axPos val="b"/>
        <c:numFmt formatCode="0%" sourceLinked="1"/>
        <c:majorTickMark val="none"/>
        <c:minorTickMark val="none"/>
        <c:tickLblPos val="nextTo"/>
        <c:crossAx val="1725479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Sheet8!$G$7</c:f>
              <c:strCache>
                <c:ptCount val="1"/>
                <c:pt idx="0">
                  <c:v>Refund Rate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Sheet8!$F$8:$F$12</c:f>
              <c:strCache>
                <c:ptCount val="5"/>
                <c:pt idx="0">
                  <c:v>Audience Fusion</c:v>
                </c:pt>
                <c:pt idx="1">
                  <c:v>Might Mist</c:v>
                </c:pt>
                <c:pt idx="2">
                  <c:v>Point Splash</c:v>
                </c:pt>
                <c:pt idx="3">
                  <c:v>Protect Rush</c:v>
                </c:pt>
                <c:pt idx="4">
                  <c:v>Tv Breeze</c:v>
                </c:pt>
              </c:strCache>
            </c:strRef>
          </c:cat>
          <c:val>
            <c:numRef>
              <c:f>Sheet8!$G$8:$G$12</c:f>
              <c:numCache>
                <c:formatCode>0.00%;\-0.00%;0.00%</c:formatCode>
                <c:ptCount val="5"/>
                <c:pt idx="0">
                  <c:v>8.7748652165830082E-2</c:v>
                </c:pt>
                <c:pt idx="1">
                  <c:v>8.6901763224181361E-2</c:v>
                </c:pt>
                <c:pt idx="2">
                  <c:v>8.7258687258687254E-2</c:v>
                </c:pt>
                <c:pt idx="3">
                  <c:v>9.0229675537732409E-2</c:v>
                </c:pt>
                <c:pt idx="4">
                  <c:v>8.7857509847576634E-2</c:v>
                </c:pt>
              </c:numCache>
            </c:numRef>
          </c:val>
          <c:extLst>
            <c:ext xmlns:c16="http://schemas.microsoft.com/office/drawing/2014/chart" uri="{C3380CC4-5D6E-409C-BE32-E72D297353CC}">
              <c16:uniqueId val="{00000000-3C87-4BF9-8E30-532088D0D2D4}"/>
            </c:ext>
          </c:extLst>
        </c:ser>
        <c:dLbls>
          <c:dLblPos val="outEnd"/>
          <c:showLegendKey val="0"/>
          <c:showVal val="1"/>
          <c:showCatName val="0"/>
          <c:showSerName val="0"/>
          <c:showPercent val="0"/>
          <c:showBubbleSize val="0"/>
        </c:dLbls>
        <c:gapWidth val="219"/>
        <c:overlap val="-27"/>
        <c:axId val="1092340864"/>
        <c:axId val="1092341344"/>
      </c:barChart>
      <c:catAx>
        <c:axId val="109234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2341344"/>
        <c:crosses val="autoZero"/>
        <c:auto val="1"/>
        <c:lblAlgn val="ctr"/>
        <c:lblOffset val="100"/>
        <c:noMultiLvlLbl val="0"/>
      </c:catAx>
      <c:valAx>
        <c:axId val="1092341344"/>
        <c:scaling>
          <c:orientation val="minMax"/>
        </c:scaling>
        <c:delete val="1"/>
        <c:axPos val="l"/>
        <c:numFmt formatCode="0.00%;\-0.00%;0.00%" sourceLinked="1"/>
        <c:majorTickMark val="none"/>
        <c:minorTickMark val="none"/>
        <c:tickLblPos val="nextTo"/>
        <c:crossAx val="109234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Sheet8!$R$2</c:f>
              <c:strCache>
                <c:ptCount val="1"/>
                <c:pt idx="0">
                  <c:v>COGS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effectLst>
                      <a:outerShdw blurRad="50800" dist="38100" dir="5400000" sx="78000" sy="78000" algn="t" rotWithShape="0">
                        <a:prstClr val="black">
                          <a:alpha val="0"/>
                        </a:prstClr>
                      </a:outerShdw>
                    </a:effectLst>
                    <a:latin typeface="+mn-lt"/>
                    <a:ea typeface="+mn-ea"/>
                    <a:cs typeface="+mn-cs"/>
                  </a:defRPr>
                </a:pPr>
                <a:endParaRPr lang="en-US"/>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Sheet8!$Q$3:$Q$10</c:f>
              <c:strCache>
                <c:ptCount val="8"/>
                <c:pt idx="0">
                  <c:v>Alcoholic Beverage</c:v>
                </c:pt>
                <c:pt idx="1">
                  <c:v>Coffee</c:v>
                </c:pt>
                <c:pt idx="2">
                  <c:v>Energy Drink</c:v>
                </c:pt>
                <c:pt idx="3">
                  <c:v>Juice</c:v>
                </c:pt>
                <c:pt idx="4">
                  <c:v>Soft Drink</c:v>
                </c:pt>
                <c:pt idx="5">
                  <c:v>Sports Drink</c:v>
                </c:pt>
                <c:pt idx="6">
                  <c:v>Tea</c:v>
                </c:pt>
                <c:pt idx="7">
                  <c:v>Water</c:v>
                </c:pt>
              </c:strCache>
            </c:strRef>
          </c:cat>
          <c:val>
            <c:numRef>
              <c:f>Sheet8!$R$3:$R$10</c:f>
              <c:numCache>
                <c:formatCode>#,##0.0,\ "K"</c:formatCode>
                <c:ptCount val="8"/>
                <c:pt idx="0">
                  <c:v>341490.5</c:v>
                </c:pt>
                <c:pt idx="1">
                  <c:v>544596.64</c:v>
                </c:pt>
                <c:pt idx="2">
                  <c:v>292960.67</c:v>
                </c:pt>
                <c:pt idx="3">
                  <c:v>337946.24</c:v>
                </c:pt>
                <c:pt idx="4">
                  <c:v>520956.95</c:v>
                </c:pt>
                <c:pt idx="5">
                  <c:v>439458.33</c:v>
                </c:pt>
                <c:pt idx="6">
                  <c:v>121640.56</c:v>
                </c:pt>
                <c:pt idx="7">
                  <c:v>550247.52</c:v>
                </c:pt>
              </c:numCache>
            </c:numRef>
          </c:val>
          <c:extLst>
            <c:ext xmlns:c16="http://schemas.microsoft.com/office/drawing/2014/chart" uri="{C3380CC4-5D6E-409C-BE32-E72D297353CC}">
              <c16:uniqueId val="{00000000-64CA-4A22-9DFA-289C17A9A49D}"/>
            </c:ext>
          </c:extLst>
        </c:ser>
        <c:ser>
          <c:idx val="1"/>
          <c:order val="1"/>
          <c:tx>
            <c:strRef>
              <c:f>Sheet8!$S$2</c:f>
              <c:strCache>
                <c:ptCount val="1"/>
                <c:pt idx="0">
                  <c:v>Profits</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effectLst>
                      <a:outerShdw blurRad="50800" dist="38100" dir="5400000" sx="64000" sy="64000" algn="t" rotWithShape="0">
                        <a:prstClr val="black">
                          <a:alpha val="25000"/>
                        </a:prstClr>
                      </a:outerShdw>
                    </a:effectLst>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Sheet8!$Q$3:$Q$10</c:f>
              <c:strCache>
                <c:ptCount val="8"/>
                <c:pt idx="0">
                  <c:v>Alcoholic Beverage</c:v>
                </c:pt>
                <c:pt idx="1">
                  <c:v>Coffee</c:v>
                </c:pt>
                <c:pt idx="2">
                  <c:v>Energy Drink</c:v>
                </c:pt>
                <c:pt idx="3">
                  <c:v>Juice</c:v>
                </c:pt>
                <c:pt idx="4">
                  <c:v>Soft Drink</c:v>
                </c:pt>
                <c:pt idx="5">
                  <c:v>Sports Drink</c:v>
                </c:pt>
                <c:pt idx="6">
                  <c:v>Tea</c:v>
                </c:pt>
                <c:pt idx="7">
                  <c:v>Water</c:v>
                </c:pt>
              </c:strCache>
            </c:strRef>
          </c:cat>
          <c:val>
            <c:numRef>
              <c:f>Sheet8!$S$3:$S$10</c:f>
              <c:numCache>
                <c:formatCode>#,##0.0,\ "K"</c:formatCode>
                <c:ptCount val="8"/>
                <c:pt idx="0">
                  <c:v>86449.15999999996</c:v>
                </c:pt>
                <c:pt idx="1">
                  <c:v>142236.06000000003</c:v>
                </c:pt>
                <c:pt idx="2">
                  <c:v>174072.76000000013</c:v>
                </c:pt>
                <c:pt idx="3">
                  <c:v>52455.239999999976</c:v>
                </c:pt>
                <c:pt idx="4">
                  <c:v>718216.27000000142</c:v>
                </c:pt>
                <c:pt idx="5">
                  <c:v>417457.82999999955</c:v>
                </c:pt>
                <c:pt idx="6">
                  <c:v>367414.25000000012</c:v>
                </c:pt>
                <c:pt idx="7">
                  <c:v>339210.489999999</c:v>
                </c:pt>
              </c:numCache>
            </c:numRef>
          </c:val>
          <c:extLst>
            <c:ext xmlns:c16="http://schemas.microsoft.com/office/drawing/2014/chart" uri="{C3380CC4-5D6E-409C-BE32-E72D297353CC}">
              <c16:uniqueId val="{00000001-64CA-4A22-9DFA-289C17A9A49D}"/>
            </c:ext>
          </c:extLst>
        </c:ser>
        <c:dLbls>
          <c:showLegendKey val="0"/>
          <c:showVal val="1"/>
          <c:showCatName val="0"/>
          <c:showSerName val="0"/>
          <c:showPercent val="0"/>
          <c:showBubbleSize val="0"/>
        </c:dLbls>
        <c:gapWidth val="150"/>
        <c:overlap val="100"/>
        <c:axId val="1725479568"/>
        <c:axId val="1725477648"/>
      </c:barChart>
      <c:catAx>
        <c:axId val="1725479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725477648"/>
        <c:crosses val="autoZero"/>
        <c:auto val="1"/>
        <c:lblAlgn val="ctr"/>
        <c:lblOffset val="100"/>
        <c:noMultiLvlLbl val="0"/>
      </c:catAx>
      <c:valAx>
        <c:axId val="1725477648"/>
        <c:scaling>
          <c:orientation val="minMax"/>
        </c:scaling>
        <c:delete val="1"/>
        <c:axPos val="b"/>
        <c:numFmt formatCode="0%" sourceLinked="1"/>
        <c:majorTickMark val="none"/>
        <c:minorTickMark val="none"/>
        <c:tickLblPos val="nextTo"/>
        <c:crossAx val="1725479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alpha val="0"/>
      </a:schemeClr>
    </a:solid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385852090032149E-3"/>
          <c:y val="0"/>
          <c:w val="0.99124775299389822"/>
          <c:h val="0.78087623662426808"/>
        </c:manualLayout>
      </c:layout>
      <c:barChart>
        <c:barDir val="col"/>
        <c:grouping val="clustered"/>
        <c:varyColors val="0"/>
        <c:ser>
          <c:idx val="0"/>
          <c:order val="0"/>
          <c:tx>
            <c:strRef>
              <c:f>Sheet8!$G$7</c:f>
              <c:strCache>
                <c:ptCount val="1"/>
                <c:pt idx="0">
                  <c:v>Refund Rate</c:v>
                </c:pt>
              </c:strCache>
            </c:strRef>
          </c:tx>
          <c:spPr>
            <a:solidFill>
              <a:schemeClr val="bg1">
                <a:lumMod val="50000"/>
              </a:schemeClr>
            </a:solidFill>
            <a:ln>
              <a:noFill/>
            </a:ln>
            <a:effectLst/>
          </c:spPr>
          <c:invertIfNegative val="0"/>
          <c:cat>
            <c:strRef>
              <c:f>Sheet8!$F$8:$F$12</c:f>
              <c:strCache>
                <c:ptCount val="5"/>
                <c:pt idx="0">
                  <c:v>Audience Fusion</c:v>
                </c:pt>
                <c:pt idx="1">
                  <c:v>Might Mist</c:v>
                </c:pt>
                <c:pt idx="2">
                  <c:v>Point Splash</c:v>
                </c:pt>
                <c:pt idx="3">
                  <c:v>Protect Rush</c:v>
                </c:pt>
                <c:pt idx="4">
                  <c:v>Tv Breeze</c:v>
                </c:pt>
              </c:strCache>
            </c:strRef>
          </c:cat>
          <c:val>
            <c:numRef>
              <c:f>Sheet8!$G$8:$G$12</c:f>
              <c:numCache>
                <c:formatCode>0.00%;\-0.00%;0.00%</c:formatCode>
                <c:ptCount val="5"/>
                <c:pt idx="0">
                  <c:v>8.7748652165830082E-2</c:v>
                </c:pt>
                <c:pt idx="1">
                  <c:v>8.6901763224181361E-2</c:v>
                </c:pt>
                <c:pt idx="2">
                  <c:v>8.7258687258687254E-2</c:v>
                </c:pt>
                <c:pt idx="3">
                  <c:v>9.0229675537732409E-2</c:v>
                </c:pt>
                <c:pt idx="4">
                  <c:v>8.7857509847576634E-2</c:v>
                </c:pt>
              </c:numCache>
            </c:numRef>
          </c:val>
          <c:extLst>
            <c:ext xmlns:c16="http://schemas.microsoft.com/office/drawing/2014/chart" uri="{C3380CC4-5D6E-409C-BE32-E72D297353CC}">
              <c16:uniqueId val="{00000000-F6D9-4259-B3F7-B5166BCABE2B}"/>
            </c:ext>
          </c:extLst>
        </c:ser>
        <c:dLbls>
          <c:showLegendKey val="0"/>
          <c:showVal val="0"/>
          <c:showCatName val="0"/>
          <c:showSerName val="0"/>
          <c:showPercent val="0"/>
          <c:showBubbleSize val="0"/>
        </c:dLbls>
        <c:gapWidth val="219"/>
        <c:overlap val="-27"/>
        <c:axId val="296327136"/>
        <c:axId val="296324256"/>
      </c:barChart>
      <c:catAx>
        <c:axId val="29632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effectLst>
                  <a:outerShdw blurRad="50800" dist="38100" dir="5400000" algn="t" rotWithShape="0">
                    <a:prstClr val="black">
                      <a:alpha val="22000"/>
                    </a:prstClr>
                  </a:outerShdw>
                </a:effectLst>
                <a:latin typeface="+mn-lt"/>
                <a:ea typeface="+mn-ea"/>
                <a:cs typeface="+mn-cs"/>
              </a:defRPr>
            </a:pPr>
            <a:endParaRPr lang="en-US"/>
          </a:p>
        </c:txPr>
        <c:crossAx val="296324256"/>
        <c:crosses val="autoZero"/>
        <c:auto val="1"/>
        <c:lblAlgn val="ctr"/>
        <c:lblOffset val="100"/>
        <c:noMultiLvlLbl val="0"/>
      </c:catAx>
      <c:valAx>
        <c:axId val="296324256"/>
        <c:scaling>
          <c:orientation val="minMax"/>
        </c:scaling>
        <c:delete val="1"/>
        <c:axPos val="l"/>
        <c:numFmt formatCode="0.00%;\-0.00%;0.00%" sourceLinked="1"/>
        <c:majorTickMark val="none"/>
        <c:minorTickMark val="none"/>
        <c:tickLblPos val="nextTo"/>
        <c:crossAx val="296327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365087706391162E-2"/>
          <c:y val="1.0364153087517928E-2"/>
          <c:w val="0.94126982458721764"/>
          <c:h val="0.89533103064157782"/>
        </c:manualLayout>
      </c:layout>
      <c:barChart>
        <c:barDir val="col"/>
        <c:grouping val="clustered"/>
        <c:varyColors val="0"/>
        <c:ser>
          <c:idx val="0"/>
          <c:order val="0"/>
          <c:tx>
            <c:strRef>
              <c:f>Sheet4!$X$11</c:f>
              <c:strCache>
                <c:ptCount val="1"/>
                <c:pt idx="0">
                  <c:v>Total Revenue</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5400000" sx="76000" sy="76000" algn="t" rotWithShape="0">
                        <a:prstClr val="black">
                          <a:alpha val="16000"/>
                        </a:prst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Sheet4!$W$12:$W$16</c:f>
              <c:strCache>
                <c:ptCount val="5"/>
                <c:pt idx="0">
                  <c:v>Allison Dixon</c:v>
                </c:pt>
                <c:pt idx="1">
                  <c:v>Lisa West</c:v>
                </c:pt>
                <c:pt idx="2">
                  <c:v>Chloe Roberts</c:v>
                </c:pt>
                <c:pt idx="3">
                  <c:v>Laura Fuller</c:v>
                </c:pt>
                <c:pt idx="4">
                  <c:v>Samantha Ford</c:v>
                </c:pt>
              </c:strCache>
            </c:strRef>
          </c:cat>
          <c:val>
            <c:numRef>
              <c:f>Sheet4!$X$12:$X$16</c:f>
              <c:numCache>
                <c:formatCode>General</c:formatCode>
                <c:ptCount val="5"/>
                <c:pt idx="0">
                  <c:v>3571.02</c:v>
                </c:pt>
                <c:pt idx="1">
                  <c:v>4189.32</c:v>
                </c:pt>
                <c:pt idx="2">
                  <c:v>4434.54</c:v>
                </c:pt>
                <c:pt idx="3">
                  <c:v>5000.95</c:v>
                </c:pt>
                <c:pt idx="4">
                  <c:v>5070.13</c:v>
                </c:pt>
              </c:numCache>
            </c:numRef>
          </c:val>
          <c:extLst>
            <c:ext xmlns:c16="http://schemas.microsoft.com/office/drawing/2014/chart" uri="{C3380CC4-5D6E-409C-BE32-E72D297353CC}">
              <c16:uniqueId val="{00000000-E2CF-4624-B9A2-C094541B5704}"/>
            </c:ext>
          </c:extLst>
        </c:ser>
        <c:dLbls>
          <c:dLblPos val="outEnd"/>
          <c:showLegendKey val="0"/>
          <c:showVal val="1"/>
          <c:showCatName val="0"/>
          <c:showSerName val="0"/>
          <c:showPercent val="0"/>
          <c:showBubbleSize val="0"/>
        </c:dLbls>
        <c:gapWidth val="168"/>
        <c:overlap val="-27"/>
        <c:axId val="1689584223"/>
        <c:axId val="1689589023"/>
      </c:barChart>
      <c:catAx>
        <c:axId val="1689584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effectLst>
                  <a:outerShdw blurRad="50800" dist="38100" dir="5400000" algn="t" rotWithShape="0">
                    <a:prstClr val="black">
                      <a:alpha val="12000"/>
                    </a:prstClr>
                  </a:outerShdw>
                </a:effectLst>
                <a:latin typeface="+mn-lt"/>
                <a:ea typeface="+mn-ea"/>
                <a:cs typeface="+mn-cs"/>
              </a:defRPr>
            </a:pPr>
            <a:endParaRPr lang="en-US"/>
          </a:p>
        </c:txPr>
        <c:crossAx val="1689589023"/>
        <c:crosses val="autoZero"/>
        <c:auto val="1"/>
        <c:lblAlgn val="ctr"/>
        <c:lblOffset val="100"/>
        <c:noMultiLvlLbl val="0"/>
      </c:catAx>
      <c:valAx>
        <c:axId val="1689589023"/>
        <c:scaling>
          <c:orientation val="minMax"/>
        </c:scaling>
        <c:delete val="1"/>
        <c:axPos val="l"/>
        <c:numFmt formatCode="General" sourceLinked="1"/>
        <c:majorTickMark val="none"/>
        <c:minorTickMark val="none"/>
        <c:tickLblPos val="nextTo"/>
        <c:crossAx val="1689584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376982865361115E-2"/>
          <c:y val="0"/>
          <c:w val="0.91924603426927776"/>
          <c:h val="0.91838356243718566"/>
        </c:manualLayout>
      </c:layout>
      <c:barChart>
        <c:barDir val="col"/>
        <c:grouping val="clustered"/>
        <c:varyColors val="0"/>
        <c:ser>
          <c:idx val="0"/>
          <c:order val="0"/>
          <c:tx>
            <c:strRef>
              <c:f>Sheet4!$BG$11</c:f>
              <c:strCache>
                <c:ptCount val="1"/>
                <c:pt idx="0">
                  <c:v>Total Revenue</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effectLst>
                      <a:outerShdw blurRad="50800" dist="38100" dir="8100000" algn="tr" rotWithShape="0">
                        <a:prstClr val="black">
                          <a:alpha val="23000"/>
                        </a:prst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Sheet4!$BF$12:$BF$16</c:f>
              <c:strCache>
                <c:ptCount val="5"/>
                <c:pt idx="0">
                  <c:v>&lt;20</c:v>
                </c:pt>
                <c:pt idx="1">
                  <c:v>21-30</c:v>
                </c:pt>
                <c:pt idx="2">
                  <c:v>31-40</c:v>
                </c:pt>
                <c:pt idx="3">
                  <c:v>41-50</c:v>
                </c:pt>
                <c:pt idx="4">
                  <c:v>50+</c:v>
                </c:pt>
              </c:strCache>
            </c:strRef>
          </c:cat>
          <c:val>
            <c:numRef>
              <c:f>Sheet4!$BG$12:$BG$16</c:f>
              <c:numCache>
                <c:formatCode>_(* #,##0_);_(* \(#,##0\);_(* "-"??_);_(@_)</c:formatCode>
                <c:ptCount val="5"/>
                <c:pt idx="0">
                  <c:v>178990.65</c:v>
                </c:pt>
                <c:pt idx="1">
                  <c:v>966833.4</c:v>
                </c:pt>
                <c:pt idx="2">
                  <c:v>1027779.95</c:v>
                </c:pt>
                <c:pt idx="3">
                  <c:v>1144694.82</c:v>
                </c:pt>
                <c:pt idx="4">
                  <c:v>2128510.65</c:v>
                </c:pt>
              </c:numCache>
            </c:numRef>
          </c:val>
          <c:extLst>
            <c:ext xmlns:c16="http://schemas.microsoft.com/office/drawing/2014/chart" uri="{C3380CC4-5D6E-409C-BE32-E72D297353CC}">
              <c16:uniqueId val="{00000000-ED03-4AC0-BFEA-B29B7B472B37}"/>
            </c:ext>
          </c:extLst>
        </c:ser>
        <c:dLbls>
          <c:dLblPos val="outEnd"/>
          <c:showLegendKey val="0"/>
          <c:showVal val="1"/>
          <c:showCatName val="0"/>
          <c:showSerName val="0"/>
          <c:showPercent val="0"/>
          <c:showBubbleSize val="0"/>
        </c:dLbls>
        <c:gapWidth val="219"/>
        <c:overlap val="-27"/>
        <c:axId val="1839659103"/>
        <c:axId val="1839659583"/>
      </c:barChart>
      <c:catAx>
        <c:axId val="183965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effectLst>
                  <a:outerShdw blurRad="50800" dist="38100" dir="8100000" algn="tr" rotWithShape="0">
                    <a:prstClr val="black">
                      <a:alpha val="23000"/>
                    </a:prstClr>
                  </a:outerShdw>
                </a:effectLst>
                <a:latin typeface="+mn-lt"/>
                <a:ea typeface="+mn-ea"/>
                <a:cs typeface="+mn-cs"/>
              </a:defRPr>
            </a:pPr>
            <a:endParaRPr lang="en-US"/>
          </a:p>
        </c:txPr>
        <c:crossAx val="1839659583"/>
        <c:crosses val="autoZero"/>
        <c:auto val="1"/>
        <c:lblAlgn val="ctr"/>
        <c:lblOffset val="100"/>
        <c:noMultiLvlLbl val="0"/>
      </c:catAx>
      <c:valAx>
        <c:axId val="1839659583"/>
        <c:scaling>
          <c:orientation val="minMax"/>
        </c:scaling>
        <c:delete val="1"/>
        <c:axPos val="l"/>
        <c:numFmt formatCode="_(* #,##0_);_(* \(#,##0\);_(* &quot;-&quot;??_);_(@_)" sourceLinked="1"/>
        <c:majorTickMark val="none"/>
        <c:minorTickMark val="none"/>
        <c:tickLblPos val="nextTo"/>
        <c:crossAx val="1839659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alpha val="0"/>
      </a:schemeClr>
    </a:solidFill>
    <a:ln w="9525" cap="flat" cmpd="sng" algn="ctr">
      <a:noFill/>
      <a:round/>
    </a:ln>
    <a:effectLst/>
  </c:spPr>
  <c:txPr>
    <a:bodyPr/>
    <a:lstStyle/>
    <a:p>
      <a:pPr>
        <a:defRPr>
          <a:effectLst>
            <a:outerShdw blurRad="50800" dist="38100" dir="8100000" algn="tr" rotWithShape="0">
              <a:prstClr val="black">
                <a:alpha val="23000"/>
              </a:prstClr>
            </a:outerShdw>
          </a:effectLst>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128541726709553E-2"/>
          <c:y val="1.8781731143215876E-2"/>
          <c:w val="0.84066386621851785"/>
          <c:h val="0.96243653771356841"/>
        </c:manualLayout>
      </c:layout>
      <c:barChart>
        <c:barDir val="bar"/>
        <c:grouping val="clustered"/>
        <c:varyColors val="0"/>
        <c:ser>
          <c:idx val="0"/>
          <c:order val="0"/>
          <c:tx>
            <c:strRef>
              <c:f>Sheet4!$BT$8</c:f>
              <c:strCache>
                <c:ptCount val="1"/>
                <c:pt idx="0">
                  <c:v>Total Revenue</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76200" dist="38100" dir="18900000" algn="bl" rotWithShape="0">
                        <a:prstClr val="black">
                          <a:alpha val="31000"/>
                        </a:prst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Sheet4!$BS$9:$BS$15</c:f>
              <c:strCache>
                <c:ptCount val="7"/>
                <c:pt idx="0">
                  <c:v>Sat</c:v>
                </c:pt>
                <c:pt idx="1">
                  <c:v>Fri</c:v>
                </c:pt>
                <c:pt idx="2">
                  <c:v>Thu</c:v>
                </c:pt>
                <c:pt idx="3">
                  <c:v>Wed</c:v>
                </c:pt>
                <c:pt idx="4">
                  <c:v>Tue</c:v>
                </c:pt>
                <c:pt idx="5">
                  <c:v>Mon</c:v>
                </c:pt>
                <c:pt idx="6">
                  <c:v>Sun</c:v>
                </c:pt>
              </c:strCache>
            </c:strRef>
          </c:cat>
          <c:val>
            <c:numRef>
              <c:f>Sheet4!$BT$9:$BT$15</c:f>
              <c:numCache>
                <c:formatCode>_(* #,##0_);_(* \(#,##0\);_(* "-"??_);_(@_)</c:formatCode>
                <c:ptCount val="7"/>
                <c:pt idx="0">
                  <c:v>786663.06</c:v>
                </c:pt>
                <c:pt idx="1">
                  <c:v>762351.78</c:v>
                </c:pt>
                <c:pt idx="2">
                  <c:v>795985.01</c:v>
                </c:pt>
                <c:pt idx="3">
                  <c:v>774303.63</c:v>
                </c:pt>
                <c:pt idx="4">
                  <c:v>772166.83</c:v>
                </c:pt>
                <c:pt idx="5">
                  <c:v>789470.88</c:v>
                </c:pt>
                <c:pt idx="6">
                  <c:v>765868.28</c:v>
                </c:pt>
              </c:numCache>
            </c:numRef>
          </c:val>
          <c:extLst>
            <c:ext xmlns:c16="http://schemas.microsoft.com/office/drawing/2014/chart" uri="{C3380CC4-5D6E-409C-BE32-E72D297353CC}">
              <c16:uniqueId val="{00000000-D547-43D5-8BA5-E2F997027229}"/>
            </c:ext>
          </c:extLst>
        </c:ser>
        <c:dLbls>
          <c:dLblPos val="outEnd"/>
          <c:showLegendKey val="0"/>
          <c:showVal val="1"/>
          <c:showCatName val="0"/>
          <c:showSerName val="0"/>
          <c:showPercent val="0"/>
          <c:showBubbleSize val="0"/>
        </c:dLbls>
        <c:gapWidth val="98"/>
        <c:axId val="708157983"/>
        <c:axId val="708173823"/>
      </c:barChart>
      <c:catAx>
        <c:axId val="7081579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effectLst>
                  <a:outerShdw blurRad="152400" dist="38100" dir="13500000" sx="83000" sy="83000" algn="br" rotWithShape="0">
                    <a:prstClr val="black">
                      <a:alpha val="20000"/>
                    </a:prstClr>
                  </a:outerShdw>
                </a:effectLst>
                <a:latin typeface="+mn-lt"/>
                <a:ea typeface="+mn-ea"/>
                <a:cs typeface="+mn-cs"/>
              </a:defRPr>
            </a:pPr>
            <a:endParaRPr lang="en-US"/>
          </a:p>
        </c:txPr>
        <c:crossAx val="708173823"/>
        <c:crosses val="autoZero"/>
        <c:auto val="1"/>
        <c:lblAlgn val="ctr"/>
        <c:lblOffset val="100"/>
        <c:noMultiLvlLbl val="0"/>
      </c:catAx>
      <c:valAx>
        <c:axId val="708173823"/>
        <c:scaling>
          <c:orientation val="minMax"/>
        </c:scaling>
        <c:delete val="1"/>
        <c:axPos val="b"/>
        <c:numFmt formatCode="_(* #,##0_);_(* \(#,##0\);_(* &quot;-&quot;??_);_(@_)" sourceLinked="1"/>
        <c:majorTickMark val="none"/>
        <c:minorTickMark val="none"/>
        <c:tickLblPos val="nextTo"/>
        <c:crossAx val="708157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777777777777779E-3"/>
          <c:y val="9.2592592592592587E-3"/>
          <c:w val="0.99722222222222223"/>
          <c:h val="0.80951972518638671"/>
        </c:manualLayout>
      </c:layout>
      <c:areaChart>
        <c:grouping val="standard"/>
        <c:varyColors val="0"/>
        <c:ser>
          <c:idx val="1"/>
          <c:order val="1"/>
          <c:tx>
            <c:strRef>
              <c:f>Sheet4!$CH$8</c:f>
              <c:strCache>
                <c:ptCount val="1"/>
                <c:pt idx="0">
                  <c:v>Profits2</c:v>
                </c:pt>
              </c:strCache>
            </c:strRef>
          </c:tx>
          <c:spPr>
            <a:gradFill flip="none" rotWithShape="1">
              <a:gsLst>
                <a:gs pos="68000">
                  <a:schemeClr val="accent3">
                    <a:lumMod val="20000"/>
                    <a:lumOff val="80000"/>
                  </a:schemeClr>
                </a:gs>
                <a:gs pos="0">
                  <a:srgbClr val="002060"/>
                </a:gs>
              </a:gsLst>
              <a:path path="circle">
                <a:fillToRect l="50000" t="-80000" r="50000" b="180000"/>
              </a:path>
              <a:tileRect/>
            </a:gradFill>
            <a:ln>
              <a:noFill/>
            </a:ln>
            <a:effectLst/>
          </c:spPr>
          <c:val>
            <c:numRef>
              <c:f>Sheet4!$CH$9:$CH$20</c:f>
              <c:numCache>
                <c:formatCode>_(* #,##0_);_(* \(#,##0\);_(* "-"??_);_(@_)</c:formatCode>
                <c:ptCount val="12"/>
                <c:pt idx="0">
                  <c:v>177715.37999999995</c:v>
                </c:pt>
                <c:pt idx="1">
                  <c:v>177756.56999999995</c:v>
                </c:pt>
                <c:pt idx="2">
                  <c:v>204515.87000000008</c:v>
                </c:pt>
                <c:pt idx="3">
                  <c:v>192977.04000000012</c:v>
                </c:pt>
                <c:pt idx="4">
                  <c:v>205642.84999999974</c:v>
                </c:pt>
                <c:pt idx="5">
                  <c:v>195489.95</c:v>
                </c:pt>
                <c:pt idx="6">
                  <c:v>182737.19000000009</c:v>
                </c:pt>
                <c:pt idx="7">
                  <c:v>208599.36000000002</c:v>
                </c:pt>
                <c:pt idx="8">
                  <c:v>190084.82000000009</c:v>
                </c:pt>
                <c:pt idx="9">
                  <c:v>190384.21999999983</c:v>
                </c:pt>
                <c:pt idx="10">
                  <c:v>192253.24999999994</c:v>
                </c:pt>
                <c:pt idx="11">
                  <c:v>179355.56000000023</c:v>
                </c:pt>
              </c:numCache>
            </c:numRef>
          </c:val>
          <c:extLst>
            <c:ext xmlns:c16="http://schemas.microsoft.com/office/drawing/2014/chart" uri="{C3380CC4-5D6E-409C-BE32-E72D297353CC}">
              <c16:uniqueId val="{00000000-CEA6-48F5-B4A9-ECE9338CDA7E}"/>
            </c:ext>
          </c:extLst>
        </c:ser>
        <c:dLbls>
          <c:showLegendKey val="0"/>
          <c:showVal val="0"/>
          <c:showCatName val="0"/>
          <c:showSerName val="0"/>
          <c:showPercent val="0"/>
          <c:showBubbleSize val="0"/>
        </c:dLbls>
        <c:axId val="953284671"/>
        <c:axId val="953270271"/>
      </c:areaChart>
      <c:lineChart>
        <c:grouping val="standard"/>
        <c:varyColors val="0"/>
        <c:ser>
          <c:idx val="0"/>
          <c:order val="0"/>
          <c:tx>
            <c:strRef>
              <c:f>Sheet4!$CG$8</c:f>
              <c:strCache>
                <c:ptCount val="1"/>
                <c:pt idx="0">
                  <c:v>Profits</c:v>
                </c:pt>
              </c:strCache>
            </c:strRef>
          </c:tx>
          <c:spPr>
            <a:ln w="31750" cap="rnd">
              <a:solidFill>
                <a:srgbClr val="002060"/>
              </a:solidFill>
              <a:round/>
            </a:ln>
            <a:effectLst/>
          </c:spPr>
          <c:marker>
            <c:symbol val="circle"/>
            <c:size val="5"/>
            <c:spPr>
              <a:solidFill>
                <a:srgbClr val="002060"/>
              </a:solidFill>
              <a:ln w="25400">
                <a:solidFill>
                  <a:srgbClr val="002060"/>
                </a:solidFill>
              </a:ln>
              <a:effectLst/>
            </c:spPr>
          </c:marker>
          <c:dLbls>
            <c:dLbl>
              <c:idx val="0"/>
              <c:tx>
                <c:rich>
                  <a:bodyPr/>
                  <a:lstStyle/>
                  <a:p>
                    <a:fld id="{7DE6CC39-E1D8-4391-ABF7-46A6E66DB5D1}" type="CELLRANGE">
                      <a:rPr lang="en-US"/>
                      <a:pPr/>
                      <a:t>[CELLRANGE]</a:t>
                    </a:fld>
                    <a:endParaRPr lang="en-US" baseline="0"/>
                  </a:p>
                  <a:p>
                    <a:fld id="{9D184085-D080-4ED9-BE8F-DF9E9EF2A48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CEA6-48F5-B4A9-ECE9338CDA7E}"/>
                </c:ext>
              </c:extLst>
            </c:dLbl>
            <c:dLbl>
              <c:idx val="1"/>
              <c:tx>
                <c:rich>
                  <a:bodyPr/>
                  <a:lstStyle/>
                  <a:p>
                    <a:fld id="{11DAE5BB-FBF0-4FBD-9C08-7F53B44FB637}" type="CELLRANGE">
                      <a:rPr lang="en-US"/>
                      <a:pPr/>
                      <a:t>[CELLRANGE]</a:t>
                    </a:fld>
                    <a:endParaRPr lang="en-US" baseline="0"/>
                  </a:p>
                  <a:p>
                    <a:fld id="{71A7FB05-39F1-4F3D-8549-F3599670591B}"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EA6-48F5-B4A9-ECE9338CDA7E}"/>
                </c:ext>
              </c:extLst>
            </c:dLbl>
            <c:dLbl>
              <c:idx val="2"/>
              <c:tx>
                <c:rich>
                  <a:bodyPr/>
                  <a:lstStyle/>
                  <a:p>
                    <a:fld id="{BE23CF76-4F9F-4145-A406-CAD57A4D0B1A}" type="CELLRANGE">
                      <a:rPr lang="en-US"/>
                      <a:pPr/>
                      <a:t>[CELLRANGE]</a:t>
                    </a:fld>
                    <a:endParaRPr lang="en-US" baseline="0"/>
                  </a:p>
                  <a:p>
                    <a:fld id="{086F8C61-6208-48E7-970F-C2B21CBFE62A}"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CEA6-48F5-B4A9-ECE9338CDA7E}"/>
                </c:ext>
              </c:extLst>
            </c:dLbl>
            <c:dLbl>
              <c:idx val="3"/>
              <c:tx>
                <c:rich>
                  <a:bodyPr/>
                  <a:lstStyle/>
                  <a:p>
                    <a:fld id="{C749FE1A-90E2-4260-A821-1E7B26640BBC}" type="CELLRANGE">
                      <a:rPr lang="en-US"/>
                      <a:pPr/>
                      <a:t>[CELLRANGE]</a:t>
                    </a:fld>
                    <a:endParaRPr lang="en-US" baseline="0"/>
                  </a:p>
                  <a:p>
                    <a:fld id="{6276B80E-CB13-4221-BFC3-9C2E3D6C7E74}"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CEA6-48F5-B4A9-ECE9338CDA7E}"/>
                </c:ext>
              </c:extLst>
            </c:dLbl>
            <c:dLbl>
              <c:idx val="4"/>
              <c:tx>
                <c:rich>
                  <a:bodyPr/>
                  <a:lstStyle/>
                  <a:p>
                    <a:fld id="{FAABC25C-D5C9-410F-825F-2DC532031AD9}" type="CELLRANGE">
                      <a:rPr lang="en-US"/>
                      <a:pPr/>
                      <a:t>[CELLRANGE]</a:t>
                    </a:fld>
                    <a:endParaRPr lang="en-US" baseline="0"/>
                  </a:p>
                  <a:p>
                    <a:fld id="{8860D8E6-167B-43B4-8B0E-72A064A654E4}"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CEA6-48F5-B4A9-ECE9338CDA7E}"/>
                </c:ext>
              </c:extLst>
            </c:dLbl>
            <c:dLbl>
              <c:idx val="5"/>
              <c:tx>
                <c:rich>
                  <a:bodyPr/>
                  <a:lstStyle/>
                  <a:p>
                    <a:fld id="{A5D56A82-C784-4B55-BCB5-01279E00B586}" type="CELLRANGE">
                      <a:rPr lang="en-US"/>
                      <a:pPr/>
                      <a:t>[CELLRANGE]</a:t>
                    </a:fld>
                    <a:endParaRPr lang="en-US" baseline="0"/>
                  </a:p>
                  <a:p>
                    <a:fld id="{AAFF9C94-D211-49E4-BE99-15E1F7FC1532}"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CEA6-48F5-B4A9-ECE9338CDA7E}"/>
                </c:ext>
              </c:extLst>
            </c:dLbl>
            <c:dLbl>
              <c:idx val="6"/>
              <c:tx>
                <c:rich>
                  <a:bodyPr/>
                  <a:lstStyle/>
                  <a:p>
                    <a:fld id="{F7324C0B-64A1-44E7-A2CF-5D3973B1A527}" type="CELLRANGE">
                      <a:rPr lang="en-US"/>
                      <a:pPr/>
                      <a:t>[CELLRANGE]</a:t>
                    </a:fld>
                    <a:endParaRPr lang="en-US" baseline="0"/>
                  </a:p>
                  <a:p>
                    <a:fld id="{CAA2C3EB-1C40-472E-889B-718683FA65A2}"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CEA6-48F5-B4A9-ECE9338CDA7E}"/>
                </c:ext>
              </c:extLst>
            </c:dLbl>
            <c:dLbl>
              <c:idx val="7"/>
              <c:tx>
                <c:rich>
                  <a:bodyPr/>
                  <a:lstStyle/>
                  <a:p>
                    <a:fld id="{806547BF-4533-477F-B0F2-14340517052D}" type="CELLRANGE">
                      <a:rPr lang="en-US"/>
                      <a:pPr/>
                      <a:t>[CELLRANGE]</a:t>
                    </a:fld>
                    <a:endParaRPr lang="en-US" baseline="0"/>
                  </a:p>
                  <a:p>
                    <a:fld id="{3347441D-0274-43DB-AEA1-87D16FD5D3D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CEA6-48F5-B4A9-ECE9338CDA7E}"/>
                </c:ext>
              </c:extLst>
            </c:dLbl>
            <c:dLbl>
              <c:idx val="8"/>
              <c:tx>
                <c:rich>
                  <a:bodyPr/>
                  <a:lstStyle/>
                  <a:p>
                    <a:fld id="{7A087D31-F438-43DD-8E11-AB125CF42700}" type="CELLRANGE">
                      <a:rPr lang="en-US"/>
                      <a:pPr/>
                      <a:t>[CELLRANGE]</a:t>
                    </a:fld>
                    <a:endParaRPr lang="en-US" baseline="0"/>
                  </a:p>
                  <a:p>
                    <a:fld id="{23E9C841-1A14-4EB3-B32D-C3774E114B7A}"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CEA6-48F5-B4A9-ECE9338CDA7E}"/>
                </c:ext>
              </c:extLst>
            </c:dLbl>
            <c:dLbl>
              <c:idx val="9"/>
              <c:tx>
                <c:rich>
                  <a:bodyPr/>
                  <a:lstStyle/>
                  <a:p>
                    <a:fld id="{E27DDCB5-964E-4EF1-BA81-86AE5EBDDC27}" type="CELLRANGE">
                      <a:rPr lang="en-US"/>
                      <a:pPr/>
                      <a:t>[CELLRANGE]</a:t>
                    </a:fld>
                    <a:endParaRPr lang="en-US" baseline="0"/>
                  </a:p>
                  <a:p>
                    <a:fld id="{79462057-FDA4-4B5E-8F75-AA66BCC1F812}"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CEA6-48F5-B4A9-ECE9338CDA7E}"/>
                </c:ext>
              </c:extLst>
            </c:dLbl>
            <c:dLbl>
              <c:idx val="10"/>
              <c:tx>
                <c:rich>
                  <a:bodyPr/>
                  <a:lstStyle/>
                  <a:p>
                    <a:fld id="{B158F716-0D89-4CAC-940B-86C59D83AD75}" type="CELLRANGE">
                      <a:rPr lang="en-US"/>
                      <a:pPr/>
                      <a:t>[CELLRANGE]</a:t>
                    </a:fld>
                    <a:endParaRPr lang="en-US" baseline="0"/>
                  </a:p>
                  <a:p>
                    <a:fld id="{658A066E-4B8A-46BE-B3A1-81E08A4209E4}"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CEA6-48F5-B4A9-ECE9338CDA7E}"/>
                </c:ext>
              </c:extLst>
            </c:dLbl>
            <c:dLbl>
              <c:idx val="11"/>
              <c:tx>
                <c:rich>
                  <a:bodyPr/>
                  <a:lstStyle/>
                  <a:p>
                    <a:fld id="{349A3E8B-DE0B-4249-B707-E34926B3D896}" type="CELLRANGE">
                      <a:rPr lang="en-US"/>
                      <a:pPr/>
                      <a:t>[CELLRANGE]</a:t>
                    </a:fld>
                    <a:endParaRPr lang="en-US" baseline="0"/>
                  </a:p>
                  <a:p>
                    <a:fld id="{0D4868EB-7BBE-43D0-BDE7-82760935FC54}"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CEA6-48F5-B4A9-ECE9338CDA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rad="63500">
                        <a:schemeClr val="bg1">
                          <a:alpha val="40000"/>
                        </a:schemeClr>
                      </a:glow>
                      <a:outerShdw blurRad="50800" dist="25400" dir="16200000" rotWithShape="0">
                        <a:prstClr val="black">
                          <a:alpha val="25000"/>
                        </a:prstClr>
                      </a:outerShdw>
                    </a:effectLst>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Sheet4!$CF$9:$CF$20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Sheet4!$CG$9:$CG$20</c:f>
              <c:numCache>
                <c:formatCode>_(* #,##0_);_(* \(#,##0\);_(* "-"??_);_(@_)</c:formatCode>
                <c:ptCount val="12"/>
                <c:pt idx="0">
                  <c:v>177715.37999999995</c:v>
                </c:pt>
                <c:pt idx="1">
                  <c:v>177756.56999999995</c:v>
                </c:pt>
                <c:pt idx="2">
                  <c:v>204515.87000000008</c:v>
                </c:pt>
                <c:pt idx="3">
                  <c:v>192977.04000000012</c:v>
                </c:pt>
                <c:pt idx="4">
                  <c:v>205642.84999999974</c:v>
                </c:pt>
                <c:pt idx="5">
                  <c:v>195489.95</c:v>
                </c:pt>
                <c:pt idx="6">
                  <c:v>182737.19000000009</c:v>
                </c:pt>
                <c:pt idx="7">
                  <c:v>208599.36000000002</c:v>
                </c:pt>
                <c:pt idx="8">
                  <c:v>190084.82000000009</c:v>
                </c:pt>
                <c:pt idx="9">
                  <c:v>190384.21999999983</c:v>
                </c:pt>
                <c:pt idx="10">
                  <c:v>192253.24999999994</c:v>
                </c:pt>
                <c:pt idx="11">
                  <c:v>179355.56000000023</c:v>
                </c:pt>
              </c:numCache>
            </c:numRef>
          </c:val>
          <c:smooth val="1"/>
          <c:extLst>
            <c:ext xmlns:c15="http://schemas.microsoft.com/office/drawing/2012/chart" uri="{02D57815-91ED-43cb-92C2-25804820EDAC}">
              <c15:datalabelsRange>
                <c15:f>Sheet4!$CF$26:$CF$37</c15:f>
                <c15:dlblRangeCache>
                  <c:ptCount val="12"/>
                  <c:pt idx="1">
                    <c:v>+0.02%</c:v>
                  </c:pt>
                  <c:pt idx="2">
                    <c:v>+15.05%</c:v>
                  </c:pt>
                  <c:pt idx="3">
                    <c:v>-5.64%</c:v>
                  </c:pt>
                  <c:pt idx="4">
                    <c:v>+6.56%</c:v>
                  </c:pt>
                  <c:pt idx="5">
                    <c:v>-4.94%</c:v>
                  </c:pt>
                  <c:pt idx="6">
                    <c:v>-6.52%</c:v>
                  </c:pt>
                  <c:pt idx="7">
                    <c:v>+14.15%</c:v>
                  </c:pt>
                  <c:pt idx="8">
                    <c:v>-8.88%</c:v>
                  </c:pt>
                  <c:pt idx="9">
                    <c:v>+0.16%</c:v>
                  </c:pt>
                  <c:pt idx="10">
                    <c:v>+0.98%</c:v>
                  </c:pt>
                  <c:pt idx="11">
                    <c:v>-6.71%</c:v>
                  </c:pt>
                </c15:dlblRangeCache>
              </c15:datalabelsRange>
            </c:ext>
            <c:ext xmlns:c16="http://schemas.microsoft.com/office/drawing/2014/chart" uri="{C3380CC4-5D6E-409C-BE32-E72D297353CC}">
              <c16:uniqueId val="{00000001-CEA6-48F5-B4A9-ECE9338CDA7E}"/>
            </c:ext>
          </c:extLst>
        </c:ser>
        <c:dLbls>
          <c:showLegendKey val="0"/>
          <c:showVal val="0"/>
          <c:showCatName val="0"/>
          <c:showSerName val="0"/>
          <c:showPercent val="0"/>
          <c:showBubbleSize val="0"/>
        </c:dLbls>
        <c:marker val="1"/>
        <c:smooth val="0"/>
        <c:axId val="953284671"/>
        <c:axId val="953270271"/>
      </c:lineChart>
      <c:catAx>
        <c:axId val="953284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3270271"/>
        <c:crosses val="autoZero"/>
        <c:auto val="1"/>
        <c:lblAlgn val="ctr"/>
        <c:lblOffset val="100"/>
        <c:noMultiLvlLbl val="0"/>
      </c:catAx>
      <c:valAx>
        <c:axId val="953270271"/>
        <c:scaling>
          <c:orientation val="minMax"/>
        </c:scaling>
        <c:delete val="1"/>
        <c:axPos val="l"/>
        <c:numFmt formatCode="_(* #,##0_);_(* \(#,##0\);_(* &quot;-&quot;??_);_(@_)" sourceLinked="1"/>
        <c:majorTickMark val="none"/>
        <c:minorTickMark val="none"/>
        <c:tickLblPos val="nextTo"/>
        <c:crossAx val="95328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[CV_3_ProjectChart.xlsm]Sheet2!PivotTable1</c:name>
    <c:fmtId val="1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19050">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bg2">
                <a:lumMod val="50000"/>
              </a:schemeClr>
            </a:solidFill>
            <a:round/>
          </a:ln>
          <a:effectLst/>
        </c:spPr>
        <c:marker>
          <c:symbol val="circle"/>
          <c:size val="5"/>
          <c:spPr>
            <a:solidFill>
              <a:schemeClr val="bg2">
                <a:lumMod val="50000"/>
              </a:schemeClr>
            </a:solidFill>
            <a:ln w="19050">
              <a:solidFill>
                <a:schemeClr val="bg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5833333333333337"/>
          <c:h val="0.71620389348875657"/>
        </c:manualLayout>
      </c:layout>
      <c:lineChart>
        <c:grouping val="standard"/>
        <c:varyColors val="0"/>
        <c:ser>
          <c:idx val="0"/>
          <c:order val="0"/>
          <c:tx>
            <c:strRef>
              <c:f>Sheet2!$C$4</c:f>
              <c:strCache>
                <c:ptCount val="1"/>
                <c:pt idx="0">
                  <c:v>Total Revenue</c:v>
                </c:pt>
              </c:strCache>
            </c:strRef>
          </c:tx>
          <c:spPr>
            <a:ln w="28575" cap="rnd">
              <a:solidFill>
                <a:schemeClr val="accent1"/>
              </a:solidFill>
              <a:round/>
            </a:ln>
            <a:effectLst/>
          </c:spPr>
          <c:marker>
            <c:symbol val="circle"/>
            <c:size val="5"/>
            <c:spPr>
              <a:solidFill>
                <a:schemeClr val="accent1"/>
              </a:solidFill>
              <a:ln w="19050">
                <a:solidFill>
                  <a:schemeClr val="accent1"/>
                </a:solidFill>
              </a:ln>
              <a:effectLst/>
            </c:spPr>
          </c:marker>
          <c:cat>
            <c:strRef>
              <c:f>Sheet2!$B$5:$B$16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Sheet2!$C$5:$C$16</c:f>
              <c:numCache>
                <c:formatCode>_(* #,##0_);_(* \(#,##0\);_(* "-"??_);_(@_)</c:formatCode>
                <c:ptCount val="12"/>
                <c:pt idx="0">
                  <c:v>52419.77</c:v>
                </c:pt>
                <c:pt idx="1">
                  <c:v>39332.22</c:v>
                </c:pt>
                <c:pt idx="2">
                  <c:v>41940.32</c:v>
                </c:pt>
                <c:pt idx="3">
                  <c:v>48261.52</c:v>
                </c:pt>
                <c:pt idx="4">
                  <c:v>47588.43</c:v>
                </c:pt>
                <c:pt idx="5">
                  <c:v>41903.85</c:v>
                </c:pt>
                <c:pt idx="6">
                  <c:v>38973.480000000003</c:v>
                </c:pt>
                <c:pt idx="7">
                  <c:v>40218.870000000003</c:v>
                </c:pt>
                <c:pt idx="8">
                  <c:v>48516.55</c:v>
                </c:pt>
                <c:pt idx="9">
                  <c:v>49394.05</c:v>
                </c:pt>
                <c:pt idx="10">
                  <c:v>50372.47</c:v>
                </c:pt>
                <c:pt idx="11">
                  <c:v>47653.1</c:v>
                </c:pt>
              </c:numCache>
            </c:numRef>
          </c:val>
          <c:smooth val="1"/>
          <c:extLst>
            <c:ext xmlns:c16="http://schemas.microsoft.com/office/drawing/2014/chart" uri="{C3380CC4-5D6E-409C-BE32-E72D297353CC}">
              <c16:uniqueId val="{00000000-16EA-47AC-B469-05EF19CC657F}"/>
            </c:ext>
          </c:extLst>
        </c:ser>
        <c:ser>
          <c:idx val="1"/>
          <c:order val="1"/>
          <c:tx>
            <c:strRef>
              <c:f>Sheet2!$D$4</c:f>
              <c:strCache>
                <c:ptCount val="1"/>
                <c:pt idx="0">
                  <c:v>Total Target</c:v>
                </c:pt>
              </c:strCache>
            </c:strRef>
          </c:tx>
          <c:spPr>
            <a:ln w="28575" cap="rnd">
              <a:solidFill>
                <a:schemeClr val="bg2">
                  <a:lumMod val="50000"/>
                </a:schemeClr>
              </a:solidFill>
              <a:round/>
            </a:ln>
            <a:effectLst/>
          </c:spPr>
          <c:marker>
            <c:symbol val="circle"/>
            <c:size val="5"/>
            <c:spPr>
              <a:solidFill>
                <a:schemeClr val="bg2">
                  <a:lumMod val="50000"/>
                </a:schemeClr>
              </a:solidFill>
              <a:ln w="19050">
                <a:solidFill>
                  <a:schemeClr val="bg2">
                    <a:lumMod val="50000"/>
                  </a:schemeClr>
                </a:solidFill>
              </a:ln>
              <a:effectLst/>
            </c:spPr>
          </c:marker>
          <c:cat>
            <c:strRef>
              <c:f>Sheet2!$B$5:$B$16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Sheet2!$D$5:$D$16</c:f>
              <c:numCache>
                <c:formatCode>_(* #,##0_);_(* \(#,##0\);_(* "-"??_);_(@_)</c:formatCode>
                <c:ptCount val="12"/>
                <c:pt idx="0">
                  <c:v>35742</c:v>
                </c:pt>
                <c:pt idx="1">
                  <c:v>32607</c:v>
                </c:pt>
                <c:pt idx="2">
                  <c:v>33407</c:v>
                </c:pt>
                <c:pt idx="3">
                  <c:v>34447</c:v>
                </c:pt>
                <c:pt idx="4">
                  <c:v>38727</c:v>
                </c:pt>
                <c:pt idx="5">
                  <c:v>38817</c:v>
                </c:pt>
                <c:pt idx="6">
                  <c:v>34444</c:v>
                </c:pt>
                <c:pt idx="7">
                  <c:v>31322</c:v>
                </c:pt>
                <c:pt idx="8">
                  <c:v>32678</c:v>
                </c:pt>
                <c:pt idx="9">
                  <c:v>39515</c:v>
                </c:pt>
                <c:pt idx="10">
                  <c:v>34298</c:v>
                </c:pt>
                <c:pt idx="11">
                  <c:v>36007</c:v>
                </c:pt>
              </c:numCache>
            </c:numRef>
          </c:val>
          <c:smooth val="1"/>
          <c:extLst>
            <c:ext xmlns:c16="http://schemas.microsoft.com/office/drawing/2014/chart" uri="{C3380CC4-5D6E-409C-BE32-E72D297353CC}">
              <c16:uniqueId val="{00000001-16EA-47AC-B469-05EF19CC657F}"/>
            </c:ext>
          </c:extLst>
        </c:ser>
        <c:dLbls>
          <c:showLegendKey val="0"/>
          <c:showVal val="0"/>
          <c:showCatName val="0"/>
          <c:showSerName val="0"/>
          <c:showPercent val="0"/>
          <c:showBubbleSize val="0"/>
        </c:dLbls>
        <c:marker val="1"/>
        <c:smooth val="0"/>
        <c:axId val="759109008"/>
        <c:axId val="759112368"/>
      </c:lineChart>
      <c:catAx>
        <c:axId val="75910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112368"/>
        <c:crosses val="autoZero"/>
        <c:auto val="1"/>
        <c:lblAlgn val="ctr"/>
        <c:lblOffset val="100"/>
        <c:noMultiLvlLbl val="0"/>
      </c:catAx>
      <c:valAx>
        <c:axId val="759112368"/>
        <c:scaling>
          <c:orientation val="minMax"/>
        </c:scaling>
        <c:delete val="1"/>
        <c:axPos val="l"/>
        <c:numFmt formatCode="_(* #,##0_);_(* \(#,##0\);_(* &quot;-&quot;??_);_(@_)" sourceLinked="1"/>
        <c:majorTickMark val="none"/>
        <c:minorTickMark val="none"/>
        <c:tickLblPos val="nextTo"/>
        <c:crossAx val="75910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Sheet2!$P$2</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Sheet2!$O$3:$O$14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Sheet2!$P$3:$P$14</c:f>
              <c:numCache>
                <c:formatCode>\+0.00%;\-0.00%</c:formatCode>
                <c:ptCount val="12"/>
                <c:pt idx="0">
                  <c:v>0.318158015573132</c:v>
                </c:pt>
                <c:pt idx="1">
                  <c:v>0.17098500923670215</c:v>
                </c:pt>
                <c:pt idx="2">
                  <c:v>0.20346339751341908</c:v>
                </c:pt>
                <c:pt idx="3">
                  <c:v>0.2862429529778589</c:v>
                </c:pt>
                <c:pt idx="4">
                  <c:v>0.18620975728764325</c:v>
                </c:pt>
                <c:pt idx="5">
                  <c:v>7.3665068961443841E-2</c:v>
                </c:pt>
                <c:pt idx="6">
                  <c:v>0.11621954210914712</c:v>
                </c:pt>
                <c:pt idx="7">
                  <c:v>0.22121133686749533</c:v>
                </c:pt>
                <c:pt idx="8">
                  <c:v>0.32645664211490721</c:v>
                </c:pt>
                <c:pt idx="9">
                  <c:v>0.20000485888482525</c:v>
                </c:pt>
                <c:pt idx="10">
                  <c:v>0.31911220553607955</c:v>
                </c:pt>
                <c:pt idx="11">
                  <c:v>0.244393334326623</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4AA0-4590-9E65-C6F002F977D5}"/>
            </c:ext>
          </c:extLst>
        </c:ser>
        <c:dLbls>
          <c:dLblPos val="outEnd"/>
          <c:showLegendKey val="0"/>
          <c:showVal val="1"/>
          <c:showCatName val="0"/>
          <c:showSerName val="0"/>
          <c:showPercent val="0"/>
          <c:showBubbleSize val="0"/>
        </c:dLbls>
        <c:gapWidth val="70"/>
        <c:overlap val="-27"/>
        <c:axId val="1884538176"/>
        <c:axId val="1884538656"/>
      </c:barChart>
      <c:catAx>
        <c:axId val="1884538176"/>
        <c:scaling>
          <c:orientation val="minMax"/>
        </c:scaling>
        <c:delete val="1"/>
        <c:axPos val="b"/>
        <c:numFmt formatCode="General" sourceLinked="1"/>
        <c:majorTickMark val="none"/>
        <c:minorTickMark val="none"/>
        <c:tickLblPos val="nextTo"/>
        <c:crossAx val="1884538656"/>
        <c:crosses val="autoZero"/>
        <c:auto val="1"/>
        <c:lblAlgn val="ctr"/>
        <c:lblOffset val="100"/>
        <c:noMultiLvlLbl val="0"/>
      </c:catAx>
      <c:valAx>
        <c:axId val="1884538656"/>
        <c:scaling>
          <c:orientation val="minMax"/>
        </c:scaling>
        <c:delete val="1"/>
        <c:axPos val="l"/>
        <c:numFmt formatCode="\+0.00%;\-0.00%" sourceLinked="1"/>
        <c:majorTickMark val="none"/>
        <c:minorTickMark val="none"/>
        <c:tickLblPos val="nextTo"/>
        <c:crossAx val="188453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1">
                <a:lumMod val="95000"/>
              </a:schemeClr>
            </a:solidFill>
            <a:ln w="0"/>
          </c:spPr>
          <c:dPt>
            <c:idx val="0"/>
            <c:bubble3D val="0"/>
            <c:spPr>
              <a:solidFill>
                <a:schemeClr val="bg1">
                  <a:lumMod val="50000"/>
                </a:schemeClr>
              </a:solidFill>
              <a:ln w="0">
                <a:solidFill>
                  <a:schemeClr val="lt1"/>
                </a:solidFill>
              </a:ln>
              <a:effectLst/>
            </c:spPr>
            <c:extLst>
              <c:ext xmlns:c16="http://schemas.microsoft.com/office/drawing/2014/chart" uri="{C3380CC4-5D6E-409C-BE32-E72D297353CC}">
                <c16:uniqueId val="{00000001-501E-41F3-A3EC-DE0E10BAFF64}"/>
              </c:ext>
            </c:extLst>
          </c:dPt>
          <c:dPt>
            <c:idx val="1"/>
            <c:bubble3D val="0"/>
            <c:spPr>
              <a:solidFill>
                <a:schemeClr val="bg1">
                  <a:lumMod val="85000"/>
                </a:schemeClr>
              </a:solidFill>
              <a:ln w="0">
                <a:solidFill>
                  <a:schemeClr val="lt1"/>
                </a:solidFill>
              </a:ln>
              <a:effectLst/>
            </c:spPr>
            <c:extLst>
              <c:ext xmlns:c16="http://schemas.microsoft.com/office/drawing/2014/chart" uri="{C3380CC4-5D6E-409C-BE32-E72D297353CC}">
                <c16:uniqueId val="{00000003-501E-41F3-A3EC-DE0E10BAFF64}"/>
              </c:ext>
            </c:extLst>
          </c:dPt>
          <c:val>
            <c:numRef>
              <c:f>Sheet3!$G$3:$G$4</c:f>
              <c:numCache>
                <c:formatCode>0%</c:formatCode>
                <c:ptCount val="2"/>
                <c:pt idx="0">
                  <c:v>0.73252743179828883</c:v>
                </c:pt>
                <c:pt idx="1">
                  <c:v>0.26747256820171106</c:v>
                </c:pt>
              </c:numCache>
            </c:numRef>
          </c:val>
          <c:extLst>
            <c:ext xmlns:c16="http://schemas.microsoft.com/office/drawing/2014/chart" uri="{C3380CC4-5D6E-409C-BE32-E72D297353CC}">
              <c16:uniqueId val="{00000004-501E-41F3-A3EC-DE0E10BAFF64}"/>
            </c:ext>
          </c:extLst>
        </c:ser>
        <c:dLbls>
          <c:showLegendKey val="0"/>
          <c:showVal val="0"/>
          <c:showCatName val="0"/>
          <c:showSerName val="0"/>
          <c:showPercent val="0"/>
          <c:showBubbleSize val="0"/>
          <c:showLeaderLines val="1"/>
        </c:dLbls>
        <c:firstSliceAng val="18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581427012429886"/>
          <c:y val="3.5794158224271538E-2"/>
          <c:w val="0.63826684004417922"/>
          <c:h val="0.95525730221966054"/>
        </c:manualLayout>
      </c:layout>
      <c:doughnutChart>
        <c:varyColors val="1"/>
        <c:ser>
          <c:idx val="0"/>
          <c:order val="0"/>
          <c:dPt>
            <c:idx val="0"/>
            <c:bubble3D val="0"/>
            <c:spPr>
              <a:solidFill>
                <a:schemeClr val="accent1">
                  <a:lumMod val="20000"/>
                  <a:lumOff val="80000"/>
                </a:schemeClr>
              </a:solidFill>
              <a:ln w="0">
                <a:solidFill>
                  <a:schemeClr val="lt1"/>
                </a:solidFill>
              </a:ln>
              <a:effectLst/>
            </c:spPr>
            <c:extLst>
              <c:ext xmlns:c16="http://schemas.microsoft.com/office/drawing/2014/chart" uri="{C3380CC4-5D6E-409C-BE32-E72D297353CC}">
                <c16:uniqueId val="{00000001-A96B-4CD3-A5A2-62E7D8AFAD44}"/>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A96B-4CD3-A5A2-62E7D8AFAD44}"/>
              </c:ext>
            </c:extLst>
          </c:dPt>
          <c:val>
            <c:numRef>
              <c:f>Sheet3!$G$3:$G$4</c:f>
              <c:numCache>
                <c:formatCode>0%</c:formatCode>
                <c:ptCount val="2"/>
                <c:pt idx="0">
                  <c:v>0.73252743179828883</c:v>
                </c:pt>
                <c:pt idx="1">
                  <c:v>0.26747256820171106</c:v>
                </c:pt>
              </c:numCache>
            </c:numRef>
          </c:val>
          <c:extLst>
            <c:ext xmlns:c16="http://schemas.microsoft.com/office/drawing/2014/chart" uri="{C3380CC4-5D6E-409C-BE32-E72D297353CC}">
              <c16:uniqueId val="{00000004-A96B-4CD3-A5A2-62E7D8AFAD44}"/>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Sheet3!$AE$3</c:f>
              <c:strCache>
                <c:ptCount val="1"/>
                <c:pt idx="0">
                  <c:v>Total Revenue</c:v>
                </c:pt>
              </c:strCache>
            </c:strRef>
          </c:tx>
          <c:spPr>
            <a:solidFill>
              <a:schemeClr val="bg1">
                <a:lumMod val="50000"/>
              </a:schemeClr>
            </a:solidFill>
            <a:ln>
              <a:noFill/>
            </a:ln>
            <a:effectLst/>
          </c:spPr>
          <c:invertIfNegative val="0"/>
          <c:dLbls>
            <c:dLbl>
              <c:idx val="0"/>
              <c:tx>
                <c:rich>
                  <a:bodyPr/>
                  <a:lstStyle/>
                  <a:p>
                    <a:fld id="{CE47BC25-983E-43C8-8C60-AFF811858A18}" type="CELLRANGE">
                      <a:rPr lang="en-US"/>
                      <a:pPr/>
                      <a:t>[CELLRANGE]</a:t>
                    </a:fld>
                    <a:endParaRPr lang="en-US" baseline="0"/>
                  </a:p>
                  <a:p>
                    <a:fld id="{ED7DF25E-6037-4051-93C3-FFBD35C628CB}"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9B98-4A70-9C97-E214701EBBD2}"/>
                </c:ext>
              </c:extLst>
            </c:dLbl>
            <c:dLbl>
              <c:idx val="1"/>
              <c:tx>
                <c:rich>
                  <a:bodyPr/>
                  <a:lstStyle/>
                  <a:p>
                    <a:fld id="{2CA81684-BB84-44EB-A457-DCC628D8594F}" type="CELLRANGE">
                      <a:rPr lang="en-US"/>
                      <a:pPr/>
                      <a:t>[CELLRANGE]</a:t>
                    </a:fld>
                    <a:endParaRPr lang="en-US" baseline="0"/>
                  </a:p>
                  <a:p>
                    <a:fld id="{13A0C797-0BA0-4C72-BF91-AE88197735F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9B98-4A70-9C97-E214701EBBD2}"/>
                </c:ext>
              </c:extLst>
            </c:dLbl>
            <c:dLbl>
              <c:idx val="2"/>
              <c:tx>
                <c:rich>
                  <a:bodyPr/>
                  <a:lstStyle/>
                  <a:p>
                    <a:fld id="{1AD0EBD5-6EA4-47B1-87DA-FF2B09FC3928}" type="CELLRANGE">
                      <a:rPr lang="en-US"/>
                      <a:pPr/>
                      <a:t>[CELLRANGE]</a:t>
                    </a:fld>
                    <a:endParaRPr lang="en-US" baseline="0"/>
                  </a:p>
                  <a:p>
                    <a:fld id="{1975EA42-1C40-41C6-B641-19BF65386F0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9B98-4A70-9C97-E214701EBBD2}"/>
                </c:ext>
              </c:extLst>
            </c:dLbl>
            <c:dLbl>
              <c:idx val="3"/>
              <c:tx>
                <c:rich>
                  <a:bodyPr/>
                  <a:lstStyle/>
                  <a:p>
                    <a:fld id="{55B8AC36-F3D5-44BD-8C91-E30B612CFD79}" type="CELLRANGE">
                      <a:rPr lang="en-US"/>
                      <a:pPr/>
                      <a:t>[CELLRANGE]</a:t>
                    </a:fld>
                    <a:endParaRPr lang="en-US" baseline="0"/>
                  </a:p>
                  <a:p>
                    <a:fld id="{52EA282B-DE08-422E-9FC6-41E9BC11F6A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9B98-4A70-9C97-E214701EBB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Sheet3!$AD$4:$AD$7</c:f>
              <c:strCache>
                <c:ptCount val="4"/>
                <c:pt idx="0">
                  <c:v>Q1</c:v>
                </c:pt>
                <c:pt idx="1">
                  <c:v>Q2</c:v>
                </c:pt>
                <c:pt idx="2">
                  <c:v>Q3</c:v>
                </c:pt>
                <c:pt idx="3">
                  <c:v>Q4</c:v>
                </c:pt>
              </c:strCache>
            </c:strRef>
          </c:cat>
          <c:val>
            <c:numRef>
              <c:f>Sheet3!$AE$4:$AE$7</c:f>
              <c:numCache>
                <c:formatCode>\$#,##0;\(\$#,##0\);\$#,##0</c:formatCode>
                <c:ptCount val="4"/>
                <c:pt idx="0">
                  <c:v>133692.31</c:v>
                </c:pt>
                <c:pt idx="1">
                  <c:v>137753.79999999999</c:v>
                </c:pt>
                <c:pt idx="2">
                  <c:v>127708.9</c:v>
                </c:pt>
                <c:pt idx="3">
                  <c:v>147419.62</c:v>
                </c:pt>
              </c:numCache>
            </c:numRef>
          </c:val>
          <c:extLst>
            <c:ext xmlns:c15="http://schemas.microsoft.com/office/drawing/2012/chart" uri="{02D57815-91ED-43cb-92C2-25804820EDAC}">
              <c15:datalabelsRange>
                <c15:f>Sheet3!$AC$4:$AC$7</c15:f>
                <c15:dlblRangeCache>
                  <c:ptCount val="4"/>
                  <c:pt idx="1">
                    <c:v>3.04%</c:v>
                  </c:pt>
                  <c:pt idx="2">
                    <c:v>-7.29%</c:v>
                  </c:pt>
                  <c:pt idx="3">
                    <c:v>15.43%</c:v>
                  </c:pt>
                </c15:dlblRangeCache>
              </c15:datalabelsRange>
            </c:ext>
            <c:ext xmlns:c16="http://schemas.microsoft.com/office/drawing/2014/chart" uri="{C3380CC4-5D6E-409C-BE32-E72D297353CC}">
              <c16:uniqueId val="{00000000-9B98-4A70-9C97-E214701EBBD2}"/>
            </c:ext>
          </c:extLst>
        </c:ser>
        <c:ser>
          <c:idx val="1"/>
          <c:order val="1"/>
          <c:tx>
            <c:strRef>
              <c:f>Sheet3!$AG$3</c:f>
              <c:strCache>
                <c:ptCount val="1"/>
                <c:pt idx="0">
                  <c:v>Highlight</c:v>
                </c:pt>
              </c:strCache>
            </c:strRef>
          </c:tx>
          <c:spPr>
            <a:solidFill>
              <a:srgbClr val="0070C0"/>
            </a:solidFill>
            <a:ln>
              <a:noFill/>
            </a:ln>
            <a:effectLst/>
          </c:spPr>
          <c:invertIfNegative val="0"/>
          <c:dLbls>
            <c:delete val="1"/>
          </c:dLbls>
          <c:val>
            <c:numRef>
              <c:f>Sheet3!$AG$4:$AG$7</c:f>
              <c:numCache>
                <c:formatCode>"$"#,##0_);\("$"#,##0\)</c:formatCode>
                <c:ptCount val="4"/>
                <c:pt idx="0">
                  <c:v>0</c:v>
                </c:pt>
                <c:pt idx="1">
                  <c:v>137753.79999999999</c:v>
                </c:pt>
                <c:pt idx="2">
                  <c:v>0</c:v>
                </c:pt>
                <c:pt idx="3">
                  <c:v>147419.62</c:v>
                </c:pt>
              </c:numCache>
            </c:numRef>
          </c:val>
          <c:extLst>
            <c:ext xmlns:c16="http://schemas.microsoft.com/office/drawing/2014/chart" uri="{C3380CC4-5D6E-409C-BE32-E72D297353CC}">
              <c16:uniqueId val="{00000001-9B98-4A70-9C97-E214701EBBD2}"/>
            </c:ext>
          </c:extLst>
        </c:ser>
        <c:dLbls>
          <c:showLegendKey val="0"/>
          <c:showVal val="1"/>
          <c:showCatName val="0"/>
          <c:showSerName val="0"/>
          <c:showPercent val="0"/>
          <c:showBubbleSize val="0"/>
        </c:dLbls>
        <c:gapWidth val="100"/>
        <c:overlap val="100"/>
        <c:axId val="1320346895"/>
        <c:axId val="1320357455"/>
      </c:barChart>
      <c:lineChart>
        <c:grouping val="standard"/>
        <c:varyColors val="0"/>
        <c:ser>
          <c:idx val="2"/>
          <c:order val="2"/>
          <c:tx>
            <c:strRef>
              <c:f>Sheet3!$AH$3</c:f>
              <c:strCache>
                <c:ptCount val="1"/>
                <c:pt idx="0">
                  <c:v> AVERAGE </c:v>
                </c:pt>
              </c:strCache>
            </c:strRef>
          </c:tx>
          <c:spPr>
            <a:ln w="22225" cap="sq" cmpd="sng">
              <a:solidFill>
                <a:schemeClr val="bg1">
                  <a:lumMod val="65000"/>
                </a:schemeClr>
              </a:solidFill>
              <a:prstDash val="lgDash"/>
              <a:round/>
            </a:ln>
            <a:effectLst/>
          </c:spPr>
          <c:marker>
            <c:symbol val="none"/>
          </c:marker>
          <c:dLbls>
            <c:delete val="1"/>
          </c:dLbls>
          <c:val>
            <c:numRef>
              <c:f>Sheet3!$AH$4:$AH$7</c:f>
              <c:numCache>
                <c:formatCode>_("$"* #,##0_);_("$"* \(#,##0\);_("$"* "-"??_);_(@_)</c:formatCode>
                <c:ptCount val="4"/>
                <c:pt idx="0">
                  <c:v>136643.6575</c:v>
                </c:pt>
                <c:pt idx="1">
                  <c:v>136643.6575</c:v>
                </c:pt>
                <c:pt idx="2">
                  <c:v>136643.6575</c:v>
                </c:pt>
                <c:pt idx="3">
                  <c:v>136643.6575</c:v>
                </c:pt>
              </c:numCache>
            </c:numRef>
          </c:val>
          <c:smooth val="1"/>
          <c:extLst>
            <c:ext xmlns:c16="http://schemas.microsoft.com/office/drawing/2014/chart" uri="{C3380CC4-5D6E-409C-BE32-E72D297353CC}">
              <c16:uniqueId val="{00000002-9B98-4A70-9C97-E214701EBBD2}"/>
            </c:ext>
          </c:extLst>
        </c:ser>
        <c:dLbls>
          <c:showLegendKey val="0"/>
          <c:showVal val="1"/>
          <c:showCatName val="0"/>
          <c:showSerName val="0"/>
          <c:showPercent val="0"/>
          <c:showBubbleSize val="0"/>
        </c:dLbls>
        <c:marker val="1"/>
        <c:smooth val="0"/>
        <c:axId val="1320346895"/>
        <c:axId val="1320357455"/>
      </c:lineChart>
      <c:catAx>
        <c:axId val="1320346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357455"/>
        <c:crosses val="autoZero"/>
        <c:auto val="1"/>
        <c:lblAlgn val="ctr"/>
        <c:lblOffset val="100"/>
        <c:noMultiLvlLbl val="0"/>
      </c:catAx>
      <c:valAx>
        <c:axId val="1320357455"/>
        <c:scaling>
          <c:orientation val="minMax"/>
        </c:scaling>
        <c:delete val="1"/>
        <c:axPos val="l"/>
        <c:numFmt formatCode="\$#,##0;\(\$#,##0\);\$#,##0" sourceLinked="1"/>
        <c:majorTickMark val="none"/>
        <c:minorTickMark val="none"/>
        <c:tickLblPos val="nextTo"/>
        <c:crossAx val="1320346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Sheet3!$AS$3</c:f>
              <c:strCache>
                <c:ptCount val="1"/>
                <c:pt idx="0">
                  <c:v>Total Revenue</c:v>
                </c:pt>
              </c:strCache>
            </c:strRef>
          </c:tx>
          <c:spPr>
            <a:solidFill>
              <a:schemeClr val="accent3">
                <a:lumMod val="50000"/>
              </a:schemeClr>
            </a:solidFill>
            <a:ln>
              <a:noFill/>
            </a:ln>
            <a:effectLst/>
          </c:spPr>
          <c:invertIfNegative val="0"/>
          <c:dLbls>
            <c:dLbl>
              <c:idx val="0"/>
              <c:tx>
                <c:rich>
                  <a:bodyPr/>
                  <a:lstStyle/>
                  <a:p>
                    <a:fld id="{DA63BCE0-D33A-4EF5-B876-204C17AF939C}" type="CELLRANGE">
                      <a:rPr lang="en-US"/>
                      <a:pPr/>
                      <a:t>[CELLRANGE]</a:t>
                    </a:fld>
                    <a:endParaRPr lang="en-US" baseline="0"/>
                  </a:p>
                  <a:p>
                    <a:fld id="{225EF550-1723-4963-A356-F70CA29996C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7FE2-4427-8B41-5D78D5D26892}"/>
                </c:ext>
              </c:extLst>
            </c:dLbl>
            <c:dLbl>
              <c:idx val="1"/>
              <c:tx>
                <c:rich>
                  <a:bodyPr/>
                  <a:lstStyle/>
                  <a:p>
                    <a:fld id="{FE43018C-C122-4954-A0BC-EF3E698DC448}" type="CELLRANGE">
                      <a:rPr lang="en-US"/>
                      <a:pPr/>
                      <a:t>[CELLRANGE]</a:t>
                    </a:fld>
                    <a:endParaRPr lang="en-US" baseline="0"/>
                  </a:p>
                  <a:p>
                    <a:fld id="{DAE64C8F-77DC-4609-B96C-F7427C78D70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7FE2-4427-8B41-5D78D5D26892}"/>
                </c:ext>
              </c:extLst>
            </c:dLbl>
            <c:dLbl>
              <c:idx val="2"/>
              <c:tx>
                <c:rich>
                  <a:bodyPr/>
                  <a:lstStyle/>
                  <a:p>
                    <a:fld id="{F427D9BF-F415-4856-AF33-42600704F0BF}" type="CELLRANGE">
                      <a:rPr lang="en-US"/>
                      <a:pPr/>
                      <a:t>[CELLRANGE]</a:t>
                    </a:fld>
                    <a:endParaRPr lang="en-US" baseline="0"/>
                  </a:p>
                  <a:p>
                    <a:fld id="{A77CE6DE-F0F5-46A6-B308-60FBFCAAF8F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7FE2-4427-8B41-5D78D5D26892}"/>
                </c:ext>
              </c:extLst>
            </c:dLbl>
            <c:dLbl>
              <c:idx val="3"/>
              <c:tx>
                <c:rich>
                  <a:bodyPr/>
                  <a:lstStyle/>
                  <a:p>
                    <a:fld id="{84D47902-0539-4019-AD82-A7A203C3F9A5}" type="CELLRANGE">
                      <a:rPr lang="en-US"/>
                      <a:pPr/>
                      <a:t>[CELLRANGE]</a:t>
                    </a:fld>
                    <a:endParaRPr lang="en-US" baseline="0"/>
                  </a:p>
                  <a:p>
                    <a:fld id="{591E7858-5390-4C9B-B38C-EF253DA777B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7FE2-4427-8B41-5D78D5D26892}"/>
                </c:ext>
              </c:extLst>
            </c:dLbl>
            <c:dLbl>
              <c:idx val="4"/>
              <c:tx>
                <c:rich>
                  <a:bodyPr/>
                  <a:lstStyle/>
                  <a:p>
                    <a:fld id="{CCE47037-35A9-44F4-9553-0EDD7547E328}" type="CELLRANGE">
                      <a:rPr lang="en-US"/>
                      <a:pPr/>
                      <a:t>[CELLRANGE]</a:t>
                    </a:fld>
                    <a:endParaRPr lang="en-US" baseline="0"/>
                  </a:p>
                  <a:p>
                    <a:fld id="{C8A47A29-4434-43D8-BBB5-114305948BA7}"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7FE2-4427-8B41-5D78D5D26892}"/>
                </c:ext>
              </c:extLst>
            </c:dLbl>
            <c:dLbl>
              <c:idx val="5"/>
              <c:tx>
                <c:rich>
                  <a:bodyPr/>
                  <a:lstStyle/>
                  <a:p>
                    <a:fld id="{32E4093D-45F7-4BDE-955C-C7D7CC7D0A39}" type="CELLRANGE">
                      <a:rPr lang="en-US"/>
                      <a:pPr/>
                      <a:t>[CELLRANGE]</a:t>
                    </a:fld>
                    <a:endParaRPr lang="en-US" baseline="0"/>
                  </a:p>
                  <a:p>
                    <a:fld id="{0113C546-728A-448C-B726-5D7E713C025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7FE2-4427-8B41-5D78D5D26892}"/>
                </c:ext>
              </c:extLst>
            </c:dLbl>
            <c:dLbl>
              <c:idx val="6"/>
              <c:tx>
                <c:rich>
                  <a:bodyPr/>
                  <a:lstStyle/>
                  <a:p>
                    <a:fld id="{438BF100-7C43-4EC4-AECE-47D2F5F2BE87}" type="CELLRANGE">
                      <a:rPr lang="en-US"/>
                      <a:pPr/>
                      <a:t>[CELLRANGE]</a:t>
                    </a:fld>
                    <a:endParaRPr lang="en-US" baseline="0"/>
                  </a:p>
                  <a:p>
                    <a:fld id="{CD1D2EBB-D968-4A23-A490-406B196FEB1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7FE2-4427-8B41-5D78D5D268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901700" dist="38100" dir="2700000" sx="159000" sy="159000" algn="tl" rotWithShape="0">
                        <a:prstClr val="black">
                          <a:alpha val="10000"/>
                        </a:prstClr>
                      </a:outerShdw>
                    </a:effectLst>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Sheet3!$AR$4:$AR$10</c:f>
              <c:strCache>
                <c:ptCount val="7"/>
                <c:pt idx="0">
                  <c:v>Sun</c:v>
                </c:pt>
                <c:pt idx="1">
                  <c:v>Mon</c:v>
                </c:pt>
                <c:pt idx="2">
                  <c:v>Tue</c:v>
                </c:pt>
                <c:pt idx="3">
                  <c:v>Wed</c:v>
                </c:pt>
                <c:pt idx="4">
                  <c:v>Thu</c:v>
                </c:pt>
                <c:pt idx="5">
                  <c:v>Fri</c:v>
                </c:pt>
                <c:pt idx="6">
                  <c:v>Sat</c:v>
                </c:pt>
              </c:strCache>
            </c:strRef>
          </c:cat>
          <c:val>
            <c:numRef>
              <c:f>Sheet3!$AS$4:$AS$10</c:f>
              <c:numCache>
                <c:formatCode>\$#,##0;\(\$#,##0\);\$#,##0</c:formatCode>
                <c:ptCount val="7"/>
                <c:pt idx="0">
                  <c:v>74804.13</c:v>
                </c:pt>
                <c:pt idx="1">
                  <c:v>88323.64</c:v>
                </c:pt>
                <c:pt idx="2">
                  <c:v>69786.44</c:v>
                </c:pt>
                <c:pt idx="3">
                  <c:v>83235.41</c:v>
                </c:pt>
                <c:pt idx="4">
                  <c:v>85474.72</c:v>
                </c:pt>
                <c:pt idx="5">
                  <c:v>73560.7</c:v>
                </c:pt>
                <c:pt idx="6">
                  <c:v>71389.59</c:v>
                </c:pt>
              </c:numCache>
            </c:numRef>
          </c:val>
          <c:extLst>
            <c:ext xmlns:c15="http://schemas.microsoft.com/office/drawing/2012/chart" uri="{02D57815-91ED-43cb-92C2-25804820EDAC}">
              <c15:datalabelsRange>
                <c15:f>Sheet3!$AT$4:$AT$10</c15:f>
                <c15:dlblRangeCache>
                  <c:ptCount val="7"/>
                  <c:pt idx="1">
                    <c:v>+18.07%</c:v>
                  </c:pt>
                  <c:pt idx="2">
                    <c:v>-20.99%</c:v>
                  </c:pt>
                  <c:pt idx="3">
                    <c:v>+19.27%</c:v>
                  </c:pt>
                  <c:pt idx="4">
                    <c:v>+2.69%</c:v>
                  </c:pt>
                  <c:pt idx="5">
                    <c:v>-13.94%</c:v>
                  </c:pt>
                  <c:pt idx="6">
                    <c:v>-2.95%</c:v>
                  </c:pt>
                </c15:dlblRangeCache>
              </c15:datalabelsRange>
            </c:ext>
            <c:ext xmlns:c16="http://schemas.microsoft.com/office/drawing/2014/chart" uri="{C3380CC4-5D6E-409C-BE32-E72D297353CC}">
              <c16:uniqueId val="{00000007-7FE2-4427-8B41-5D78D5D26892}"/>
            </c:ext>
          </c:extLst>
        </c:ser>
        <c:ser>
          <c:idx val="1"/>
          <c:order val="1"/>
          <c:tx>
            <c:strRef>
              <c:f>Sheet3!$AU$3</c:f>
              <c:strCache>
                <c:ptCount val="1"/>
                <c:pt idx="0">
                  <c:v>Highlight</c:v>
                </c:pt>
              </c:strCache>
            </c:strRef>
          </c:tx>
          <c:spPr>
            <a:solidFill>
              <a:srgbClr val="0070C0"/>
            </a:solidFill>
            <a:ln>
              <a:noFill/>
            </a:ln>
            <a:effectLst/>
          </c:spPr>
          <c:invertIfNegative val="0"/>
          <c:val>
            <c:numRef>
              <c:f>Sheet3!$AU$4:$AU$10</c:f>
              <c:numCache>
                <c:formatCode>\$#,##0;\(\$#,##0\);\$#,##0</c:formatCode>
                <c:ptCount val="7"/>
                <c:pt idx="0">
                  <c:v>0</c:v>
                </c:pt>
                <c:pt idx="1">
                  <c:v>88323.64</c:v>
                </c:pt>
                <c:pt idx="2">
                  <c:v>0</c:v>
                </c:pt>
                <c:pt idx="3">
                  <c:v>83235.41</c:v>
                </c:pt>
                <c:pt idx="4">
                  <c:v>85474.72</c:v>
                </c:pt>
                <c:pt idx="5">
                  <c:v>0</c:v>
                </c:pt>
                <c:pt idx="6">
                  <c:v>0</c:v>
                </c:pt>
              </c:numCache>
            </c:numRef>
          </c:val>
          <c:extLst>
            <c:ext xmlns:c16="http://schemas.microsoft.com/office/drawing/2014/chart" uri="{C3380CC4-5D6E-409C-BE32-E72D297353CC}">
              <c16:uniqueId val="{00000008-7FE2-4427-8B41-5D78D5D26892}"/>
            </c:ext>
          </c:extLst>
        </c:ser>
        <c:dLbls>
          <c:showLegendKey val="0"/>
          <c:showVal val="0"/>
          <c:showCatName val="0"/>
          <c:showSerName val="0"/>
          <c:showPercent val="0"/>
          <c:showBubbleSize val="0"/>
        </c:dLbls>
        <c:gapWidth val="142"/>
        <c:overlap val="100"/>
        <c:axId val="1902696160"/>
        <c:axId val="1902695200"/>
      </c:barChart>
      <c:lineChart>
        <c:grouping val="standard"/>
        <c:varyColors val="0"/>
        <c:ser>
          <c:idx val="2"/>
          <c:order val="2"/>
          <c:tx>
            <c:strRef>
              <c:f>Sheet3!$AV$3</c:f>
              <c:strCache>
                <c:ptCount val="1"/>
                <c:pt idx="0">
                  <c:v>Avg</c:v>
                </c:pt>
              </c:strCache>
            </c:strRef>
          </c:tx>
          <c:spPr>
            <a:ln w="28575" cap="rnd">
              <a:solidFill>
                <a:schemeClr val="accent3"/>
              </a:solidFill>
              <a:prstDash val="sysDash"/>
              <a:round/>
            </a:ln>
            <a:effectLst/>
          </c:spPr>
          <c:marker>
            <c:symbol val="none"/>
          </c:marker>
          <c:val>
            <c:numRef>
              <c:f>Sheet3!$AV$4:$AV$10</c:f>
              <c:numCache>
                <c:formatCode>\$#,##0;\(\$#,##0\);\$#,##0</c:formatCode>
                <c:ptCount val="7"/>
                <c:pt idx="0">
                  <c:v>78082.09</c:v>
                </c:pt>
                <c:pt idx="1">
                  <c:v>78082.09</c:v>
                </c:pt>
                <c:pt idx="2">
                  <c:v>78082.09</c:v>
                </c:pt>
                <c:pt idx="3">
                  <c:v>78082.09</c:v>
                </c:pt>
                <c:pt idx="4">
                  <c:v>78082.09</c:v>
                </c:pt>
                <c:pt idx="5">
                  <c:v>78082.09</c:v>
                </c:pt>
                <c:pt idx="6">
                  <c:v>78082.09</c:v>
                </c:pt>
              </c:numCache>
            </c:numRef>
          </c:val>
          <c:smooth val="0"/>
          <c:extLst>
            <c:ext xmlns:c16="http://schemas.microsoft.com/office/drawing/2014/chart" uri="{C3380CC4-5D6E-409C-BE32-E72D297353CC}">
              <c16:uniqueId val="{00000009-7FE2-4427-8B41-5D78D5D26892}"/>
            </c:ext>
          </c:extLst>
        </c:ser>
        <c:dLbls>
          <c:showLegendKey val="0"/>
          <c:showVal val="0"/>
          <c:showCatName val="0"/>
          <c:showSerName val="0"/>
          <c:showPercent val="0"/>
          <c:showBubbleSize val="0"/>
        </c:dLbls>
        <c:marker val="1"/>
        <c:smooth val="0"/>
        <c:axId val="1902696160"/>
        <c:axId val="1902695200"/>
      </c:lineChart>
      <c:catAx>
        <c:axId val="190269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695200"/>
        <c:crosses val="autoZero"/>
        <c:auto val="1"/>
        <c:lblAlgn val="ctr"/>
        <c:lblOffset val="100"/>
        <c:noMultiLvlLbl val="0"/>
      </c:catAx>
      <c:valAx>
        <c:axId val="1902695200"/>
        <c:scaling>
          <c:orientation val="minMax"/>
        </c:scaling>
        <c:delete val="1"/>
        <c:axPos val="l"/>
        <c:numFmt formatCode="\$#,##0;\(\$#,##0\);\$#,##0" sourceLinked="1"/>
        <c:majorTickMark val="none"/>
        <c:minorTickMark val="none"/>
        <c:tickLblPos val="nextTo"/>
        <c:crossAx val="190269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Sheet1!$Q$38:$Q$47</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Sheet1!$R$38:$R$47</c:f>
              <c:numCache>
                <c:formatCode>\+0.00%;\-0.00%</c:formatCode>
                <c:ptCount val="10"/>
                <c:pt idx="0">
                  <c:v>0.466615466398075</c:v>
                </c:pt>
                <c:pt idx="1">
                  <c:v>-0.3156106922084097</c:v>
                </c:pt>
                <c:pt idx="2">
                  <c:v>0.63939654327441442</c:v>
                </c:pt>
                <c:pt idx="3">
                  <c:v>0.63365407701542142</c:v>
                </c:pt>
                <c:pt idx="4">
                  <c:v>0.14452444468641115</c:v>
                </c:pt>
                <c:pt idx="5">
                  <c:v>-0.22780919343873662</c:v>
                </c:pt>
                <c:pt idx="6">
                  <c:v>-0.12023616863119889</c:v>
                </c:pt>
                <c:pt idx="7">
                  <c:v>-0.35234741048342871</c:v>
                </c:pt>
                <c:pt idx="8">
                  <c:v>0.37070233590793966</c:v>
                </c:pt>
                <c:pt idx="9">
                  <c:v>-0.20471808750563819</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5B44-44D1-821C-FF5A3FAD38CF}"/>
            </c:ext>
          </c:extLst>
        </c:ser>
        <c:dLbls>
          <c:dLblPos val="outEnd"/>
          <c:showLegendKey val="0"/>
          <c:showVal val="1"/>
          <c:showCatName val="0"/>
          <c:showSerName val="0"/>
          <c:showPercent val="0"/>
          <c:showBubbleSize val="0"/>
        </c:dLbls>
        <c:gapWidth val="182"/>
        <c:axId val="1219122192"/>
        <c:axId val="1219127952"/>
      </c:barChart>
      <c:catAx>
        <c:axId val="1219122192"/>
        <c:scaling>
          <c:orientation val="minMax"/>
        </c:scaling>
        <c:delete val="0"/>
        <c:axPos val="l"/>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19127952"/>
        <c:crosses val="autoZero"/>
        <c:auto val="1"/>
        <c:lblAlgn val="ctr"/>
        <c:lblOffset val="100"/>
        <c:noMultiLvlLbl val="0"/>
      </c:catAx>
      <c:valAx>
        <c:axId val="1219127952"/>
        <c:scaling>
          <c:orientation val="minMax"/>
        </c:scaling>
        <c:delete val="1"/>
        <c:axPos val="b"/>
        <c:numFmt formatCode="\+0.00%;\-0.00%" sourceLinked="1"/>
        <c:majorTickMark val="out"/>
        <c:minorTickMark val="none"/>
        <c:tickLblPos val="low"/>
        <c:crossAx val="1219122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9974666210201996E-3"/>
          <c:y val="1.5890172708313412E-2"/>
          <c:w val="0.98288659134999434"/>
          <c:h val="0.90940663336374183"/>
        </c:manualLayout>
      </c:layout>
      <c:barChart>
        <c:barDir val="col"/>
        <c:grouping val="clustered"/>
        <c:varyColors val="0"/>
        <c:ser>
          <c:idx val="0"/>
          <c:order val="0"/>
          <c:tx>
            <c:strRef>
              <c:f>Sheet1!$H$36</c:f>
              <c:strCache>
                <c:ptCount val="1"/>
                <c:pt idx="0">
                  <c:v>Total Revenue</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sx="99000" sy="99000" algn="tl" rotWithShape="0">
                        <a:prstClr val="black">
                          <a:alpha val="21000"/>
                        </a:prst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Sheet1!$G$37:$G$46</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Sheet1!$H$37:$H$46</c:f>
              <c:numCache>
                <c:formatCode>\$#,##0;\(\$#,##0\);\$#,##0</c:formatCode>
                <c:ptCount val="10"/>
                <c:pt idx="0">
                  <c:v>52419.77</c:v>
                </c:pt>
                <c:pt idx="1">
                  <c:v>40299.58</c:v>
                </c:pt>
                <c:pt idx="2">
                  <c:v>50177.01</c:v>
                </c:pt>
                <c:pt idx="3">
                  <c:v>53072.52</c:v>
                </c:pt>
                <c:pt idx="4">
                  <c:v>42045.25</c:v>
                </c:pt>
                <c:pt idx="5">
                  <c:v>44298.27</c:v>
                </c:pt>
                <c:pt idx="6">
                  <c:v>41423.68</c:v>
                </c:pt>
                <c:pt idx="7">
                  <c:v>41329.949999999997</c:v>
                </c:pt>
                <c:pt idx="8">
                  <c:v>43833.69</c:v>
                </c:pt>
                <c:pt idx="9">
                  <c:v>35262.800000000003</c:v>
                </c:pt>
              </c:numCache>
            </c:numRef>
          </c:val>
          <c:extLst>
            <c:ext xmlns:c16="http://schemas.microsoft.com/office/drawing/2014/chart" uri="{C3380CC4-5D6E-409C-BE32-E72D297353CC}">
              <c16:uniqueId val="{00000000-B503-4F05-90E5-E4F588365D34}"/>
            </c:ext>
          </c:extLst>
        </c:ser>
        <c:ser>
          <c:idx val="2"/>
          <c:order val="2"/>
          <c:tx>
            <c:strRef>
              <c:f>Sheet1!$J$36</c:f>
              <c:strCache>
                <c:ptCount val="1"/>
                <c:pt idx="0">
                  <c:v>Highlight</c:v>
                </c:pt>
              </c:strCache>
            </c:strRef>
          </c:tx>
          <c:spPr>
            <a:solidFill>
              <a:srgbClr val="92D050"/>
            </a:solidFill>
            <a:ln>
              <a:noFill/>
            </a:ln>
            <a:effectLst/>
          </c:spPr>
          <c:invertIfNegative val="0"/>
          <c:val>
            <c:numRef>
              <c:f>Sheet1!$J$37:$J$46</c:f>
              <c:numCache>
                <c:formatCode>\$#,##0;\(\$#,##0\);\$#,##0</c:formatCode>
                <c:ptCount val="10"/>
                <c:pt idx="0">
                  <c:v>52419.77</c:v>
                </c:pt>
                <c:pt idx="1">
                  <c:v>0</c:v>
                </c:pt>
                <c:pt idx="2">
                  <c:v>50177.01</c:v>
                </c:pt>
                <c:pt idx="3">
                  <c:v>53072.52</c:v>
                </c:pt>
                <c:pt idx="4">
                  <c:v>42045.25</c:v>
                </c:pt>
                <c:pt idx="5">
                  <c:v>0</c:v>
                </c:pt>
                <c:pt idx="6">
                  <c:v>0</c:v>
                </c:pt>
                <c:pt idx="7">
                  <c:v>0</c:v>
                </c:pt>
                <c:pt idx="8">
                  <c:v>43833.69</c:v>
                </c:pt>
                <c:pt idx="9">
                  <c:v>0</c:v>
                </c:pt>
              </c:numCache>
            </c:numRef>
          </c:val>
          <c:extLst>
            <c:ext xmlns:c16="http://schemas.microsoft.com/office/drawing/2014/chart" uri="{C3380CC4-5D6E-409C-BE32-E72D297353CC}">
              <c16:uniqueId val="{00000001-B503-4F05-90E5-E4F588365D34}"/>
            </c:ext>
          </c:extLst>
        </c:ser>
        <c:dLbls>
          <c:showLegendKey val="0"/>
          <c:showVal val="0"/>
          <c:showCatName val="0"/>
          <c:showSerName val="0"/>
          <c:showPercent val="0"/>
          <c:showBubbleSize val="0"/>
        </c:dLbls>
        <c:gapWidth val="219"/>
        <c:overlap val="100"/>
        <c:axId val="1170704928"/>
        <c:axId val="1170703968"/>
      </c:barChart>
      <c:lineChart>
        <c:grouping val="standard"/>
        <c:varyColors val="0"/>
        <c:ser>
          <c:idx val="1"/>
          <c:order val="1"/>
          <c:tx>
            <c:strRef>
              <c:f>Sheet1!$I$36</c:f>
              <c:strCache>
                <c:ptCount val="1"/>
                <c:pt idx="0">
                  <c:v>Total Target</c:v>
                </c:pt>
              </c:strCache>
            </c:strRef>
          </c:tx>
          <c:spPr>
            <a:ln w="28575" cap="rnd">
              <a:solidFill>
                <a:schemeClr val="accent5">
                  <a:lumMod val="75000"/>
                </a:schemeClr>
              </a:solidFill>
              <a:round/>
            </a:ln>
            <a:effectLst/>
          </c:spPr>
          <c:marker>
            <c:symbol val="circle"/>
            <c:size val="5"/>
            <c:spPr>
              <a:solidFill>
                <a:schemeClr val="accent5">
                  <a:lumMod val="75000"/>
                </a:schemeClr>
              </a:solidFill>
              <a:ln w="15875">
                <a:noFill/>
              </a:ln>
              <a:effectLst/>
            </c:spPr>
          </c:marker>
          <c:val>
            <c:numRef>
              <c:f>Sheet1!$I$37:$I$46</c:f>
              <c:numCache>
                <c:formatCode>\$#,##0;\(\$#,##0\);\$#,##0</c:formatCode>
                <c:ptCount val="10"/>
                <c:pt idx="0">
                  <c:v>35742</c:v>
                </c:pt>
                <c:pt idx="1">
                  <c:v>58884</c:v>
                </c:pt>
                <c:pt idx="2">
                  <c:v>30607</c:v>
                </c:pt>
                <c:pt idx="3">
                  <c:v>32487</c:v>
                </c:pt>
                <c:pt idx="4">
                  <c:v>36736</c:v>
                </c:pt>
                <c:pt idx="5">
                  <c:v>57367</c:v>
                </c:pt>
                <c:pt idx="6">
                  <c:v>47085</c:v>
                </c:pt>
                <c:pt idx="7">
                  <c:v>63815</c:v>
                </c:pt>
                <c:pt idx="8">
                  <c:v>31979</c:v>
                </c:pt>
                <c:pt idx="9">
                  <c:v>44340</c:v>
                </c:pt>
              </c:numCache>
            </c:numRef>
          </c:val>
          <c:smooth val="0"/>
          <c:extLst>
            <c:ext xmlns:c16="http://schemas.microsoft.com/office/drawing/2014/chart" uri="{C3380CC4-5D6E-409C-BE32-E72D297353CC}">
              <c16:uniqueId val="{00000002-B503-4F05-90E5-E4F588365D34}"/>
            </c:ext>
          </c:extLst>
        </c:ser>
        <c:dLbls>
          <c:showLegendKey val="0"/>
          <c:showVal val="0"/>
          <c:showCatName val="0"/>
          <c:showSerName val="0"/>
          <c:showPercent val="0"/>
          <c:showBubbleSize val="0"/>
        </c:dLbls>
        <c:marker val="1"/>
        <c:smooth val="0"/>
        <c:axId val="1170704928"/>
        <c:axId val="1170703968"/>
      </c:lineChart>
      <c:catAx>
        <c:axId val="117070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effectLst>
                  <a:outerShdw blurRad="50800" dist="38100" dir="2700000" sx="60000" sy="60000" algn="tl" rotWithShape="0">
                    <a:prstClr val="black">
                      <a:alpha val="20000"/>
                    </a:prstClr>
                  </a:outerShdw>
                </a:effectLst>
                <a:latin typeface="+mn-lt"/>
                <a:ea typeface="+mn-ea"/>
                <a:cs typeface="+mn-cs"/>
              </a:defRPr>
            </a:pPr>
            <a:endParaRPr lang="en-US"/>
          </a:p>
        </c:txPr>
        <c:crossAx val="1170703968"/>
        <c:crosses val="autoZero"/>
        <c:auto val="1"/>
        <c:lblAlgn val="ctr"/>
        <c:lblOffset val="100"/>
        <c:noMultiLvlLbl val="0"/>
      </c:catAx>
      <c:valAx>
        <c:axId val="1170703968"/>
        <c:scaling>
          <c:orientation val="minMax"/>
        </c:scaling>
        <c:delete val="1"/>
        <c:axPos val="l"/>
        <c:numFmt formatCode="\$#,##0;\(\$#,##0\);\$#,##0" sourceLinked="1"/>
        <c:majorTickMark val="none"/>
        <c:minorTickMark val="none"/>
        <c:tickLblPos val="nextTo"/>
        <c:crossAx val="1170704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80598866669136"/>
          <c:y val="0"/>
          <c:w val="0.79334215835868005"/>
          <c:h val="1"/>
        </c:manualLayout>
      </c:layout>
      <c:barChart>
        <c:barDir val="bar"/>
        <c:grouping val="clustered"/>
        <c:varyColors val="0"/>
        <c:ser>
          <c:idx val="0"/>
          <c:order val="0"/>
          <c:tx>
            <c:strRef>
              <c:f>Sheet1!$N$36</c:f>
              <c:strCache>
                <c:ptCount val="1"/>
                <c:pt idx="0">
                  <c:v>Target Achieved</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effectLst>
                      <a:outerShdw blurRad="50800" dist="38100" dir="5400000" sx="75000" sy="75000" algn="t" rotWithShape="0">
                        <a:prstClr val="black">
                          <a:alpha val="0"/>
                        </a:prstClr>
                      </a:outerShdw>
                    </a:effectLst>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Sheet1!$M$37:$M$46</c:f>
              <c:strCache>
                <c:ptCount val="10"/>
                <c:pt idx="0">
                  <c:v>Barron-Fleming</c:v>
                </c:pt>
                <c:pt idx="1">
                  <c:v>Berg-Trujillo</c:v>
                </c:pt>
                <c:pt idx="2">
                  <c:v>Lee-Myers</c:v>
                </c:pt>
                <c:pt idx="3">
                  <c:v>Lopez</c:v>
                </c:pt>
                <c:pt idx="4">
                  <c:v>Martinez</c:v>
                </c:pt>
                <c:pt idx="5">
                  <c:v>Miller</c:v>
                </c:pt>
                <c:pt idx="6">
                  <c:v>Myers-Lopez</c:v>
                </c:pt>
                <c:pt idx="7">
                  <c:v>Novak PLC</c:v>
                </c:pt>
                <c:pt idx="8">
                  <c:v>Thomas</c:v>
                </c:pt>
                <c:pt idx="9">
                  <c:v>Valdez</c:v>
                </c:pt>
              </c:strCache>
            </c:strRef>
          </c:cat>
          <c:val>
            <c:numRef>
              <c:f>Sheet1!$N$37:$N$46</c:f>
              <c:numCache>
                <c:formatCode>#,##0.0,\ "K"</c:formatCode>
                <c:ptCount val="10"/>
                <c:pt idx="0">
                  <c:v>16677.769999999997</c:v>
                </c:pt>
                <c:pt idx="1">
                  <c:v>-18584.419999999998</c:v>
                </c:pt>
                <c:pt idx="2">
                  <c:v>19570.010000000002</c:v>
                </c:pt>
                <c:pt idx="3">
                  <c:v>20585.519999999997</c:v>
                </c:pt>
                <c:pt idx="4">
                  <c:v>5309.25</c:v>
                </c:pt>
                <c:pt idx="5">
                  <c:v>-13068.730000000003</c:v>
                </c:pt>
                <c:pt idx="6">
                  <c:v>-5661.32</c:v>
                </c:pt>
                <c:pt idx="7">
                  <c:v>-22485.050000000003</c:v>
                </c:pt>
                <c:pt idx="8">
                  <c:v>11854.690000000002</c:v>
                </c:pt>
                <c:pt idx="9">
                  <c:v>-9077.1999999999971</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D79A-4220-80A2-909FCC2ECA24}"/>
            </c:ext>
          </c:extLst>
        </c:ser>
        <c:dLbls>
          <c:showLegendKey val="0"/>
          <c:showVal val="0"/>
          <c:showCatName val="0"/>
          <c:showSerName val="0"/>
          <c:showPercent val="0"/>
          <c:showBubbleSize val="0"/>
        </c:dLbls>
        <c:gapWidth val="50"/>
        <c:overlap val="1"/>
        <c:axId val="1915341104"/>
        <c:axId val="1915331984"/>
      </c:barChart>
      <c:catAx>
        <c:axId val="1915341104"/>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effectLst>
                  <a:outerShdw blurRad="50800" dist="38100" dir="5400000" sx="75000" sy="75000" algn="t" rotWithShape="0">
                    <a:prstClr val="black">
                      <a:alpha val="20000"/>
                    </a:prstClr>
                  </a:outerShdw>
                </a:effectLst>
                <a:latin typeface="+mn-lt"/>
                <a:ea typeface="+mn-ea"/>
                <a:cs typeface="+mn-cs"/>
              </a:defRPr>
            </a:pPr>
            <a:endParaRPr lang="en-US"/>
          </a:p>
        </c:txPr>
        <c:crossAx val="1915331984"/>
        <c:crosses val="autoZero"/>
        <c:auto val="1"/>
        <c:lblAlgn val="ctr"/>
        <c:lblOffset val="100"/>
        <c:noMultiLvlLbl val="0"/>
      </c:catAx>
      <c:valAx>
        <c:axId val="1915331984"/>
        <c:scaling>
          <c:orientation val="minMax"/>
        </c:scaling>
        <c:delete val="1"/>
        <c:axPos val="b"/>
        <c:numFmt formatCode="#,##0.0,\ &quot;K&quot;" sourceLinked="1"/>
        <c:majorTickMark val="none"/>
        <c:minorTickMark val="none"/>
        <c:tickLblPos val="nextTo"/>
        <c:crossAx val="1915341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fmlaLink="$P$3" fmlaRange="$R$2:$R$3" noThreeD="1" sel="1" val="0"/>
</file>

<file path=xl/ctrlProps/ctrlProp2.xml><?xml version="1.0" encoding="utf-8"?>
<formControlPr xmlns="http://schemas.microsoft.com/office/spreadsheetml/2009/9/main" objectType="Drop" dropStyle="combo" dx="26" fmlaLink="$P$4" fmlaRange="$U$2:$U$4" noThreeD="1" sel="2" val="0"/>
</file>

<file path=xl/ctrlProps/ctrlProp3.xml><?xml version="1.0" encoding="utf-8"?>
<formControlPr xmlns="http://schemas.microsoft.com/office/spreadsheetml/2009/9/main" objectType="Radio" firstButton="1" fmlaLink="Sheet4!$P$2"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Drop" dropStyle="combo" dx="26" fmlaLink="Sheet4!$P$3" fmlaRange="Sheet4!$R$2:$R$3" noThreeD="1" sel="1" val="0"/>
</file>

<file path=xl/ctrlProps/ctrlProp6.xml><?xml version="1.0" encoding="utf-8"?>
<formControlPr xmlns="http://schemas.microsoft.com/office/spreadsheetml/2009/9/main" objectType="Drop" dropStyle="combo" dx="26" fmlaLink="Sheet4!$P$4" fmlaRange="Sheet4!$U$2:$U$4" noThreeD="1" sel="2" val="0"/>
</file>

<file path=xl/ctrlProps/ctrlProp7.xml><?xml version="1.0" encoding="utf-8"?>
<formControlPr xmlns="http://schemas.microsoft.com/office/spreadsheetml/2009/9/main" objectType="Drop" dropStyle="combo" dx="26" fmlaLink="Sheet4!$BE$2" fmlaRange="Sheet4!$BF$2:$BF$4" noThreeD="1" sel="1" val="0"/>
</file>

<file path=xl/ctrlProps/ctrlProp8.xml><?xml version="1.0" encoding="utf-8"?>
<formControlPr xmlns="http://schemas.microsoft.com/office/spreadsheetml/2009/9/main" objectType="Drop" dropStyle="combo" dx="26" fmlaLink="Sheet4!$BS$2" fmlaRange="Sheet4!$BT$2:$BT$3" noThreeD="1" sel="1" val="0"/>
</file>

<file path=xl/ctrlProps/ctrlProp9.xml><?xml version="1.0" encoding="utf-8"?>
<formControlPr xmlns="http://schemas.microsoft.com/office/spreadsheetml/2009/9/main" objectType="Drop" dropStyle="combo" dx="26" fmlaLink="Sheet4!$CG$2" fmlaRange="Sheet4!$CH$2:$CH$4" noThreeD="1" sel="1" val="0"/>
</file>

<file path=xl/ctrlProps/ctrlProp10.xml><?xml version="1.0" encoding="utf-8"?>
<formControlPr xmlns="http://schemas.microsoft.com/office/spreadsheetml/2009/9/main" objectType="Drop" dropStyle="combo" dx="26" fmlaLink="Sheet8!$G$2" fmlaRange="Sheet8!$H$2:$H$3" noThreeD="1" sel="2" val="0"/>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image" Target="../media/image1.png"/><Relationship Id="rId1" Type="http://schemas.microsoft.com/office/2011/relationships/webextension" Target="../webextensions/webextension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chart" Target="../charts/chart22.xml"/><Relationship Id="rId3" Type="http://schemas.openxmlformats.org/officeDocument/2006/relationships/image" Target="../media/image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chart" Target="../charts/chart21.xml"/><Relationship Id="rId2" Type="http://schemas.openxmlformats.org/officeDocument/2006/relationships/chart" Target="../charts/chart19.xml"/><Relationship Id="rId16" Type="http://schemas.openxmlformats.org/officeDocument/2006/relationships/image" Target="../media/image12.emf"/><Relationship Id="rId1" Type="http://schemas.openxmlformats.org/officeDocument/2006/relationships/chart" Target="../charts/chart18.xml"/><Relationship Id="rId6" Type="http://schemas.openxmlformats.org/officeDocument/2006/relationships/hyperlink" Target="#Revenue!A1"/><Relationship Id="rId11" Type="http://schemas.openxmlformats.org/officeDocument/2006/relationships/image" Target="../media/image8.png"/><Relationship Id="rId5" Type="http://schemas.openxmlformats.org/officeDocument/2006/relationships/hyperlink" Target="#Stores!A1"/><Relationship Id="rId15" Type="http://schemas.openxmlformats.org/officeDocument/2006/relationships/chart" Target="../charts/chart20.xml"/><Relationship Id="rId10" Type="http://schemas.openxmlformats.org/officeDocument/2006/relationships/image" Target="../media/image7.svg"/><Relationship Id="rId19" Type="http://schemas.openxmlformats.org/officeDocument/2006/relationships/chart" Target="../charts/chart23.xml"/><Relationship Id="rId4" Type="http://schemas.openxmlformats.org/officeDocument/2006/relationships/hyperlink" Target="#CTA!A1"/><Relationship Id="rId9" Type="http://schemas.openxmlformats.org/officeDocument/2006/relationships/image" Target="../media/image6.png"/><Relationship Id="rId14" Type="http://schemas.openxmlformats.org/officeDocument/2006/relationships/image" Target="../media/image11.svg"/></Relationships>
</file>

<file path=xl/drawings/_rels/drawing7.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hart" Target="../charts/chart29.xml"/><Relationship Id="rId3" Type="http://schemas.openxmlformats.org/officeDocument/2006/relationships/hyperlink" Target="#Stores!A1"/><Relationship Id="rId7" Type="http://schemas.openxmlformats.org/officeDocument/2006/relationships/image" Target="../media/image15.emf"/><Relationship Id="rId12" Type="http://schemas.openxmlformats.org/officeDocument/2006/relationships/chart" Target="../charts/chart28.xml"/><Relationship Id="rId2" Type="http://schemas.openxmlformats.org/officeDocument/2006/relationships/hyperlink" Target="#CTA!A1"/><Relationship Id="rId1" Type="http://schemas.openxmlformats.org/officeDocument/2006/relationships/image" Target="../media/image14.png"/><Relationship Id="rId6" Type="http://schemas.openxmlformats.org/officeDocument/2006/relationships/chart" Target="../charts/chart25.xml"/><Relationship Id="rId11" Type="http://schemas.openxmlformats.org/officeDocument/2006/relationships/chart" Target="../charts/chart27.xml"/><Relationship Id="rId5" Type="http://schemas.openxmlformats.org/officeDocument/2006/relationships/chart" Target="../charts/chart24.xml"/><Relationship Id="rId10" Type="http://schemas.openxmlformats.org/officeDocument/2006/relationships/image" Target="../media/image17.emf"/><Relationship Id="rId4" Type="http://schemas.openxmlformats.org/officeDocument/2006/relationships/hyperlink" Target="#Revenue!A1"/><Relationship Id="rId9" Type="http://schemas.openxmlformats.org/officeDocument/2006/relationships/chart" Target="../charts/chart26.xml"/></Relationships>
</file>

<file path=xl/drawings/_rels/drawing8.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3.png"/><Relationship Id="rId7"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hyperlink" Target="#Revenue!A1"/><Relationship Id="rId5" Type="http://schemas.openxmlformats.org/officeDocument/2006/relationships/hyperlink" Target="#Stores!A1"/><Relationship Id="rId4" Type="http://schemas.openxmlformats.org/officeDocument/2006/relationships/hyperlink" Target="#CTA!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20</xdr:col>
      <xdr:colOff>685800</xdr:colOff>
      <xdr:row>0</xdr:row>
      <xdr:rowOff>0</xdr:rowOff>
    </xdr:from>
    <xdr:to>
      <xdr:col>35</xdr:col>
      <xdr:colOff>220980</xdr:colOff>
      <xdr:row>24</xdr:row>
      <xdr:rowOff>144780</xdr:rowOff>
    </xdr:to>
    <mc:AlternateContent xmlns:mc="http://schemas.openxmlformats.org/markup-compatibility/2006">
      <mc:Choice xmlns:we="http://schemas.microsoft.com/office/webextensions/webextension/2010/11" Requires="we">
        <xdr:graphicFrame macro="">
          <xdr:nvGraphicFramePr>
            <xdr:cNvPr id="3" name="Add-in 2">
              <a:extLst>
                <a:ext uri="{FF2B5EF4-FFF2-40B4-BE49-F238E27FC236}">
                  <a16:creationId xmlns:a16="http://schemas.microsoft.com/office/drawing/2014/main" id="{00000000-0008-0000-0000-000003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3" name="Add-in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5</xdr:col>
      <xdr:colOff>640080</xdr:colOff>
      <xdr:row>5</xdr:row>
      <xdr:rowOff>133350</xdr:rowOff>
    </xdr:from>
    <xdr:to>
      <xdr:col>7</xdr:col>
      <xdr:colOff>828675</xdr:colOff>
      <xdr:row>17</xdr:row>
      <xdr:rowOff>0</xdr:rowOff>
    </xdr:to>
    <mc:AlternateContent xmlns:mc="http://schemas.openxmlformats.org/markup-compatibility/2006" xmlns:a14="http://schemas.microsoft.com/office/drawing/2010/main">
      <mc:Choice Requires="a14">
        <xdr:graphicFrame macro="">
          <xdr:nvGraphicFramePr>
            <xdr:cNvPr id="2" name="Month Nam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4107180" y="1038225"/>
              <a:ext cx="2065020" cy="2038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18</xdr:row>
      <xdr:rowOff>19050</xdr:rowOff>
    </xdr:from>
    <xdr:to>
      <xdr:col>5</xdr:col>
      <xdr:colOff>190500</xdr:colOff>
      <xdr:row>30</xdr:row>
      <xdr:rowOff>47625</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542925</xdr:colOff>
      <xdr:row>29</xdr:row>
      <xdr:rowOff>138113</xdr:rowOff>
    </xdr:from>
    <xdr:to>
      <xdr:col>29</xdr:col>
      <xdr:colOff>171450</xdr:colOff>
      <xdr:row>42</xdr:row>
      <xdr:rowOff>142875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647700</xdr:colOff>
      <xdr:row>48</xdr:row>
      <xdr:rowOff>23813</xdr:rowOff>
    </xdr:from>
    <xdr:to>
      <xdr:col>11</xdr:col>
      <xdr:colOff>123825</xdr:colOff>
      <xdr:row>63</xdr:row>
      <xdr:rowOff>52388</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647700</xdr:colOff>
      <xdr:row>43</xdr:row>
      <xdr:rowOff>128587</xdr:rowOff>
    </xdr:from>
    <xdr:to>
      <xdr:col>25</xdr:col>
      <xdr:colOff>457200</xdr:colOff>
      <xdr:row>73</xdr:row>
      <xdr:rowOff>9524</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619126</xdr:colOff>
      <xdr:row>66</xdr:row>
      <xdr:rowOff>19049</xdr:rowOff>
    </xdr:from>
    <xdr:to>
      <xdr:col>7</xdr:col>
      <xdr:colOff>161092</xdr:colOff>
      <xdr:row>81</xdr:row>
      <xdr:rowOff>34809</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7"/>
        <a:stretch>
          <a:fillRect/>
        </a:stretch>
      </xdr:blipFill>
      <xdr:spPr>
        <a:xfrm>
          <a:off x="1838326" y="11963399"/>
          <a:ext cx="3694866" cy="2730385"/>
        </a:xfrm>
        <a:prstGeom prst="rect">
          <a:avLst/>
        </a:prstGeom>
      </xdr:spPr>
    </xdr:pic>
    <xdr:clientData/>
  </xdr:twoCellAnchor>
  <xdr:twoCellAnchor>
    <xdr:from>
      <xdr:col>12</xdr:col>
      <xdr:colOff>95250</xdr:colOff>
      <xdr:row>50</xdr:row>
      <xdr:rowOff>90488</xdr:rowOff>
    </xdr:from>
    <xdr:to>
      <xdr:col>18</xdr:col>
      <xdr:colOff>161925</xdr:colOff>
      <xdr:row>65</xdr:row>
      <xdr:rowOff>119063</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429986</xdr:colOff>
      <xdr:row>16</xdr:row>
      <xdr:rowOff>175532</xdr:rowOff>
    </xdr:from>
    <xdr:to>
      <xdr:col>10</xdr:col>
      <xdr:colOff>136072</xdr:colOff>
      <xdr:row>36</xdr:row>
      <xdr:rowOff>5442</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38100</xdr:colOff>
      <xdr:row>17</xdr:row>
      <xdr:rowOff>157163</xdr:rowOff>
    </xdr:from>
    <xdr:to>
      <xdr:col>22</xdr:col>
      <xdr:colOff>47625</xdr:colOff>
      <xdr:row>29</xdr:row>
      <xdr:rowOff>123825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544830</xdr:colOff>
      <xdr:row>30</xdr:row>
      <xdr:rowOff>30480</xdr:rowOff>
    </xdr:from>
    <xdr:to>
      <xdr:col>18</xdr:col>
      <xdr:colOff>38100</xdr:colOff>
      <xdr:row>39</xdr:row>
      <xdr:rowOff>152400</xdr:rowOff>
    </xdr:to>
    <mc:AlternateContent xmlns:mc="http://schemas.openxmlformats.org/markup-compatibility/2006" xmlns:a14="http://schemas.microsoft.com/office/drawing/2010/main">
      <mc:Choice Requires="a14">
        <xdr:graphicFrame macro="">
          <xdr:nvGraphicFramePr>
            <xdr:cNvPr id="5" name="Store Name">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0641330" y="5459730"/>
              <a:ext cx="1931670" cy="1750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20</xdr:col>
      <xdr:colOff>66675</xdr:colOff>
      <xdr:row>0</xdr:row>
      <xdr:rowOff>171450</xdr:rowOff>
    </xdr:from>
    <xdr:to>
      <xdr:col>23</xdr:col>
      <xdr:colOff>361949</xdr:colOff>
      <xdr:row>8</xdr:row>
      <xdr:rowOff>142876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47625</xdr:colOff>
      <xdr:row>9</xdr:row>
      <xdr:rowOff>57150</xdr:rowOff>
    </xdr:from>
    <xdr:to>
      <xdr:col>23</xdr:col>
      <xdr:colOff>342899</xdr:colOff>
      <xdr:row>22</xdr:row>
      <xdr:rowOff>57151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904876</xdr:colOff>
      <xdr:row>32</xdr:row>
      <xdr:rowOff>42862</xdr:rowOff>
    </xdr:from>
    <xdr:to>
      <xdr:col>34</xdr:col>
      <xdr:colOff>590549</xdr:colOff>
      <xdr:row>44</xdr:row>
      <xdr:rowOff>152400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171449</xdr:colOff>
      <xdr:row>32</xdr:row>
      <xdr:rowOff>52387</xdr:rowOff>
    </xdr:from>
    <xdr:to>
      <xdr:col>43</xdr:col>
      <xdr:colOff>66675</xdr:colOff>
      <xdr:row>47</xdr:row>
      <xdr:rowOff>85724</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15240</xdr:colOff>
          <xdr:row>6</xdr:row>
          <xdr:rowOff>15240</xdr:rowOff>
        </xdr:from>
        <xdr:to>
          <xdr:col>11</xdr:col>
          <xdr:colOff>312420</xdr:colOff>
          <xdr:row>7</xdr:row>
          <xdr:rowOff>137160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7620</xdr:rowOff>
        </xdr:from>
        <xdr:to>
          <xdr:col>11</xdr:col>
          <xdr:colOff>335280</xdr:colOff>
          <xdr:row>12</xdr:row>
          <xdr:rowOff>114300</xdr:rowOff>
        </xdr:to>
        <xdr:sp macro="" textlink="">
          <xdr:nvSpPr>
            <xdr:cNvPr id="4103" name="Drop Dow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723900</xdr:colOff>
      <xdr:row>19</xdr:row>
      <xdr:rowOff>4763</xdr:rowOff>
    </xdr:from>
    <xdr:to>
      <xdr:col>27</xdr:col>
      <xdr:colOff>28575</xdr:colOff>
      <xdr:row>32</xdr:row>
      <xdr:rowOff>95250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55</xdr:col>
      <xdr:colOff>247650</xdr:colOff>
      <xdr:row>22</xdr:row>
      <xdr:rowOff>128588</xdr:rowOff>
    </xdr:from>
    <xdr:to>
      <xdr:col>61</xdr:col>
      <xdr:colOff>447675</xdr:colOff>
      <xdr:row>37</xdr:row>
      <xdr:rowOff>157163</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64</xdr:col>
      <xdr:colOff>523875</xdr:colOff>
      <xdr:row>23</xdr:row>
      <xdr:rowOff>42863</xdr:rowOff>
    </xdr:from>
    <xdr:to>
      <xdr:col>70</xdr:col>
      <xdr:colOff>352425</xdr:colOff>
      <xdr:row>38</xdr:row>
      <xdr:rowOff>71438</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86</xdr:col>
      <xdr:colOff>409575</xdr:colOff>
      <xdr:row>0</xdr:row>
      <xdr:rowOff>90487</xdr:rowOff>
    </xdr:from>
    <xdr:to>
      <xdr:col>94</xdr:col>
      <xdr:colOff>333375</xdr:colOff>
      <xdr:row>11</xdr:row>
      <xdr:rowOff>47625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792479</xdr:colOff>
      <xdr:row>30</xdr:row>
      <xdr:rowOff>179070</xdr:rowOff>
    </xdr:from>
    <xdr:to>
      <xdr:col>17</xdr:col>
      <xdr:colOff>657224</xdr:colOff>
      <xdr:row>44</xdr:row>
      <xdr:rowOff>112395</xdr:rowOff>
    </xdr:to>
    <mc:AlternateContent xmlns:mc="http://schemas.openxmlformats.org/markup-compatibility/2006" xmlns:a14="http://schemas.microsoft.com/office/drawing/2010/main">
      <mc:Choice Requires="a14">
        <xdr:graphicFrame macro="">
          <xdr:nvGraphicFramePr>
            <xdr:cNvPr id="3" name="Month Name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0993754" y="5608320"/>
              <a:ext cx="2398395"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112395</xdr:colOff>
      <xdr:row>31</xdr:row>
      <xdr:rowOff>13335</xdr:rowOff>
    </xdr:from>
    <xdr:to>
      <xdr:col>14</xdr:col>
      <xdr:colOff>721995</xdr:colOff>
      <xdr:row>44</xdr:row>
      <xdr:rowOff>127635</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094470" y="56235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17</xdr:col>
      <xdr:colOff>548640</xdr:colOff>
      <xdr:row>10</xdr:row>
      <xdr:rowOff>137160</xdr:rowOff>
    </xdr:from>
    <xdr:to>
      <xdr:col>20</xdr:col>
      <xdr:colOff>182880</xdr:colOff>
      <xdr:row>25</xdr:row>
      <xdr:rowOff>60960</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541020</xdr:colOff>
      <xdr:row>17</xdr:row>
      <xdr:rowOff>80010</xdr:rowOff>
    </xdr:from>
    <xdr:to>
      <xdr:col>6</xdr:col>
      <xdr:colOff>464820</xdr:colOff>
      <xdr:row>27</xdr:row>
      <xdr:rowOff>7620</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605292</xdr:colOff>
      <xdr:row>5</xdr:row>
      <xdr:rowOff>156866</xdr:rowOff>
    </xdr:from>
    <xdr:to>
      <xdr:col>28</xdr:col>
      <xdr:colOff>390834</xdr:colOff>
      <xdr:row>42</xdr:row>
      <xdr:rowOff>154361</xdr:rowOff>
    </xdr:to>
    <xdr:grpSp>
      <xdr:nvGrpSpPr>
        <xdr:cNvPr id="7216" name="Group 7215">
          <a:extLst>
            <a:ext uri="{FF2B5EF4-FFF2-40B4-BE49-F238E27FC236}">
              <a16:creationId xmlns:a16="http://schemas.microsoft.com/office/drawing/2014/main" id="{00000000-0008-0000-0500-0000301C0000}"/>
            </a:ext>
          </a:extLst>
        </xdr:cNvPr>
        <xdr:cNvGrpSpPr/>
      </xdr:nvGrpSpPr>
      <xdr:grpSpPr>
        <a:xfrm>
          <a:off x="12713785" y="1096318"/>
          <a:ext cx="4628939" cy="6949440"/>
          <a:chOff x="12713785" y="1096318"/>
          <a:chExt cx="4628939" cy="6949440"/>
        </a:xfrm>
      </xdr:grpSpPr>
      <xdr:grpSp>
        <xdr:nvGrpSpPr>
          <xdr:cNvPr id="7215" name="Group 7214">
            <a:extLst>
              <a:ext uri="{FF2B5EF4-FFF2-40B4-BE49-F238E27FC236}">
                <a16:creationId xmlns:a16="http://schemas.microsoft.com/office/drawing/2014/main" id="{00000000-0008-0000-0500-00002F1C0000}"/>
              </a:ext>
            </a:extLst>
          </xdr:cNvPr>
          <xdr:cNvGrpSpPr/>
        </xdr:nvGrpSpPr>
        <xdr:grpSpPr>
          <a:xfrm>
            <a:off x="12713785" y="1096318"/>
            <a:ext cx="4628939" cy="6949440"/>
            <a:chOff x="12713785" y="1096318"/>
            <a:chExt cx="4628939" cy="6949440"/>
          </a:xfrm>
        </xdr:grpSpPr>
        <xdr:grpSp>
          <xdr:nvGrpSpPr>
            <xdr:cNvPr id="7214" name="Group 7213">
              <a:extLst>
                <a:ext uri="{FF2B5EF4-FFF2-40B4-BE49-F238E27FC236}">
                  <a16:creationId xmlns:a16="http://schemas.microsoft.com/office/drawing/2014/main" id="{00000000-0008-0000-0500-00002E1C0000}"/>
                </a:ext>
              </a:extLst>
            </xdr:cNvPr>
            <xdr:cNvGrpSpPr/>
          </xdr:nvGrpSpPr>
          <xdr:grpSpPr>
            <a:xfrm>
              <a:off x="12713785" y="1096318"/>
              <a:ext cx="4628939" cy="6949440"/>
              <a:chOff x="12713785" y="1096318"/>
              <a:chExt cx="4628939" cy="6949440"/>
            </a:xfrm>
          </xdr:grpSpPr>
          <xdr:sp macro="" textlink="">
            <xdr:nvSpPr>
              <xdr:cNvPr id="68" name="Rectangle: Diagonal Corners Rounded 67">
                <a:extLst>
                  <a:ext uri="{FF2B5EF4-FFF2-40B4-BE49-F238E27FC236}">
                    <a16:creationId xmlns:a16="http://schemas.microsoft.com/office/drawing/2014/main" id="{00000000-0008-0000-0500-000044000000}"/>
                  </a:ext>
                </a:extLst>
              </xdr:cNvPr>
              <xdr:cNvSpPr/>
            </xdr:nvSpPr>
            <xdr:spPr>
              <a:xfrm>
                <a:off x="12713785" y="1096318"/>
                <a:ext cx="3277836" cy="6949440"/>
              </a:xfrm>
              <a:prstGeom prst="round2DiagRect">
                <a:avLst>
                  <a:gd name="adj1" fmla="val 5238"/>
                  <a:gd name="adj2" fmla="val 0"/>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Rectangle 68">
                <a:extLst>
                  <a:ext uri="{FF2B5EF4-FFF2-40B4-BE49-F238E27FC236}">
                    <a16:creationId xmlns:a16="http://schemas.microsoft.com/office/drawing/2014/main" id="{00000000-0008-0000-0500-000045000000}"/>
                  </a:ext>
                </a:extLst>
              </xdr:cNvPr>
              <xdr:cNvSpPr/>
            </xdr:nvSpPr>
            <xdr:spPr>
              <a:xfrm>
                <a:off x="15627418" y="1503696"/>
                <a:ext cx="853278" cy="6134682"/>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Flowchart: Delay 71">
                <a:extLst>
                  <a:ext uri="{FF2B5EF4-FFF2-40B4-BE49-F238E27FC236}">
                    <a16:creationId xmlns:a16="http://schemas.microsoft.com/office/drawing/2014/main" id="{00000000-0008-0000-0500-000048000000}"/>
                  </a:ext>
                </a:extLst>
              </xdr:cNvPr>
              <xdr:cNvSpPr/>
            </xdr:nvSpPr>
            <xdr:spPr>
              <a:xfrm>
                <a:off x="16305879" y="1919279"/>
                <a:ext cx="1036845" cy="5303519"/>
              </a:xfrm>
              <a:prstGeom prst="flowChartDelay">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192" name="Group 7191">
                <a:extLst>
                  <a:ext uri="{FF2B5EF4-FFF2-40B4-BE49-F238E27FC236}">
                    <a16:creationId xmlns:a16="http://schemas.microsoft.com/office/drawing/2014/main" id="{00000000-0008-0000-0500-0000181C0000}"/>
                  </a:ext>
                </a:extLst>
              </xdr:cNvPr>
              <xdr:cNvGrpSpPr/>
            </xdr:nvGrpSpPr>
            <xdr:grpSpPr>
              <a:xfrm>
                <a:off x="12917118" y="1157823"/>
                <a:ext cx="3713828" cy="1167982"/>
                <a:chOff x="12917118" y="1157823"/>
                <a:chExt cx="3713828" cy="1167982"/>
              </a:xfrm>
            </xdr:grpSpPr>
            <xdr:grpSp>
              <xdr:nvGrpSpPr>
                <xdr:cNvPr id="7" name="Group 6">
                  <a:extLst>
                    <a:ext uri="{FF2B5EF4-FFF2-40B4-BE49-F238E27FC236}">
                      <a16:creationId xmlns:a16="http://schemas.microsoft.com/office/drawing/2014/main" id="{00000000-0008-0000-0500-000007000000}"/>
                    </a:ext>
                  </a:extLst>
                </xdr:cNvPr>
                <xdr:cNvGrpSpPr/>
              </xdr:nvGrpSpPr>
              <xdr:grpSpPr>
                <a:xfrm>
                  <a:off x="12997563" y="1157823"/>
                  <a:ext cx="2911174" cy="324424"/>
                  <a:chOff x="12997563" y="1157823"/>
                  <a:chExt cx="2911174" cy="324424"/>
                </a:xfrm>
              </xdr:grpSpPr>
              <xdr:sp macro="" textlink="">
                <xdr:nvSpPr>
                  <xdr:cNvPr id="7201" name="Rectangle 7200">
                    <a:extLst>
                      <a:ext uri="{FF2B5EF4-FFF2-40B4-BE49-F238E27FC236}">
                        <a16:creationId xmlns:a16="http://schemas.microsoft.com/office/drawing/2014/main" id="{00000000-0008-0000-0500-0000211C0000}"/>
                      </a:ext>
                    </a:extLst>
                  </xdr:cNvPr>
                  <xdr:cNvSpPr/>
                </xdr:nvSpPr>
                <xdr:spPr>
                  <a:xfrm>
                    <a:off x="12997563" y="1157823"/>
                    <a:ext cx="1344738" cy="324424"/>
                  </a:xfrm>
                  <a:prstGeom prst="rect">
                    <a:avLst/>
                  </a:prstGeom>
                  <a:solidFill>
                    <a:schemeClr val="bg1">
                      <a:lumMod val="8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accent3">
                            <a:lumMod val="40000"/>
                            <a:lumOff val="60000"/>
                          </a:schemeClr>
                        </a:solidFill>
                      </a:rPr>
                      <a:t>Total Units</a:t>
                    </a:r>
                    <a:r>
                      <a:rPr lang="en-US" sz="1400" baseline="0">
                        <a:solidFill>
                          <a:schemeClr val="accent3">
                            <a:lumMod val="40000"/>
                            <a:lumOff val="60000"/>
                          </a:schemeClr>
                        </a:solidFill>
                      </a:rPr>
                      <a:t> Sold</a:t>
                    </a:r>
                    <a:endParaRPr lang="en-US" sz="1400">
                      <a:solidFill>
                        <a:schemeClr val="accent3">
                          <a:lumMod val="40000"/>
                          <a:lumOff val="60000"/>
                        </a:schemeClr>
                      </a:solidFill>
                    </a:endParaRPr>
                  </a:p>
                </xdr:txBody>
              </xdr:sp>
              <xdr:sp macro="" textlink="Sheet1!K17">
                <xdr:nvSpPr>
                  <xdr:cNvPr id="7204" name="Rectangle 7203">
                    <a:extLst>
                      <a:ext uri="{FF2B5EF4-FFF2-40B4-BE49-F238E27FC236}">
                        <a16:creationId xmlns:a16="http://schemas.microsoft.com/office/drawing/2014/main" id="{00000000-0008-0000-0500-0000241C0000}"/>
                      </a:ext>
                    </a:extLst>
                  </xdr:cNvPr>
                  <xdr:cNvSpPr/>
                </xdr:nvSpPr>
                <xdr:spPr>
                  <a:xfrm>
                    <a:off x="14788107" y="1178468"/>
                    <a:ext cx="1120630" cy="289007"/>
                  </a:xfrm>
                  <a:prstGeom prst="rect">
                    <a:avLst/>
                  </a:prstGeom>
                  <a:solidFill>
                    <a:schemeClr val="bg1">
                      <a:lumMod val="8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79203A0-D804-40FD-A6B3-5EA48BB0FA4B}" type="TxLink">
                      <a:rPr lang="en-US" sz="1400">
                        <a:solidFill>
                          <a:schemeClr val="accent3">
                            <a:lumMod val="40000"/>
                            <a:lumOff val="60000"/>
                          </a:schemeClr>
                        </a:solidFill>
                        <a:latin typeface="72 Black" panose="020B0A04030603020204" pitchFamily="34" charset="0"/>
                        <a:ea typeface="+mn-ea"/>
                        <a:cs typeface="72 Black" panose="020B0A04030603020204" pitchFamily="34" charset="0"/>
                      </a:rPr>
                      <a:pPr marL="0" indent="0" algn="l"/>
                      <a:t> 606,148 </a:t>
                    </a:fld>
                    <a:endParaRPr lang="en-US" sz="1400">
                      <a:solidFill>
                        <a:schemeClr val="accent3">
                          <a:lumMod val="40000"/>
                          <a:lumOff val="60000"/>
                        </a:schemeClr>
                      </a:solidFill>
                      <a:latin typeface="72 Black" panose="020B0A04030603020204" pitchFamily="34" charset="0"/>
                      <a:ea typeface="+mn-ea"/>
                      <a:cs typeface="72 Black" panose="020B0A04030603020204" pitchFamily="34" charset="0"/>
                    </a:endParaRPr>
                  </a:p>
                </xdr:txBody>
              </xdr:sp>
            </xdr:grpSp>
            <xdr:grpSp>
              <xdr:nvGrpSpPr>
                <xdr:cNvPr id="7190" name="Group 7189">
                  <a:extLst>
                    <a:ext uri="{FF2B5EF4-FFF2-40B4-BE49-F238E27FC236}">
                      <a16:creationId xmlns:a16="http://schemas.microsoft.com/office/drawing/2014/main" id="{00000000-0008-0000-0500-0000161C0000}"/>
                    </a:ext>
                  </a:extLst>
                </xdr:cNvPr>
                <xdr:cNvGrpSpPr/>
              </xdr:nvGrpSpPr>
              <xdr:grpSpPr>
                <a:xfrm>
                  <a:off x="12997563" y="1513282"/>
                  <a:ext cx="2911174" cy="299181"/>
                  <a:chOff x="12997563" y="1513282"/>
                  <a:chExt cx="2911174" cy="299181"/>
                </a:xfrm>
              </xdr:grpSpPr>
              <xdr:sp macro="" textlink="">
                <xdr:nvSpPr>
                  <xdr:cNvPr id="7206" name="Rectangle 7205">
                    <a:extLst>
                      <a:ext uri="{FF2B5EF4-FFF2-40B4-BE49-F238E27FC236}">
                        <a16:creationId xmlns:a16="http://schemas.microsoft.com/office/drawing/2014/main" id="{00000000-0008-0000-0500-0000261C0000}"/>
                      </a:ext>
                    </a:extLst>
                  </xdr:cNvPr>
                  <xdr:cNvSpPr/>
                </xdr:nvSpPr>
                <xdr:spPr>
                  <a:xfrm>
                    <a:off x="12997563" y="1513282"/>
                    <a:ext cx="1710081" cy="240361"/>
                  </a:xfrm>
                  <a:prstGeom prst="rect">
                    <a:avLst/>
                  </a:prstGeom>
                  <a:solidFill>
                    <a:schemeClr val="bg1">
                      <a:lumMod val="8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chemeClr val="accent3">
                            <a:lumMod val="40000"/>
                            <a:lumOff val="60000"/>
                          </a:schemeClr>
                        </a:solidFill>
                      </a:rPr>
                      <a:t>Total Units</a:t>
                    </a:r>
                    <a:r>
                      <a:rPr lang="en-US" sz="1400" baseline="0">
                        <a:solidFill>
                          <a:schemeClr val="accent3">
                            <a:lumMod val="40000"/>
                            <a:lumOff val="60000"/>
                          </a:schemeClr>
                        </a:solidFill>
                      </a:rPr>
                      <a:t> Returned</a:t>
                    </a:r>
                    <a:endParaRPr lang="en-US" sz="1400">
                      <a:solidFill>
                        <a:schemeClr val="accent3">
                          <a:lumMod val="40000"/>
                          <a:lumOff val="60000"/>
                        </a:schemeClr>
                      </a:solidFill>
                    </a:endParaRPr>
                  </a:p>
                </xdr:txBody>
              </xdr:sp>
              <xdr:sp macro="" textlink="Sheet1!K18">
                <xdr:nvSpPr>
                  <xdr:cNvPr id="7207" name="Rectangle 7206">
                    <a:extLst>
                      <a:ext uri="{FF2B5EF4-FFF2-40B4-BE49-F238E27FC236}">
                        <a16:creationId xmlns:a16="http://schemas.microsoft.com/office/drawing/2014/main" id="{00000000-0008-0000-0500-0000271C0000}"/>
                      </a:ext>
                    </a:extLst>
                  </xdr:cNvPr>
                  <xdr:cNvSpPr/>
                </xdr:nvSpPr>
                <xdr:spPr>
                  <a:xfrm>
                    <a:off x="14788107" y="1523599"/>
                    <a:ext cx="1120630" cy="288864"/>
                  </a:xfrm>
                  <a:prstGeom prst="rect">
                    <a:avLst/>
                  </a:prstGeom>
                  <a:solidFill>
                    <a:schemeClr val="bg1">
                      <a:lumMod val="8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6225C8C6-90A9-4026-AE94-B12B337474D0}" type="TxLink">
                      <a:rPr lang="en-US" sz="1400">
                        <a:solidFill>
                          <a:schemeClr val="accent3">
                            <a:lumMod val="40000"/>
                            <a:lumOff val="60000"/>
                          </a:schemeClr>
                        </a:solidFill>
                        <a:latin typeface="72 Black" panose="020B0A04030603020204" pitchFamily="34" charset="0"/>
                        <a:ea typeface="+mn-ea"/>
                        <a:cs typeface="72 Black" panose="020B0A04030603020204" pitchFamily="34" charset="0"/>
                      </a:rPr>
                      <a:pPr marL="0" indent="0" algn="l"/>
                      <a:t> 48,662 </a:t>
                    </a:fld>
                    <a:endParaRPr lang="en-US" sz="1400">
                      <a:solidFill>
                        <a:schemeClr val="accent3">
                          <a:lumMod val="40000"/>
                          <a:lumOff val="60000"/>
                        </a:schemeClr>
                      </a:solidFill>
                      <a:latin typeface="72 Black" panose="020B0A04030603020204" pitchFamily="34" charset="0"/>
                      <a:ea typeface="+mn-ea"/>
                      <a:cs typeface="72 Black" panose="020B0A04030603020204" pitchFamily="34" charset="0"/>
                    </a:endParaRPr>
                  </a:p>
                </xdr:txBody>
              </xdr:sp>
            </xdr:grpSp>
            <xdr:grpSp>
              <xdr:nvGrpSpPr>
                <xdr:cNvPr id="7231" name="Group 7230">
                  <a:extLst>
                    <a:ext uri="{FF2B5EF4-FFF2-40B4-BE49-F238E27FC236}">
                      <a16:creationId xmlns:a16="http://schemas.microsoft.com/office/drawing/2014/main" id="{00000000-0008-0000-0500-00003F1C0000}"/>
                    </a:ext>
                  </a:extLst>
                </xdr:cNvPr>
                <xdr:cNvGrpSpPr/>
              </xdr:nvGrpSpPr>
              <xdr:grpSpPr>
                <a:xfrm>
                  <a:off x="12917118" y="1990664"/>
                  <a:ext cx="3713828" cy="335141"/>
                  <a:chOff x="13004800" y="1940560"/>
                  <a:chExt cx="3738880" cy="325120"/>
                </a:xfrm>
              </xdr:grpSpPr>
              <xdr:grpSp>
                <xdr:nvGrpSpPr>
                  <xdr:cNvPr id="7229" name="Group 7228">
                    <a:extLst>
                      <a:ext uri="{FF2B5EF4-FFF2-40B4-BE49-F238E27FC236}">
                        <a16:creationId xmlns:a16="http://schemas.microsoft.com/office/drawing/2014/main" id="{00000000-0008-0000-0500-00003D1C0000}"/>
                      </a:ext>
                    </a:extLst>
                  </xdr:cNvPr>
                  <xdr:cNvGrpSpPr/>
                </xdr:nvGrpSpPr>
                <xdr:grpSpPr>
                  <a:xfrm>
                    <a:off x="13004800" y="1940560"/>
                    <a:ext cx="1940560" cy="325120"/>
                    <a:chOff x="13004800" y="1940560"/>
                    <a:chExt cx="1940560" cy="325120"/>
                  </a:xfrm>
                </xdr:grpSpPr>
                <xdr:cxnSp macro="">
                  <xdr:nvCxnSpPr>
                    <xdr:cNvPr id="7176" name="Straight Connector 7175">
                      <a:extLst>
                        <a:ext uri="{FF2B5EF4-FFF2-40B4-BE49-F238E27FC236}">
                          <a16:creationId xmlns:a16="http://schemas.microsoft.com/office/drawing/2014/main" id="{00000000-0008-0000-0500-0000081C0000}"/>
                        </a:ext>
                      </a:extLst>
                    </xdr:cNvPr>
                    <xdr:cNvCxnSpPr/>
                  </xdr:nvCxnSpPr>
                  <xdr:spPr>
                    <a:xfrm>
                      <a:off x="13004800" y="1940560"/>
                      <a:ext cx="0" cy="264160"/>
                    </a:xfrm>
                    <a:prstGeom prst="line">
                      <a:avLst/>
                    </a:prstGeom>
                    <a:ln w="34925">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7217" name="Rectangle 7216">
                      <a:extLst>
                        <a:ext uri="{FF2B5EF4-FFF2-40B4-BE49-F238E27FC236}">
                          <a16:creationId xmlns:a16="http://schemas.microsoft.com/office/drawing/2014/main" id="{00000000-0008-0000-0500-0000311C0000}"/>
                        </a:ext>
                      </a:extLst>
                    </xdr:cNvPr>
                    <xdr:cNvSpPr/>
                  </xdr:nvSpPr>
                  <xdr:spPr>
                    <a:xfrm>
                      <a:off x="13035280" y="1940560"/>
                      <a:ext cx="1137920" cy="325120"/>
                    </a:xfrm>
                    <a:prstGeom prst="rect">
                      <a:avLst/>
                    </a:prstGeom>
                    <a:solidFill>
                      <a:srgbClr val="002060">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Total</a:t>
                      </a:r>
                      <a:r>
                        <a:rPr lang="en-US" sz="1200" b="1" baseline="0"/>
                        <a:t> Returns</a:t>
                      </a:r>
                    </a:p>
                  </xdr:txBody>
                </xdr:sp>
                <xdr:sp macro="" textlink="Sheet1!K15">
                  <xdr:nvSpPr>
                    <xdr:cNvPr id="7219" name="Rectangle 7218">
                      <a:extLst>
                        <a:ext uri="{FF2B5EF4-FFF2-40B4-BE49-F238E27FC236}">
                          <a16:creationId xmlns:a16="http://schemas.microsoft.com/office/drawing/2014/main" id="{00000000-0008-0000-0500-0000331C0000}"/>
                        </a:ext>
                      </a:extLst>
                    </xdr:cNvPr>
                    <xdr:cNvSpPr/>
                  </xdr:nvSpPr>
                  <xdr:spPr>
                    <a:xfrm>
                      <a:off x="14051280" y="1950720"/>
                      <a:ext cx="894080" cy="264160"/>
                    </a:xfrm>
                    <a:prstGeom prst="rect">
                      <a:avLst/>
                    </a:prstGeom>
                    <a:solidFill>
                      <a:srgbClr val="002060">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845354D-8257-4801-A6A6-89AA282280F9}" type="TxLink">
                        <a:rPr lang="en-US" sz="1200" b="0" i="0" u="none" strike="noStrike" baseline="0">
                          <a:solidFill>
                            <a:schemeClr val="accent3">
                              <a:lumMod val="40000"/>
                              <a:lumOff val="60000"/>
                            </a:schemeClr>
                          </a:solidFill>
                          <a:latin typeface="72 Black" panose="020B0A04030603020204" pitchFamily="34" charset="0"/>
                          <a:ea typeface="Calibri"/>
                          <a:cs typeface="72 Black" panose="020B0A04030603020204" pitchFamily="34" charset="0"/>
                        </a:rPr>
                        <a:pPr algn="l"/>
                        <a:t>$438,298</a:t>
                      </a:fld>
                      <a:endParaRPr lang="en-US" sz="1200" b="1" baseline="0">
                        <a:solidFill>
                          <a:schemeClr val="accent3">
                            <a:lumMod val="40000"/>
                            <a:lumOff val="60000"/>
                          </a:schemeClr>
                        </a:solidFill>
                        <a:latin typeface="72 Black" panose="020B0A04030603020204" pitchFamily="34" charset="0"/>
                        <a:cs typeface="72 Black" panose="020B0A04030603020204" pitchFamily="34" charset="0"/>
                      </a:endParaRPr>
                    </a:p>
                  </xdr:txBody>
                </xdr:sp>
              </xdr:grpSp>
              <xdr:grpSp>
                <xdr:nvGrpSpPr>
                  <xdr:cNvPr id="7230" name="Group 7229">
                    <a:extLst>
                      <a:ext uri="{FF2B5EF4-FFF2-40B4-BE49-F238E27FC236}">
                        <a16:creationId xmlns:a16="http://schemas.microsoft.com/office/drawing/2014/main" id="{00000000-0008-0000-0500-00003E1C0000}"/>
                      </a:ext>
                    </a:extLst>
                  </xdr:cNvPr>
                  <xdr:cNvGrpSpPr/>
                </xdr:nvGrpSpPr>
                <xdr:grpSpPr>
                  <a:xfrm>
                    <a:off x="15087600" y="1940560"/>
                    <a:ext cx="1656080" cy="325120"/>
                    <a:chOff x="15087600" y="1940560"/>
                    <a:chExt cx="1656080" cy="325120"/>
                  </a:xfrm>
                </xdr:grpSpPr>
                <xdr:cxnSp macro="">
                  <xdr:nvCxnSpPr>
                    <xdr:cNvPr id="7220" name="Straight Connector 7219">
                      <a:extLst>
                        <a:ext uri="{FF2B5EF4-FFF2-40B4-BE49-F238E27FC236}">
                          <a16:creationId xmlns:a16="http://schemas.microsoft.com/office/drawing/2014/main" id="{00000000-0008-0000-0500-0000341C0000}"/>
                        </a:ext>
                      </a:extLst>
                    </xdr:cNvPr>
                    <xdr:cNvCxnSpPr/>
                  </xdr:nvCxnSpPr>
                  <xdr:spPr>
                    <a:xfrm>
                      <a:off x="15087600" y="1940560"/>
                      <a:ext cx="0" cy="264160"/>
                    </a:xfrm>
                    <a:prstGeom prst="line">
                      <a:avLst/>
                    </a:prstGeom>
                    <a:ln w="34925">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7227" name="Rectangle 7226">
                      <a:extLst>
                        <a:ext uri="{FF2B5EF4-FFF2-40B4-BE49-F238E27FC236}">
                          <a16:creationId xmlns:a16="http://schemas.microsoft.com/office/drawing/2014/main" id="{00000000-0008-0000-0500-00003B1C0000}"/>
                        </a:ext>
                      </a:extLst>
                    </xdr:cNvPr>
                    <xdr:cNvSpPr/>
                  </xdr:nvSpPr>
                  <xdr:spPr>
                    <a:xfrm>
                      <a:off x="15158720" y="1940560"/>
                      <a:ext cx="1005840" cy="325120"/>
                    </a:xfrm>
                    <a:prstGeom prst="rect">
                      <a:avLst/>
                    </a:prstGeom>
                    <a:solidFill>
                      <a:srgbClr val="002060">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baseline="0"/>
                        <a:t>Return Rate</a:t>
                      </a:r>
                    </a:p>
                  </xdr:txBody>
                </xdr:sp>
                <xdr:sp macro="" textlink="Sheet1!K16">
                  <xdr:nvSpPr>
                    <xdr:cNvPr id="7228" name="Rectangle 7227">
                      <a:extLst>
                        <a:ext uri="{FF2B5EF4-FFF2-40B4-BE49-F238E27FC236}">
                          <a16:creationId xmlns:a16="http://schemas.microsoft.com/office/drawing/2014/main" id="{00000000-0008-0000-0500-00003C1C0000}"/>
                        </a:ext>
                      </a:extLst>
                    </xdr:cNvPr>
                    <xdr:cNvSpPr/>
                  </xdr:nvSpPr>
                  <xdr:spPr>
                    <a:xfrm>
                      <a:off x="16042640" y="1950720"/>
                      <a:ext cx="701040" cy="294640"/>
                    </a:xfrm>
                    <a:prstGeom prst="rect">
                      <a:avLst/>
                    </a:prstGeom>
                    <a:solidFill>
                      <a:srgbClr val="002060">
                        <a:alpha val="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FFA1E45-128F-4A85-98E0-E2C071E88DC3}" type="TxLink">
                        <a:rPr lang="en-US" sz="1200" b="0" i="0" u="none" strike="noStrike" baseline="0">
                          <a:solidFill>
                            <a:schemeClr val="accent3">
                              <a:lumMod val="40000"/>
                              <a:lumOff val="60000"/>
                            </a:schemeClr>
                          </a:solidFill>
                          <a:latin typeface="72 Black" panose="020B0A04030603020204" pitchFamily="34" charset="0"/>
                          <a:ea typeface="Calibri"/>
                          <a:cs typeface="72 Black" panose="020B0A04030603020204" pitchFamily="34" charset="0"/>
                        </a:rPr>
                        <a:pPr marL="0" indent="0" algn="l"/>
                        <a:t>8.05%</a:t>
                      </a:fld>
                      <a:endParaRPr lang="en-US" sz="1200" b="0" i="0" u="none" strike="noStrike" baseline="0">
                        <a:solidFill>
                          <a:schemeClr val="accent3">
                            <a:lumMod val="40000"/>
                            <a:lumOff val="60000"/>
                          </a:schemeClr>
                        </a:solidFill>
                        <a:latin typeface="72 Black" panose="020B0A04030603020204" pitchFamily="34" charset="0"/>
                        <a:ea typeface="Calibri"/>
                        <a:cs typeface="72 Black" panose="020B0A04030603020204" pitchFamily="34" charset="0"/>
                      </a:endParaRPr>
                    </a:p>
                  </xdr:txBody>
                </xdr:sp>
              </xdr:grpSp>
            </xdr:grpSp>
          </xdr:grpSp>
          <xdr:grpSp>
            <xdr:nvGrpSpPr>
              <xdr:cNvPr id="7203" name="Group 7202">
                <a:extLst>
                  <a:ext uri="{FF2B5EF4-FFF2-40B4-BE49-F238E27FC236}">
                    <a16:creationId xmlns:a16="http://schemas.microsoft.com/office/drawing/2014/main" id="{00000000-0008-0000-0500-0000231C0000}"/>
                  </a:ext>
                </a:extLst>
              </xdr:cNvPr>
              <xdr:cNvGrpSpPr/>
            </xdr:nvGrpSpPr>
            <xdr:grpSpPr>
              <a:xfrm>
                <a:off x="12770570" y="2503535"/>
                <a:ext cx="4272760" cy="2965607"/>
                <a:chOff x="12770570" y="2503535"/>
                <a:chExt cx="4272760" cy="2965607"/>
              </a:xfrm>
            </xdr:grpSpPr>
            <xdr:graphicFrame macro="">
              <xdr:nvGraphicFramePr>
                <xdr:cNvPr id="65" name="Chart 64">
                  <a:extLst>
                    <a:ext uri="{FF2B5EF4-FFF2-40B4-BE49-F238E27FC236}">
                      <a16:creationId xmlns:a16="http://schemas.microsoft.com/office/drawing/2014/main" id="{00000000-0008-0000-0500-000041000000}"/>
                    </a:ext>
                  </a:extLst>
                </xdr:cNvPr>
                <xdr:cNvGraphicFramePr>
                  <a:graphicFrameLocks/>
                </xdr:cNvGraphicFramePr>
              </xdr:nvGraphicFramePr>
              <xdr:xfrm>
                <a:off x="12770570" y="2701586"/>
                <a:ext cx="4272760" cy="2767556"/>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70" name="Rectangle 69">
                  <a:extLst>
                    <a:ext uri="{FF2B5EF4-FFF2-40B4-BE49-F238E27FC236}">
                      <a16:creationId xmlns:a16="http://schemas.microsoft.com/office/drawing/2014/main" id="{00000000-0008-0000-0500-000046000000}"/>
                    </a:ext>
                  </a:extLst>
                </xdr:cNvPr>
                <xdr:cNvSpPr/>
              </xdr:nvSpPr>
              <xdr:spPr>
                <a:xfrm>
                  <a:off x="13542862" y="2503535"/>
                  <a:ext cx="2787459" cy="335141"/>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2">
                          <a:lumMod val="50000"/>
                        </a:schemeClr>
                      </a:solidFill>
                      <a:latin typeface="72 Condensed" panose="020B0506030000000003" pitchFamily="34" charset="0"/>
                      <a:cs typeface="72 Condensed" panose="020B0506030000000003" pitchFamily="34" charset="0"/>
                    </a:rPr>
                    <a:t>Cost Price </a:t>
                  </a:r>
                  <a:r>
                    <a:rPr lang="en-US" sz="1300">
                      <a:latin typeface="72 Condensed" panose="020B0506030000000003" pitchFamily="34" charset="0"/>
                      <a:cs typeface="72 Condensed" panose="020B0506030000000003" pitchFamily="34" charset="0"/>
                    </a:rPr>
                    <a:t>: </a:t>
                  </a:r>
                  <a:r>
                    <a:rPr lang="en-US" sz="1400" b="1">
                      <a:solidFill>
                        <a:schemeClr val="accent5">
                          <a:lumMod val="40000"/>
                          <a:lumOff val="60000"/>
                        </a:schemeClr>
                      </a:solidFill>
                      <a:latin typeface="72 Condensed" panose="020B0506030000000003" pitchFamily="34" charset="0"/>
                      <a:cs typeface="72 Condensed" panose="020B0506030000000003" pitchFamily="34" charset="0"/>
                    </a:rPr>
                    <a:t>Profit </a:t>
                  </a:r>
                  <a:r>
                    <a:rPr lang="en-US" sz="1300">
                      <a:latin typeface="72 Condensed" panose="020B0506030000000003" pitchFamily="34" charset="0"/>
                      <a:cs typeface="72 Condensed" panose="020B0506030000000003" pitchFamily="34" charset="0"/>
                    </a:rPr>
                    <a:t>ratio across</a:t>
                  </a:r>
                  <a:r>
                    <a:rPr lang="en-US" sz="1300" baseline="0">
                      <a:latin typeface="72 Condensed" panose="020B0506030000000003" pitchFamily="34" charset="0"/>
                      <a:cs typeface="72 Condensed" panose="020B0506030000000003" pitchFamily="34" charset="0"/>
                    </a:rPr>
                    <a:t> categories</a:t>
                  </a:r>
                  <a:endParaRPr lang="en-US" sz="1300">
                    <a:latin typeface="72 Condensed" panose="020B0506030000000003" pitchFamily="34" charset="0"/>
                    <a:cs typeface="72 Condensed" panose="020B0506030000000003" pitchFamily="34" charset="0"/>
                  </a:endParaRPr>
                </a:p>
              </xdr:txBody>
            </xdr:sp>
          </xdr:grpSp>
          <xdr:grpSp>
            <xdr:nvGrpSpPr>
              <xdr:cNvPr id="7213" name="Group 7212">
                <a:extLst>
                  <a:ext uri="{FF2B5EF4-FFF2-40B4-BE49-F238E27FC236}">
                    <a16:creationId xmlns:a16="http://schemas.microsoft.com/office/drawing/2014/main" id="{00000000-0008-0000-0500-00002D1C0000}"/>
                  </a:ext>
                </a:extLst>
              </xdr:cNvPr>
              <xdr:cNvGrpSpPr/>
            </xdr:nvGrpSpPr>
            <xdr:grpSpPr>
              <a:xfrm>
                <a:off x="12815518" y="5591062"/>
                <a:ext cx="4357352" cy="2361295"/>
                <a:chOff x="12815518" y="5591062"/>
                <a:chExt cx="4357352" cy="2361295"/>
              </a:xfrm>
            </xdr:grpSpPr>
            <mc:AlternateContent xmlns:mc="http://schemas.openxmlformats.org/markup-compatibility/2006">
              <mc:Choice xmlns:a14="http://schemas.microsoft.com/office/drawing/2010/main" Requires="a14">
                <xdr:sp macro="" textlink="">
                  <xdr:nvSpPr>
                    <xdr:cNvPr id="7258" name="Drop Down 90" hidden="1">
                      <a:extLst>
                        <a:ext uri="{63B3BB69-23CF-44E3-9099-C40C66FF867C}">
                          <a14:compatExt spid="_x0000_s7258"/>
                        </a:ext>
                        <a:ext uri="{FF2B5EF4-FFF2-40B4-BE49-F238E27FC236}">
                          <a16:creationId xmlns:a16="http://schemas.microsoft.com/office/drawing/2014/main" id="{00000000-0008-0000-0500-00005A1C0000}"/>
                        </a:ext>
                      </a:extLst>
                    </xdr:cNvPr>
                    <xdr:cNvSpPr/>
                  </xdr:nvSpPr>
                  <xdr:spPr bwMode="auto">
                    <a:xfrm>
                      <a:off x="15524236" y="5608842"/>
                      <a:ext cx="1648634" cy="284341"/>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12815518" y="5916043"/>
                <a:ext cx="3138883" cy="2036314"/>
              </xdr:xfrm>
              <a:graphic>
                <a:graphicData uri="http://schemas.openxmlformats.org/drawingml/2006/chart">
                  <c:chart xmlns:c="http://schemas.openxmlformats.org/drawingml/2006/chart" xmlns:r="http://schemas.openxmlformats.org/officeDocument/2006/relationships" r:id="rId2"/>
                </a:graphicData>
              </a:graphic>
            </xdr:graphicFrame>
            <xdr:sp macro="" textlink="Sheet8!F17">
              <xdr:nvSpPr>
                <xdr:cNvPr id="73" name="Rectangle 72">
                  <a:extLst>
                    <a:ext uri="{FF2B5EF4-FFF2-40B4-BE49-F238E27FC236}">
                      <a16:creationId xmlns:a16="http://schemas.microsoft.com/office/drawing/2014/main" id="{00000000-0008-0000-0500-000049000000}"/>
                    </a:ext>
                  </a:extLst>
                </xdr:cNvPr>
                <xdr:cNvSpPr/>
              </xdr:nvSpPr>
              <xdr:spPr>
                <a:xfrm>
                  <a:off x="12845998" y="5591062"/>
                  <a:ext cx="1999154" cy="324981"/>
                </a:xfrm>
                <a:prstGeom prst="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37C54B5-8637-4142-B144-77EC7892F103}" type="TxLink">
                    <a:rPr lang="en-US" sz="1400" b="1" i="0" u="none" strike="noStrike">
                      <a:solidFill>
                        <a:schemeClr val="bg1">
                          <a:lumMod val="85000"/>
                        </a:schemeClr>
                      </a:solidFill>
                      <a:latin typeface="72 Condensed" panose="020B0506030000000003" pitchFamily="34" charset="0"/>
                      <a:ea typeface="Calibri"/>
                      <a:cs typeface="72 Condensed" panose="020B0506030000000003" pitchFamily="34" charset="0"/>
                    </a:rPr>
                    <a:pPr algn="l"/>
                    <a:t>Top 5 Returned Products</a:t>
                  </a:fld>
                  <a:endParaRPr lang="en-US" sz="1400" b="1">
                    <a:solidFill>
                      <a:schemeClr val="bg1">
                        <a:lumMod val="85000"/>
                      </a:schemeClr>
                    </a:solidFill>
                    <a:latin typeface="72 Condensed" panose="020B0506030000000003" pitchFamily="34" charset="0"/>
                    <a:cs typeface="72 Condensed" panose="020B0506030000000003" pitchFamily="34" charset="0"/>
                  </a:endParaRPr>
                </a:p>
              </xdr:txBody>
            </xdr:sp>
          </xdr:grpSp>
        </xdr:grpSp>
        <xdr:sp macro="" textlink="">
          <xdr:nvSpPr>
            <xdr:cNvPr id="7202" name="Oval 7201">
              <a:extLst>
                <a:ext uri="{FF2B5EF4-FFF2-40B4-BE49-F238E27FC236}">
                  <a16:creationId xmlns:a16="http://schemas.microsoft.com/office/drawing/2014/main" id="{00000000-0008-0000-0500-0000221C0000}"/>
                </a:ext>
              </a:extLst>
            </xdr:cNvPr>
            <xdr:cNvSpPr/>
          </xdr:nvSpPr>
          <xdr:spPr>
            <a:xfrm>
              <a:off x="12866318" y="1271363"/>
              <a:ext cx="109034" cy="11147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7205" name="Oval 7204">
            <a:extLst>
              <a:ext uri="{FF2B5EF4-FFF2-40B4-BE49-F238E27FC236}">
                <a16:creationId xmlns:a16="http://schemas.microsoft.com/office/drawing/2014/main" id="{00000000-0008-0000-0500-0000251C0000}"/>
              </a:ext>
            </a:extLst>
          </xdr:cNvPr>
          <xdr:cNvSpPr/>
        </xdr:nvSpPr>
        <xdr:spPr>
          <a:xfrm>
            <a:off x="12866318" y="1616448"/>
            <a:ext cx="109034" cy="111419"/>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28</xdr:col>
      <xdr:colOff>416560</xdr:colOff>
      <xdr:row>0</xdr:row>
      <xdr:rowOff>71120</xdr:rowOff>
    </xdr:from>
    <xdr:to>
      <xdr:col>30</xdr:col>
      <xdr:colOff>477520</xdr:colOff>
      <xdr:row>2</xdr:row>
      <xdr:rowOff>162560</xdr:rowOff>
    </xdr:to>
    <xdr:sp macro="[0]!HideShow" textlink="">
      <xdr:nvSpPr>
        <xdr:cNvPr id="7209" name="Rectangle: Diagonal Corners Rounded 7208">
          <a:extLst>
            <a:ext uri="{FF2B5EF4-FFF2-40B4-BE49-F238E27FC236}">
              <a16:creationId xmlns:a16="http://schemas.microsoft.com/office/drawing/2014/main" id="{00000000-0008-0000-0500-0000291C0000}"/>
            </a:ext>
          </a:extLst>
        </xdr:cNvPr>
        <xdr:cNvSpPr/>
      </xdr:nvSpPr>
      <xdr:spPr>
        <a:xfrm>
          <a:off x="17485360" y="71120"/>
          <a:ext cx="1280160" cy="457200"/>
        </a:xfrm>
        <a:prstGeom prst="round2Diag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50" b="1">
              <a:latin typeface="Aptos" panose="020B0004020202020204" pitchFamily="34" charset="0"/>
            </a:rPr>
            <a:t>Close Filters</a:t>
          </a:r>
        </a:p>
      </xdr:txBody>
    </xdr:sp>
    <xdr:clientData/>
  </xdr:twoCellAnchor>
  <xdr:oneCellAnchor>
    <xdr:from>
      <xdr:col>6</xdr:col>
      <xdr:colOff>413657</xdr:colOff>
      <xdr:row>7</xdr:row>
      <xdr:rowOff>21771</xdr:rowOff>
    </xdr:from>
    <xdr:ext cx="184731" cy="26456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4071257" y="13019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27</xdr:col>
      <xdr:colOff>107369</xdr:colOff>
      <xdr:row>0</xdr:row>
      <xdr:rowOff>0</xdr:rowOff>
    </xdr:from>
    <xdr:to>
      <xdr:col>29</xdr:col>
      <xdr:colOff>259769</xdr:colOff>
      <xdr:row>0</xdr:row>
      <xdr:rowOff>45720</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16453835" y="0"/>
          <a:ext cx="1363249" cy="457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27138</xdr:colOff>
      <xdr:row>0</xdr:row>
      <xdr:rowOff>0</xdr:rowOff>
    </xdr:from>
    <xdr:to>
      <xdr:col>36</xdr:col>
      <xdr:colOff>74204</xdr:colOff>
      <xdr:row>46</xdr:row>
      <xdr:rowOff>10884</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16373604" y="0"/>
          <a:ext cx="5495888" cy="8653843"/>
          <a:chOff x="14173200" y="0"/>
          <a:chExt cx="5532032" cy="7418102"/>
        </a:xfrm>
      </xdr:grpSpPr>
      <xdr:grpSp>
        <xdr:nvGrpSpPr>
          <xdr:cNvPr id="10" name="Group 9">
            <a:extLst>
              <a:ext uri="{FF2B5EF4-FFF2-40B4-BE49-F238E27FC236}">
                <a16:creationId xmlns:a16="http://schemas.microsoft.com/office/drawing/2014/main" id="{00000000-0008-0000-0500-00000A000000}"/>
              </a:ext>
            </a:extLst>
          </xdr:cNvPr>
          <xdr:cNvGrpSpPr/>
        </xdr:nvGrpSpPr>
        <xdr:grpSpPr>
          <a:xfrm>
            <a:off x="14173200" y="0"/>
            <a:ext cx="4114800" cy="7315200"/>
            <a:chOff x="14173200" y="0"/>
            <a:chExt cx="4114800" cy="7315200"/>
          </a:xfrm>
        </xdr:grpSpPr>
        <xdr:sp macro="" textlink="">
          <xdr:nvSpPr>
            <xdr:cNvPr id="15" name="Moon 14">
              <a:extLst>
                <a:ext uri="{FF2B5EF4-FFF2-40B4-BE49-F238E27FC236}">
                  <a16:creationId xmlns:a16="http://schemas.microsoft.com/office/drawing/2014/main" id="{00000000-0008-0000-0500-00000F000000}"/>
                </a:ext>
              </a:extLst>
            </xdr:cNvPr>
            <xdr:cNvSpPr/>
          </xdr:nvSpPr>
          <xdr:spPr>
            <a:xfrm flipH="1">
              <a:off x="14173200" y="0"/>
              <a:ext cx="4114800" cy="7315200"/>
            </a:xfrm>
            <a:prstGeom prst="moon">
              <a:avLst/>
            </a:prstGeom>
            <a:solidFill>
              <a:schemeClr val="bg1">
                <a:lumMod val="75000"/>
              </a:schemeClr>
            </a:solidFill>
            <a:ln w="317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500-000010000000}"/>
                </a:ext>
              </a:extLst>
            </xdr:cNvPr>
            <xdr:cNvSpPr/>
          </xdr:nvSpPr>
          <xdr:spPr>
            <a:xfrm>
              <a:off x="15544800" y="0"/>
              <a:ext cx="2743200" cy="12668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a:xfrm>
              <a:off x="16935450" y="1228724"/>
              <a:ext cx="1352550" cy="137160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500-000012000000}"/>
                </a:ext>
              </a:extLst>
            </xdr:cNvPr>
            <xdr:cNvSpPr/>
          </xdr:nvSpPr>
          <xdr:spPr>
            <a:xfrm>
              <a:off x="14630401" y="0"/>
              <a:ext cx="1219200" cy="2743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 name="Rectangle 10">
            <a:extLst>
              <a:ext uri="{FF2B5EF4-FFF2-40B4-BE49-F238E27FC236}">
                <a16:creationId xmlns:a16="http://schemas.microsoft.com/office/drawing/2014/main" id="{00000000-0008-0000-0500-00000B000000}"/>
              </a:ext>
            </a:extLst>
          </xdr:cNvPr>
          <xdr:cNvSpPr/>
        </xdr:nvSpPr>
        <xdr:spPr>
          <a:xfrm>
            <a:off x="16144875" y="4840069"/>
            <a:ext cx="2143125" cy="257685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500-00000C000000}"/>
              </a:ext>
            </a:extLst>
          </xdr:cNvPr>
          <xdr:cNvSpPr/>
        </xdr:nvSpPr>
        <xdr:spPr>
          <a:xfrm>
            <a:off x="17678400" y="2028825"/>
            <a:ext cx="630936" cy="296227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500-00000D000000}"/>
              </a:ext>
            </a:extLst>
          </xdr:cNvPr>
          <xdr:cNvSpPr/>
        </xdr:nvSpPr>
        <xdr:spPr>
          <a:xfrm>
            <a:off x="15044056" y="6783347"/>
            <a:ext cx="3233057" cy="63475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500-00000E000000}"/>
              </a:ext>
            </a:extLst>
          </xdr:cNvPr>
          <xdr:cNvSpPr/>
        </xdr:nvSpPr>
        <xdr:spPr>
          <a:xfrm>
            <a:off x="14467114" y="7219150"/>
            <a:ext cx="859970" cy="18948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Rectangle 66">
            <a:extLst>
              <a:ext uri="{FF2B5EF4-FFF2-40B4-BE49-F238E27FC236}">
                <a16:creationId xmlns:a16="http://schemas.microsoft.com/office/drawing/2014/main" id="{00000000-0008-0000-0500-000043000000}"/>
              </a:ext>
            </a:extLst>
          </xdr:cNvPr>
          <xdr:cNvSpPr/>
        </xdr:nvSpPr>
        <xdr:spPr>
          <a:xfrm>
            <a:off x="18130861" y="0"/>
            <a:ext cx="1574371" cy="7417209"/>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27</xdr:col>
      <xdr:colOff>96004</xdr:colOff>
      <xdr:row>0</xdr:row>
      <xdr:rowOff>0</xdr:rowOff>
    </xdr:from>
    <xdr:to>
      <xdr:col>30</xdr:col>
      <xdr:colOff>257929</xdr:colOff>
      <xdr:row>0</xdr:row>
      <xdr:rowOff>45719</xdr:rowOff>
    </xdr:to>
    <xdr:sp macro="" textlink="">
      <xdr:nvSpPr>
        <xdr:cNvPr id="19" name="Rectangle 18">
          <a:extLst>
            <a:ext uri="{FF2B5EF4-FFF2-40B4-BE49-F238E27FC236}">
              <a16:creationId xmlns:a16="http://schemas.microsoft.com/office/drawing/2014/main" id="{00000000-0008-0000-0500-000013000000}"/>
            </a:ext>
          </a:extLst>
        </xdr:cNvPr>
        <xdr:cNvSpPr/>
      </xdr:nvSpPr>
      <xdr:spPr>
        <a:xfrm>
          <a:off x="16442470" y="0"/>
          <a:ext cx="1978199" cy="45719"/>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0</xdr:row>
      <xdr:rowOff>76200</xdr:rowOff>
    </xdr:from>
    <xdr:to>
      <xdr:col>23</xdr:col>
      <xdr:colOff>47625</xdr:colOff>
      <xdr:row>4</xdr:row>
      <xdr:rowOff>161925</xdr:rowOff>
    </xdr:to>
    <xdr:grpSp>
      <xdr:nvGrpSpPr>
        <xdr:cNvPr id="20" name="Group 19">
          <a:extLst>
            <a:ext uri="{FF2B5EF4-FFF2-40B4-BE49-F238E27FC236}">
              <a16:creationId xmlns:a16="http://schemas.microsoft.com/office/drawing/2014/main" id="{00000000-0008-0000-0500-000014000000}"/>
            </a:ext>
          </a:extLst>
        </xdr:cNvPr>
        <xdr:cNvGrpSpPr/>
      </xdr:nvGrpSpPr>
      <xdr:grpSpPr>
        <a:xfrm>
          <a:off x="66675" y="76200"/>
          <a:ext cx="13905717" cy="837287"/>
          <a:chOff x="333375" y="161925"/>
          <a:chExt cx="13496925" cy="809625"/>
        </a:xfrm>
      </xdr:grpSpPr>
      <xdr:grpSp>
        <xdr:nvGrpSpPr>
          <xdr:cNvPr id="21" name="Group 20">
            <a:extLst>
              <a:ext uri="{FF2B5EF4-FFF2-40B4-BE49-F238E27FC236}">
                <a16:creationId xmlns:a16="http://schemas.microsoft.com/office/drawing/2014/main" id="{00000000-0008-0000-0500-000015000000}"/>
              </a:ext>
            </a:extLst>
          </xdr:cNvPr>
          <xdr:cNvGrpSpPr/>
        </xdr:nvGrpSpPr>
        <xdr:grpSpPr>
          <a:xfrm>
            <a:off x="333375" y="161925"/>
            <a:ext cx="13496925" cy="809625"/>
            <a:chOff x="447675" y="161925"/>
            <a:chExt cx="13496925" cy="809625"/>
          </a:xfrm>
        </xdr:grpSpPr>
        <xdr:sp macro="" textlink="">
          <xdr:nvSpPr>
            <xdr:cNvPr id="25" name="Rectangle: Rounded Corners 24">
              <a:extLst>
                <a:ext uri="{FF2B5EF4-FFF2-40B4-BE49-F238E27FC236}">
                  <a16:creationId xmlns:a16="http://schemas.microsoft.com/office/drawing/2014/main" id="{00000000-0008-0000-0500-000019000000}"/>
                </a:ext>
              </a:extLst>
            </xdr:cNvPr>
            <xdr:cNvSpPr/>
          </xdr:nvSpPr>
          <xdr:spPr>
            <a:xfrm>
              <a:off x="447675" y="161925"/>
              <a:ext cx="13496925" cy="809625"/>
            </a:xfrm>
            <a:prstGeom prst="roundRect">
              <a:avLst>
                <a:gd name="adj" fmla="val 1085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6" name="Group 25">
              <a:extLst>
                <a:ext uri="{FF2B5EF4-FFF2-40B4-BE49-F238E27FC236}">
                  <a16:creationId xmlns:a16="http://schemas.microsoft.com/office/drawing/2014/main" id="{00000000-0008-0000-0500-00001A000000}"/>
                </a:ext>
              </a:extLst>
            </xdr:cNvPr>
            <xdr:cNvGrpSpPr/>
          </xdr:nvGrpSpPr>
          <xdr:grpSpPr>
            <a:xfrm>
              <a:off x="533401" y="180976"/>
              <a:ext cx="1743074" cy="774022"/>
              <a:chOff x="533401" y="180976"/>
              <a:chExt cx="1743074" cy="774022"/>
            </a:xfrm>
          </xdr:grpSpPr>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3401" y="180976"/>
                <a:ext cx="590550" cy="774022"/>
              </a:xfrm>
              <a:prstGeom prst="rect">
                <a:avLst/>
              </a:prstGeom>
            </xdr:spPr>
          </xdr:pic>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1152525" y="371475"/>
                <a:ext cx="1123950" cy="3905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latin typeface="Aptos Black" panose="020B0004020202020204" pitchFamily="34" charset="0"/>
                  </a:rPr>
                  <a:t>Genpact</a:t>
                </a:r>
              </a:p>
            </xdr:txBody>
          </xdr:sp>
        </xdr:grpSp>
      </xdr:grpSp>
      <xdr:sp macro="" textlink="">
        <xdr:nvSpPr>
          <xdr:cNvPr id="22" name="Rectangle: Rounded Corners 21">
            <a:hlinkClick xmlns:r="http://schemas.openxmlformats.org/officeDocument/2006/relationships" r:id="rId4" tooltip="CTA"/>
            <a:extLst>
              <a:ext uri="{FF2B5EF4-FFF2-40B4-BE49-F238E27FC236}">
                <a16:creationId xmlns:a16="http://schemas.microsoft.com/office/drawing/2014/main" id="{00000000-0008-0000-0500-000016000000}"/>
              </a:ext>
            </a:extLst>
          </xdr:cNvPr>
          <xdr:cNvSpPr/>
        </xdr:nvSpPr>
        <xdr:spPr>
          <a:xfrm>
            <a:off x="9525000" y="404812"/>
            <a:ext cx="952500" cy="323850"/>
          </a:xfrm>
          <a:prstGeom prst="roundRect">
            <a:avLst/>
          </a:prstGeom>
          <a:solidFill>
            <a:schemeClr val="bg1">
              <a:lumMod val="7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chemeClr val="tx1"/>
                </a:solidFill>
                <a:latin typeface="Aptos" panose="020B0004020202020204" pitchFamily="34" charset="0"/>
              </a:rPr>
              <a:t>CTA</a:t>
            </a:r>
          </a:p>
        </xdr:txBody>
      </xdr:sp>
      <xdr:sp macro="" textlink="">
        <xdr:nvSpPr>
          <xdr:cNvPr id="23" name="Rectangle: Rounded Corners 22">
            <a:hlinkClick xmlns:r="http://schemas.openxmlformats.org/officeDocument/2006/relationships" r:id="rId5" tooltip="Stores"/>
            <a:extLst>
              <a:ext uri="{FF2B5EF4-FFF2-40B4-BE49-F238E27FC236}">
                <a16:creationId xmlns:a16="http://schemas.microsoft.com/office/drawing/2014/main" id="{00000000-0008-0000-0500-000017000000}"/>
              </a:ext>
            </a:extLst>
          </xdr:cNvPr>
          <xdr:cNvSpPr/>
        </xdr:nvSpPr>
        <xdr:spPr>
          <a:xfrm>
            <a:off x="12601575" y="404812"/>
            <a:ext cx="952500" cy="323850"/>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300" b="1">
                <a:solidFill>
                  <a:schemeClr val="tx1"/>
                </a:solidFill>
                <a:latin typeface="Aptos" panose="020B0004020202020204" pitchFamily="34" charset="0"/>
                <a:cs typeface="72 Black" panose="020B0A04030603020204" pitchFamily="34" charset="0"/>
              </a:rPr>
              <a:t>Stores</a:t>
            </a:r>
          </a:p>
        </xdr:txBody>
      </xdr:sp>
      <xdr:sp macro="" textlink="">
        <xdr:nvSpPr>
          <xdr:cNvPr id="24" name="Rectangle: Rounded Corners 23">
            <a:hlinkClick xmlns:r="http://schemas.openxmlformats.org/officeDocument/2006/relationships" r:id="rId6" tooltip="Revenue"/>
            <a:extLst>
              <a:ext uri="{FF2B5EF4-FFF2-40B4-BE49-F238E27FC236}">
                <a16:creationId xmlns:a16="http://schemas.microsoft.com/office/drawing/2014/main" id="{00000000-0008-0000-0500-000018000000}"/>
              </a:ext>
            </a:extLst>
          </xdr:cNvPr>
          <xdr:cNvSpPr/>
        </xdr:nvSpPr>
        <xdr:spPr>
          <a:xfrm>
            <a:off x="11068050" y="404812"/>
            <a:ext cx="952500" cy="323850"/>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chemeClr val="tx1"/>
                </a:solidFill>
                <a:latin typeface="Aptos" panose="020B0004020202020204" pitchFamily="34" charset="0"/>
                <a:ea typeface="+mn-ea"/>
                <a:cs typeface="72 Black" panose="020B0A04030603020204" pitchFamily="34" charset="0"/>
              </a:rPr>
              <a:t>Revenue</a:t>
            </a:r>
          </a:p>
        </xdr:txBody>
      </xdr:sp>
    </xdr:grpSp>
    <xdr:clientData/>
  </xdr:twoCellAnchor>
  <xdr:twoCellAnchor>
    <xdr:from>
      <xdr:col>0</xdr:col>
      <xdr:colOff>66675</xdr:colOff>
      <xdr:row>5</xdr:row>
      <xdr:rowOff>152400</xdr:rowOff>
    </xdr:from>
    <xdr:to>
      <xdr:col>3</xdr:col>
      <xdr:colOff>190500</xdr:colOff>
      <xdr:row>10</xdr:row>
      <xdr:rowOff>85725</xdr:rowOff>
    </xdr:to>
    <xdr:grpSp>
      <xdr:nvGrpSpPr>
        <xdr:cNvPr id="95" name="Group 94">
          <a:extLst>
            <a:ext uri="{FF2B5EF4-FFF2-40B4-BE49-F238E27FC236}">
              <a16:creationId xmlns:a16="http://schemas.microsoft.com/office/drawing/2014/main" id="{00000000-0008-0000-0500-00005F000000}"/>
            </a:ext>
          </a:extLst>
        </xdr:cNvPr>
        <xdr:cNvGrpSpPr/>
      </xdr:nvGrpSpPr>
      <xdr:grpSpPr>
        <a:xfrm>
          <a:off x="66675" y="1091852"/>
          <a:ext cx="1940099" cy="872777"/>
          <a:chOff x="66675" y="1079157"/>
          <a:chExt cx="1946447" cy="860082"/>
        </a:xfrm>
      </xdr:grpSpPr>
      <xdr:grpSp>
        <xdr:nvGrpSpPr>
          <xdr:cNvPr id="53" name="Group 52">
            <a:extLst>
              <a:ext uri="{FF2B5EF4-FFF2-40B4-BE49-F238E27FC236}">
                <a16:creationId xmlns:a16="http://schemas.microsoft.com/office/drawing/2014/main" id="{00000000-0008-0000-0500-000035000000}"/>
              </a:ext>
            </a:extLst>
          </xdr:cNvPr>
          <xdr:cNvGrpSpPr/>
        </xdr:nvGrpSpPr>
        <xdr:grpSpPr>
          <a:xfrm>
            <a:off x="66675" y="1079157"/>
            <a:ext cx="1946447" cy="860082"/>
            <a:chOff x="609600" y="1066800"/>
            <a:chExt cx="1952625" cy="838200"/>
          </a:xfrm>
        </xdr:grpSpPr>
        <xdr:sp macro="" textlink="">
          <xdr:nvSpPr>
            <xdr:cNvPr id="30" name="Rectangle: Rounded Corners 29">
              <a:extLst>
                <a:ext uri="{FF2B5EF4-FFF2-40B4-BE49-F238E27FC236}">
                  <a16:creationId xmlns:a16="http://schemas.microsoft.com/office/drawing/2014/main" id="{00000000-0008-0000-0500-00001E000000}"/>
                </a:ext>
              </a:extLst>
            </xdr:cNvPr>
            <xdr:cNvSpPr/>
          </xdr:nvSpPr>
          <xdr:spPr>
            <a:xfrm>
              <a:off x="609600" y="1066800"/>
              <a:ext cx="1952625" cy="838200"/>
            </a:xfrm>
            <a:prstGeom prst="roundRect">
              <a:avLst/>
            </a:prstGeom>
            <a:gradFill flip="none" rotWithShape="1">
              <a:gsLst>
                <a:gs pos="10000">
                  <a:schemeClr val="bg2">
                    <a:lumMod val="90000"/>
                  </a:schemeClr>
                </a:gs>
                <a:gs pos="66000">
                  <a:srgbClr val="002060"/>
                </a:gs>
              </a:gsLst>
              <a:path path="circle">
                <a:fillToRect l="100000" b="100000"/>
              </a:path>
              <a:tileRect t="-100000" r="-100000"/>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Oval 42">
              <a:extLst>
                <a:ext uri="{FF2B5EF4-FFF2-40B4-BE49-F238E27FC236}">
                  <a16:creationId xmlns:a16="http://schemas.microsoft.com/office/drawing/2014/main" id="{00000000-0008-0000-0500-00002B000000}"/>
                </a:ext>
              </a:extLst>
            </xdr:cNvPr>
            <xdr:cNvSpPr/>
          </xdr:nvSpPr>
          <xdr:spPr>
            <a:xfrm>
              <a:off x="676275" y="1257300"/>
              <a:ext cx="457200" cy="457200"/>
            </a:xfrm>
            <a:prstGeom prst="ellipse">
              <a:avLst/>
            </a:prstGeom>
            <a:solidFill>
              <a:schemeClr val="bg2">
                <a:lumMod val="75000"/>
                <a:alpha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2" name="Graphic 51" descr="Money with solid fill">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14375" y="1266825"/>
              <a:ext cx="371475" cy="371475"/>
            </a:xfrm>
            <a:prstGeom prst="rect">
              <a:avLst/>
            </a:prstGeom>
          </xdr:spPr>
        </xdr:pic>
      </xdr:grpSp>
      <xdr:grpSp>
        <xdr:nvGrpSpPr>
          <xdr:cNvPr id="94" name="Group 93">
            <a:extLst>
              <a:ext uri="{FF2B5EF4-FFF2-40B4-BE49-F238E27FC236}">
                <a16:creationId xmlns:a16="http://schemas.microsoft.com/office/drawing/2014/main" id="{00000000-0008-0000-0500-00005E000000}"/>
              </a:ext>
            </a:extLst>
          </xdr:cNvPr>
          <xdr:cNvGrpSpPr/>
        </xdr:nvGrpSpPr>
        <xdr:grpSpPr>
          <a:xfrm>
            <a:off x="628133" y="1132700"/>
            <a:ext cx="1318055" cy="700218"/>
            <a:chOff x="628133" y="1132700"/>
            <a:chExt cx="1318055" cy="700218"/>
          </a:xfrm>
        </xdr:grpSpPr>
        <xdr:sp macro="" textlink="">
          <xdr:nvSpPr>
            <xdr:cNvPr id="74" name="Rectangle 73">
              <a:extLst>
                <a:ext uri="{FF2B5EF4-FFF2-40B4-BE49-F238E27FC236}">
                  <a16:creationId xmlns:a16="http://schemas.microsoft.com/office/drawing/2014/main" id="{00000000-0008-0000-0500-00004A000000}"/>
                </a:ext>
              </a:extLst>
            </xdr:cNvPr>
            <xdr:cNvSpPr/>
          </xdr:nvSpPr>
          <xdr:spPr>
            <a:xfrm>
              <a:off x="648728" y="1575485"/>
              <a:ext cx="1245973" cy="257433"/>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Total</a:t>
              </a:r>
              <a:r>
                <a:rPr lang="en-US" sz="1400" b="1" baseline="0">
                  <a:latin typeface="+mj-lt"/>
                </a:rPr>
                <a:t> Revenue</a:t>
              </a:r>
              <a:endParaRPr lang="en-US" sz="1400" b="1">
                <a:latin typeface="+mj-lt"/>
              </a:endParaRPr>
            </a:p>
          </xdr:txBody>
        </xdr:sp>
        <xdr:sp macro="" textlink="Sheet1!K10">
          <xdr:nvSpPr>
            <xdr:cNvPr id="75" name="Rectangle 74">
              <a:extLst>
                <a:ext uri="{FF2B5EF4-FFF2-40B4-BE49-F238E27FC236}">
                  <a16:creationId xmlns:a16="http://schemas.microsoft.com/office/drawing/2014/main" id="{00000000-0008-0000-0500-00004B000000}"/>
                </a:ext>
              </a:extLst>
            </xdr:cNvPr>
            <xdr:cNvSpPr/>
          </xdr:nvSpPr>
          <xdr:spPr>
            <a:xfrm>
              <a:off x="628133" y="1132700"/>
              <a:ext cx="1318055" cy="45308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2826F48-F7EB-46BD-BB67-D011C2EC959F}" type="TxLink">
                <a:rPr lang="en-US" sz="1600" b="0" i="0" u="none" strike="noStrike">
                  <a:solidFill>
                    <a:schemeClr val="bg1"/>
                  </a:solidFill>
                  <a:latin typeface="Aptos Black" panose="020B0004020202020204" pitchFamily="34" charset="0"/>
                  <a:ea typeface="Calibri"/>
                  <a:cs typeface="Calibri"/>
                </a:rPr>
                <a:pPr algn="ctr"/>
                <a:t>$5,446,809</a:t>
              </a:fld>
              <a:endParaRPr lang="en-US" sz="1600" b="1">
                <a:solidFill>
                  <a:schemeClr val="bg1"/>
                </a:solidFill>
                <a:latin typeface="Aptos Black" panose="020B0004020202020204" pitchFamily="34" charset="0"/>
              </a:endParaRPr>
            </a:p>
          </xdr:txBody>
        </xdr:sp>
      </xdr:grpSp>
    </xdr:grpSp>
    <xdr:clientData/>
  </xdr:twoCellAnchor>
  <xdr:twoCellAnchor>
    <xdr:from>
      <xdr:col>4</xdr:col>
      <xdr:colOff>568325</xdr:colOff>
      <xdr:row>5</xdr:row>
      <xdr:rowOff>152400</xdr:rowOff>
    </xdr:from>
    <xdr:to>
      <xdr:col>8</xdr:col>
      <xdr:colOff>82550</xdr:colOff>
      <xdr:row>10</xdr:row>
      <xdr:rowOff>85725</xdr:rowOff>
    </xdr:to>
    <xdr:grpSp>
      <xdr:nvGrpSpPr>
        <xdr:cNvPr id="96" name="Group 95">
          <a:extLst>
            <a:ext uri="{FF2B5EF4-FFF2-40B4-BE49-F238E27FC236}">
              <a16:creationId xmlns:a16="http://schemas.microsoft.com/office/drawing/2014/main" id="{00000000-0008-0000-0500-000060000000}"/>
            </a:ext>
          </a:extLst>
        </xdr:cNvPr>
        <xdr:cNvGrpSpPr/>
      </xdr:nvGrpSpPr>
      <xdr:grpSpPr>
        <a:xfrm>
          <a:off x="2990024" y="1091852"/>
          <a:ext cx="1935923" cy="872777"/>
          <a:chOff x="2998487" y="1079157"/>
          <a:chExt cx="1944387" cy="860082"/>
        </a:xfrm>
      </xdr:grpSpPr>
      <xdr:grpSp>
        <xdr:nvGrpSpPr>
          <xdr:cNvPr id="62" name="Group 61">
            <a:extLst>
              <a:ext uri="{FF2B5EF4-FFF2-40B4-BE49-F238E27FC236}">
                <a16:creationId xmlns:a16="http://schemas.microsoft.com/office/drawing/2014/main" id="{00000000-0008-0000-0500-00003E000000}"/>
              </a:ext>
            </a:extLst>
          </xdr:cNvPr>
          <xdr:cNvGrpSpPr/>
        </xdr:nvGrpSpPr>
        <xdr:grpSpPr>
          <a:xfrm>
            <a:off x="2998487" y="1079157"/>
            <a:ext cx="1944387" cy="860082"/>
            <a:chOff x="4048125" y="1066800"/>
            <a:chExt cx="1952625" cy="838200"/>
          </a:xfrm>
        </xdr:grpSpPr>
        <xdr:sp macro="" textlink="">
          <xdr:nvSpPr>
            <xdr:cNvPr id="40" name="Rectangle: Rounded Corners 39">
              <a:extLst>
                <a:ext uri="{FF2B5EF4-FFF2-40B4-BE49-F238E27FC236}">
                  <a16:creationId xmlns:a16="http://schemas.microsoft.com/office/drawing/2014/main" id="{00000000-0008-0000-0500-000028000000}"/>
                </a:ext>
              </a:extLst>
            </xdr:cNvPr>
            <xdr:cNvSpPr/>
          </xdr:nvSpPr>
          <xdr:spPr>
            <a:xfrm>
              <a:off x="4048125" y="1066800"/>
              <a:ext cx="1952625" cy="838200"/>
            </a:xfrm>
            <a:prstGeom prst="roundRect">
              <a:avLst/>
            </a:prstGeom>
            <a:gradFill flip="none" rotWithShape="1">
              <a:gsLst>
                <a:gs pos="10000">
                  <a:schemeClr val="accent5">
                    <a:lumMod val="60000"/>
                    <a:lumOff val="40000"/>
                  </a:schemeClr>
                </a:gs>
                <a:gs pos="66000">
                  <a:srgbClr val="002060"/>
                </a:gs>
              </a:gsLst>
              <a:path path="circle">
                <a:fillToRect l="100000" b="100000"/>
              </a:path>
              <a:tileRect t="-100000" r="-100000"/>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Oval 43">
              <a:extLst>
                <a:ext uri="{FF2B5EF4-FFF2-40B4-BE49-F238E27FC236}">
                  <a16:creationId xmlns:a16="http://schemas.microsoft.com/office/drawing/2014/main" id="{00000000-0008-0000-0500-00002C000000}"/>
                </a:ext>
              </a:extLst>
            </xdr:cNvPr>
            <xdr:cNvSpPr/>
          </xdr:nvSpPr>
          <xdr:spPr>
            <a:xfrm>
              <a:off x="4124325" y="1257300"/>
              <a:ext cx="457200" cy="457200"/>
            </a:xfrm>
            <a:prstGeom prst="ellipse">
              <a:avLst/>
            </a:prstGeom>
            <a:solidFill>
              <a:schemeClr val="accent5">
                <a:lumMod val="60000"/>
                <a:lumOff val="40000"/>
                <a:alpha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5" name="Graphic 54" descr="Good Inventory with solid fill">
              <a:extLst>
                <a:ext uri="{FF2B5EF4-FFF2-40B4-BE49-F238E27FC236}">
                  <a16:creationId xmlns:a16="http://schemas.microsoft.com/office/drawing/2014/main" id="{00000000-0008-0000-0500-00003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152900" y="1266825"/>
              <a:ext cx="381000" cy="381000"/>
            </a:xfrm>
            <a:prstGeom prst="rect">
              <a:avLst/>
            </a:prstGeom>
          </xdr:spPr>
        </xdr:pic>
      </xdr:grpSp>
      <xdr:grpSp>
        <xdr:nvGrpSpPr>
          <xdr:cNvPr id="93" name="Group 92">
            <a:extLst>
              <a:ext uri="{FF2B5EF4-FFF2-40B4-BE49-F238E27FC236}">
                <a16:creationId xmlns:a16="http://schemas.microsoft.com/office/drawing/2014/main" id="{00000000-0008-0000-0500-00005D000000}"/>
              </a:ext>
            </a:extLst>
          </xdr:cNvPr>
          <xdr:cNvGrpSpPr/>
        </xdr:nvGrpSpPr>
        <xdr:grpSpPr>
          <a:xfrm>
            <a:off x="3562863" y="1132700"/>
            <a:ext cx="1379840" cy="700218"/>
            <a:chOff x="3562863" y="1132700"/>
            <a:chExt cx="1379840" cy="700218"/>
          </a:xfrm>
        </xdr:grpSpPr>
        <xdr:sp macro="" textlink="">
          <xdr:nvSpPr>
            <xdr:cNvPr id="78" name="Rectangle 77">
              <a:extLst>
                <a:ext uri="{FF2B5EF4-FFF2-40B4-BE49-F238E27FC236}">
                  <a16:creationId xmlns:a16="http://schemas.microsoft.com/office/drawing/2014/main" id="{00000000-0008-0000-0500-00004E000000}"/>
                </a:ext>
              </a:extLst>
            </xdr:cNvPr>
            <xdr:cNvSpPr/>
          </xdr:nvSpPr>
          <xdr:spPr>
            <a:xfrm>
              <a:off x="3820297" y="1576886"/>
              <a:ext cx="834082" cy="25603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COGS</a:t>
              </a:r>
            </a:p>
          </xdr:txBody>
        </xdr:sp>
        <xdr:sp macro="" textlink="Sheet1!K11">
          <xdr:nvSpPr>
            <xdr:cNvPr id="84" name="Rectangle 83">
              <a:extLst>
                <a:ext uri="{FF2B5EF4-FFF2-40B4-BE49-F238E27FC236}">
                  <a16:creationId xmlns:a16="http://schemas.microsoft.com/office/drawing/2014/main" id="{00000000-0008-0000-0500-000054000000}"/>
                </a:ext>
              </a:extLst>
            </xdr:cNvPr>
            <xdr:cNvSpPr/>
          </xdr:nvSpPr>
          <xdr:spPr>
            <a:xfrm>
              <a:off x="3562863" y="1132700"/>
              <a:ext cx="1379840" cy="45308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AEB5F37-9864-4329-967C-B72A9BD1AB86}" type="TxLink">
                <a:rPr lang="en-US" sz="1600" b="0" i="0" u="none" strike="noStrike">
                  <a:solidFill>
                    <a:schemeClr val="bg1"/>
                  </a:solidFill>
                  <a:latin typeface="Aptos Black" panose="020B0004020202020204" pitchFamily="34" charset="0"/>
                  <a:ea typeface="Calibri"/>
                  <a:cs typeface="Calibri"/>
                </a:rPr>
                <a:pPr algn="ctr"/>
                <a:t>$3,149,297</a:t>
              </a:fld>
              <a:endParaRPr lang="en-US" sz="1600" b="1">
                <a:solidFill>
                  <a:schemeClr val="bg1"/>
                </a:solidFill>
                <a:latin typeface="Aptos Black" panose="020B0004020202020204" pitchFamily="34" charset="0"/>
              </a:endParaRPr>
            </a:p>
          </xdr:txBody>
        </xdr:sp>
      </xdr:grpSp>
    </xdr:grpSp>
    <xdr:clientData/>
  </xdr:twoCellAnchor>
  <xdr:twoCellAnchor>
    <xdr:from>
      <xdr:col>9</xdr:col>
      <xdr:colOff>460375</xdr:colOff>
      <xdr:row>5</xdr:row>
      <xdr:rowOff>152400</xdr:rowOff>
    </xdr:from>
    <xdr:to>
      <xdr:col>12</xdr:col>
      <xdr:colOff>584200</xdr:colOff>
      <xdr:row>10</xdr:row>
      <xdr:rowOff>85725</xdr:rowOff>
    </xdr:to>
    <xdr:grpSp>
      <xdr:nvGrpSpPr>
        <xdr:cNvPr id="97" name="Group 96">
          <a:extLst>
            <a:ext uri="{FF2B5EF4-FFF2-40B4-BE49-F238E27FC236}">
              <a16:creationId xmlns:a16="http://schemas.microsoft.com/office/drawing/2014/main" id="{00000000-0008-0000-0500-000061000000}"/>
            </a:ext>
          </a:extLst>
        </xdr:cNvPr>
        <xdr:cNvGrpSpPr/>
      </xdr:nvGrpSpPr>
      <xdr:grpSpPr>
        <a:xfrm>
          <a:off x="5909197" y="1091852"/>
          <a:ext cx="1940099" cy="872777"/>
          <a:chOff x="5928240" y="1079157"/>
          <a:chExt cx="1946446" cy="860082"/>
        </a:xfrm>
      </xdr:grpSpPr>
      <xdr:grpSp>
        <xdr:nvGrpSpPr>
          <xdr:cNvPr id="63" name="Group 62">
            <a:extLst>
              <a:ext uri="{FF2B5EF4-FFF2-40B4-BE49-F238E27FC236}">
                <a16:creationId xmlns:a16="http://schemas.microsoft.com/office/drawing/2014/main" id="{00000000-0008-0000-0500-00003F000000}"/>
              </a:ext>
            </a:extLst>
          </xdr:cNvPr>
          <xdr:cNvGrpSpPr/>
        </xdr:nvGrpSpPr>
        <xdr:grpSpPr>
          <a:xfrm>
            <a:off x="5928240" y="1079157"/>
            <a:ext cx="1946446" cy="860082"/>
            <a:chOff x="7486650" y="1066800"/>
            <a:chExt cx="1952625" cy="838200"/>
          </a:xfrm>
        </xdr:grpSpPr>
        <xdr:sp macro="" textlink="">
          <xdr:nvSpPr>
            <xdr:cNvPr id="41" name="Rectangle: Rounded Corners 40">
              <a:extLst>
                <a:ext uri="{FF2B5EF4-FFF2-40B4-BE49-F238E27FC236}">
                  <a16:creationId xmlns:a16="http://schemas.microsoft.com/office/drawing/2014/main" id="{00000000-0008-0000-0500-000029000000}"/>
                </a:ext>
              </a:extLst>
            </xdr:cNvPr>
            <xdr:cNvSpPr/>
          </xdr:nvSpPr>
          <xdr:spPr>
            <a:xfrm>
              <a:off x="7486650" y="1066800"/>
              <a:ext cx="1952625" cy="838200"/>
            </a:xfrm>
            <a:prstGeom prst="roundRect">
              <a:avLst/>
            </a:prstGeom>
            <a:gradFill flip="none" rotWithShape="1">
              <a:gsLst>
                <a:gs pos="10000">
                  <a:schemeClr val="accent6">
                    <a:lumMod val="60000"/>
                    <a:lumOff val="40000"/>
                  </a:schemeClr>
                </a:gs>
                <a:gs pos="66000">
                  <a:srgbClr val="002060"/>
                </a:gs>
              </a:gsLst>
              <a:path path="circle">
                <a:fillToRect l="100000" b="100000"/>
              </a:path>
              <a:tileRect t="-100000" r="-100000"/>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Oval 44">
              <a:extLst>
                <a:ext uri="{FF2B5EF4-FFF2-40B4-BE49-F238E27FC236}">
                  <a16:creationId xmlns:a16="http://schemas.microsoft.com/office/drawing/2014/main" id="{00000000-0008-0000-0500-00002D000000}"/>
                </a:ext>
              </a:extLst>
            </xdr:cNvPr>
            <xdr:cNvSpPr/>
          </xdr:nvSpPr>
          <xdr:spPr>
            <a:xfrm>
              <a:off x="7553325" y="1257300"/>
              <a:ext cx="457200" cy="457200"/>
            </a:xfrm>
            <a:prstGeom prst="ellipse">
              <a:avLst/>
            </a:prstGeom>
            <a:solidFill>
              <a:schemeClr val="accent6">
                <a:lumMod val="60000"/>
                <a:lumOff val="40000"/>
                <a:alpha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9" name="Graphic 58" descr="Bar graph with upward trend with solid fill">
              <a:extLst>
                <a:ext uri="{FF2B5EF4-FFF2-40B4-BE49-F238E27FC236}">
                  <a16:creationId xmlns:a16="http://schemas.microsoft.com/office/drawing/2014/main" id="{00000000-0008-0000-0500-00003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574700" y="1293000"/>
              <a:ext cx="392925" cy="392925"/>
            </a:xfrm>
            <a:prstGeom prst="rect">
              <a:avLst/>
            </a:prstGeom>
          </xdr:spPr>
        </xdr:pic>
      </xdr:grpSp>
      <xdr:grpSp>
        <xdr:nvGrpSpPr>
          <xdr:cNvPr id="92" name="Group 91">
            <a:extLst>
              <a:ext uri="{FF2B5EF4-FFF2-40B4-BE49-F238E27FC236}">
                <a16:creationId xmlns:a16="http://schemas.microsoft.com/office/drawing/2014/main" id="{00000000-0008-0000-0500-00005C000000}"/>
              </a:ext>
            </a:extLst>
          </xdr:cNvPr>
          <xdr:cNvGrpSpPr/>
        </xdr:nvGrpSpPr>
        <xdr:grpSpPr>
          <a:xfrm>
            <a:off x="6487295" y="1132700"/>
            <a:ext cx="1379840" cy="700218"/>
            <a:chOff x="6487295" y="1132700"/>
            <a:chExt cx="1379840" cy="700218"/>
          </a:xfrm>
        </xdr:grpSpPr>
        <xdr:sp macro="" textlink="">
          <xdr:nvSpPr>
            <xdr:cNvPr id="87" name="Rectangle 86">
              <a:extLst>
                <a:ext uri="{FF2B5EF4-FFF2-40B4-BE49-F238E27FC236}">
                  <a16:creationId xmlns:a16="http://schemas.microsoft.com/office/drawing/2014/main" id="{00000000-0008-0000-0500-000057000000}"/>
                </a:ext>
              </a:extLst>
            </xdr:cNvPr>
            <xdr:cNvSpPr/>
          </xdr:nvSpPr>
          <xdr:spPr>
            <a:xfrm>
              <a:off x="6559377" y="1576886"/>
              <a:ext cx="1184190" cy="25603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Net</a:t>
              </a:r>
              <a:r>
                <a:rPr lang="en-US" sz="1400" b="1" baseline="0">
                  <a:latin typeface="+mj-lt"/>
                </a:rPr>
                <a:t> Profit</a:t>
              </a:r>
            </a:p>
          </xdr:txBody>
        </xdr:sp>
        <xdr:sp macro="" textlink="Sheet1!K12">
          <xdr:nvSpPr>
            <xdr:cNvPr id="88" name="Rectangle 87">
              <a:extLst>
                <a:ext uri="{FF2B5EF4-FFF2-40B4-BE49-F238E27FC236}">
                  <a16:creationId xmlns:a16="http://schemas.microsoft.com/office/drawing/2014/main" id="{00000000-0008-0000-0500-000058000000}"/>
                </a:ext>
              </a:extLst>
            </xdr:cNvPr>
            <xdr:cNvSpPr/>
          </xdr:nvSpPr>
          <xdr:spPr>
            <a:xfrm>
              <a:off x="6487295" y="1132700"/>
              <a:ext cx="1379840" cy="45308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7AC6199-D313-4A5F-892D-43ED2E120402}" type="TxLink">
                <a:rPr lang="en-US" sz="1600" b="0" i="0" u="none" strike="noStrike">
                  <a:solidFill>
                    <a:schemeClr val="bg1"/>
                  </a:solidFill>
                  <a:latin typeface="Aptos Black" panose="020B0004020202020204" pitchFamily="34" charset="0"/>
                  <a:ea typeface="Calibri"/>
                  <a:cs typeface="Calibri"/>
                </a:rPr>
                <a:pPr marL="0" indent="0" algn="ctr"/>
                <a:t>$2,297,512</a:t>
              </a:fld>
              <a:endParaRPr lang="en-US" sz="1600" b="0" i="0" u="none" strike="noStrike">
                <a:solidFill>
                  <a:schemeClr val="bg1"/>
                </a:solidFill>
                <a:latin typeface="Aptos Black" panose="020B0004020202020204" pitchFamily="34" charset="0"/>
                <a:ea typeface="Calibri"/>
                <a:cs typeface="Calibri"/>
              </a:endParaRPr>
            </a:p>
          </xdr:txBody>
        </xdr:sp>
      </xdr:grpSp>
    </xdr:grpSp>
    <xdr:clientData/>
  </xdr:twoCellAnchor>
  <xdr:twoCellAnchor>
    <xdr:from>
      <xdr:col>14</xdr:col>
      <xdr:colOff>352425</xdr:colOff>
      <xdr:row>5</xdr:row>
      <xdr:rowOff>152400</xdr:rowOff>
    </xdr:from>
    <xdr:to>
      <xdr:col>17</xdr:col>
      <xdr:colOff>476250</xdr:colOff>
      <xdr:row>10</xdr:row>
      <xdr:rowOff>85725</xdr:rowOff>
    </xdr:to>
    <xdr:grpSp>
      <xdr:nvGrpSpPr>
        <xdr:cNvPr id="98" name="Group 97">
          <a:extLst>
            <a:ext uri="{FF2B5EF4-FFF2-40B4-BE49-F238E27FC236}">
              <a16:creationId xmlns:a16="http://schemas.microsoft.com/office/drawing/2014/main" id="{00000000-0008-0000-0500-000062000000}"/>
            </a:ext>
          </a:extLst>
        </xdr:cNvPr>
        <xdr:cNvGrpSpPr/>
      </xdr:nvGrpSpPr>
      <xdr:grpSpPr>
        <a:xfrm>
          <a:off x="8828370" y="1091852"/>
          <a:ext cx="1940099" cy="872777"/>
          <a:chOff x="8857993" y="1079157"/>
          <a:chExt cx="1946446" cy="860082"/>
        </a:xfrm>
      </xdr:grpSpPr>
      <xdr:grpSp>
        <xdr:nvGrpSpPr>
          <xdr:cNvPr id="66" name="Group 65">
            <a:extLst>
              <a:ext uri="{FF2B5EF4-FFF2-40B4-BE49-F238E27FC236}">
                <a16:creationId xmlns:a16="http://schemas.microsoft.com/office/drawing/2014/main" id="{00000000-0008-0000-0500-000042000000}"/>
              </a:ext>
            </a:extLst>
          </xdr:cNvPr>
          <xdr:cNvGrpSpPr/>
        </xdr:nvGrpSpPr>
        <xdr:grpSpPr>
          <a:xfrm>
            <a:off x="8857993" y="1079157"/>
            <a:ext cx="1946446" cy="860082"/>
            <a:chOff x="10925175" y="1066800"/>
            <a:chExt cx="1952625" cy="838200"/>
          </a:xfrm>
        </xdr:grpSpPr>
        <xdr:sp macro="" textlink="">
          <xdr:nvSpPr>
            <xdr:cNvPr id="42" name="Rectangle: Rounded Corners 41">
              <a:extLst>
                <a:ext uri="{FF2B5EF4-FFF2-40B4-BE49-F238E27FC236}">
                  <a16:creationId xmlns:a16="http://schemas.microsoft.com/office/drawing/2014/main" id="{00000000-0008-0000-0500-00002A000000}"/>
                </a:ext>
              </a:extLst>
            </xdr:cNvPr>
            <xdr:cNvSpPr/>
          </xdr:nvSpPr>
          <xdr:spPr>
            <a:xfrm>
              <a:off x="10925175" y="1066800"/>
              <a:ext cx="1952625" cy="838200"/>
            </a:xfrm>
            <a:prstGeom prst="roundRect">
              <a:avLst/>
            </a:prstGeom>
            <a:gradFill flip="none" rotWithShape="1">
              <a:gsLst>
                <a:gs pos="10000">
                  <a:schemeClr val="accent2">
                    <a:lumMod val="60000"/>
                    <a:lumOff val="40000"/>
                  </a:schemeClr>
                </a:gs>
                <a:gs pos="66000">
                  <a:srgbClr val="002060"/>
                </a:gs>
              </a:gsLst>
              <a:path path="circle">
                <a:fillToRect l="100000" b="100000"/>
              </a:path>
              <a:tileRect t="-100000" r="-100000"/>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4" name="Group 63">
              <a:extLst>
                <a:ext uri="{FF2B5EF4-FFF2-40B4-BE49-F238E27FC236}">
                  <a16:creationId xmlns:a16="http://schemas.microsoft.com/office/drawing/2014/main" id="{00000000-0008-0000-0500-000040000000}"/>
                </a:ext>
              </a:extLst>
            </xdr:cNvPr>
            <xdr:cNvGrpSpPr/>
          </xdr:nvGrpSpPr>
          <xdr:grpSpPr>
            <a:xfrm>
              <a:off x="10991850" y="1257300"/>
              <a:ext cx="457200" cy="457200"/>
              <a:chOff x="10991850" y="1257300"/>
              <a:chExt cx="457200" cy="457200"/>
            </a:xfrm>
          </xdr:grpSpPr>
          <xdr:sp macro="" textlink="">
            <xdr:nvSpPr>
              <xdr:cNvPr id="46" name="Oval 45">
                <a:extLst>
                  <a:ext uri="{FF2B5EF4-FFF2-40B4-BE49-F238E27FC236}">
                    <a16:creationId xmlns:a16="http://schemas.microsoft.com/office/drawing/2014/main" id="{00000000-0008-0000-0500-00002E000000}"/>
                  </a:ext>
                </a:extLst>
              </xdr:cNvPr>
              <xdr:cNvSpPr/>
            </xdr:nvSpPr>
            <xdr:spPr>
              <a:xfrm>
                <a:off x="10991850" y="1257300"/>
                <a:ext cx="457200" cy="457200"/>
              </a:xfrm>
              <a:prstGeom prst="ellipse">
                <a:avLst/>
              </a:prstGeom>
              <a:solidFill>
                <a:schemeClr val="accent4">
                  <a:lumMod val="60000"/>
                  <a:lumOff val="40000"/>
                  <a:alpha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7" name="Graphic 56" descr="Upward trend with solid fill">
                <a:extLst>
                  <a:ext uri="{FF2B5EF4-FFF2-40B4-BE49-F238E27FC236}">
                    <a16:creationId xmlns:a16="http://schemas.microsoft.com/office/drawing/2014/main" id="{00000000-0008-0000-0500-00003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034675" y="1304925"/>
                <a:ext cx="371475" cy="371475"/>
              </a:xfrm>
              <a:prstGeom prst="rect">
                <a:avLst/>
              </a:prstGeom>
            </xdr:spPr>
          </xdr:pic>
        </xdr:grpSp>
      </xdr:grpSp>
      <xdr:grpSp>
        <xdr:nvGrpSpPr>
          <xdr:cNvPr id="91" name="Group 90">
            <a:extLst>
              <a:ext uri="{FF2B5EF4-FFF2-40B4-BE49-F238E27FC236}">
                <a16:creationId xmlns:a16="http://schemas.microsoft.com/office/drawing/2014/main" id="{00000000-0008-0000-0500-00005B000000}"/>
              </a:ext>
            </a:extLst>
          </xdr:cNvPr>
          <xdr:cNvGrpSpPr/>
        </xdr:nvGrpSpPr>
        <xdr:grpSpPr>
          <a:xfrm>
            <a:off x="9504405" y="1132700"/>
            <a:ext cx="1184190" cy="700218"/>
            <a:chOff x="9504405" y="1132700"/>
            <a:chExt cx="1184190" cy="700218"/>
          </a:xfrm>
        </xdr:grpSpPr>
        <xdr:sp macro="" textlink="">
          <xdr:nvSpPr>
            <xdr:cNvPr id="89" name="Rectangle 88">
              <a:extLst>
                <a:ext uri="{FF2B5EF4-FFF2-40B4-BE49-F238E27FC236}">
                  <a16:creationId xmlns:a16="http://schemas.microsoft.com/office/drawing/2014/main" id="{00000000-0008-0000-0500-000059000000}"/>
                </a:ext>
              </a:extLst>
            </xdr:cNvPr>
            <xdr:cNvSpPr/>
          </xdr:nvSpPr>
          <xdr:spPr>
            <a:xfrm>
              <a:off x="9504405" y="1576886"/>
              <a:ext cx="1184190" cy="25603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latin typeface="+mj-lt"/>
                </a:rPr>
                <a:t>Profit %age</a:t>
              </a:r>
            </a:p>
          </xdr:txBody>
        </xdr:sp>
        <xdr:sp macro="" textlink="Sheet1!K13">
          <xdr:nvSpPr>
            <xdr:cNvPr id="90" name="Rectangle 89">
              <a:extLst>
                <a:ext uri="{FF2B5EF4-FFF2-40B4-BE49-F238E27FC236}">
                  <a16:creationId xmlns:a16="http://schemas.microsoft.com/office/drawing/2014/main" id="{00000000-0008-0000-0500-00005A000000}"/>
                </a:ext>
              </a:extLst>
            </xdr:cNvPr>
            <xdr:cNvSpPr/>
          </xdr:nvSpPr>
          <xdr:spPr>
            <a:xfrm>
              <a:off x="9576485" y="1132700"/>
              <a:ext cx="1009137" cy="457200"/>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D1E71BD-B838-44C7-B4A2-8AAE5A0E6B93}" type="TxLink">
                <a:rPr lang="en-US" sz="1600" b="0" i="0" u="none" strike="noStrike">
                  <a:solidFill>
                    <a:schemeClr val="bg1"/>
                  </a:solidFill>
                  <a:latin typeface="Aptos Black" panose="020B0004020202020204" pitchFamily="34" charset="0"/>
                  <a:ea typeface="Calibri"/>
                  <a:cs typeface="Calibri"/>
                </a:rPr>
                <a:pPr marL="0" indent="0" algn="ctr"/>
                <a:t>42.18%</a:t>
              </a:fld>
              <a:endParaRPr lang="en-US" sz="1600" b="0" i="0" u="none" strike="noStrike">
                <a:solidFill>
                  <a:schemeClr val="bg1"/>
                </a:solidFill>
                <a:latin typeface="Aptos Black" panose="020B0004020202020204" pitchFamily="34" charset="0"/>
                <a:ea typeface="Calibri"/>
                <a:cs typeface="Calibri"/>
              </a:endParaRPr>
            </a:p>
          </xdr:txBody>
        </xdr:sp>
      </xdr:grpSp>
    </xdr:grpSp>
    <xdr:clientData/>
  </xdr:twoCellAnchor>
  <xdr:twoCellAnchor>
    <xdr:from>
      <xdr:col>12</xdr:col>
      <xdr:colOff>226532</xdr:colOff>
      <xdr:row>11</xdr:row>
      <xdr:rowOff>10292</xdr:rowOff>
    </xdr:from>
    <xdr:to>
      <xdr:col>20</xdr:col>
      <xdr:colOff>350108</xdr:colOff>
      <xdr:row>29</xdr:row>
      <xdr:rowOff>51487</xdr:rowOff>
    </xdr:to>
    <xdr:grpSp>
      <xdr:nvGrpSpPr>
        <xdr:cNvPr id="7200" name="Group 7199">
          <a:extLst>
            <a:ext uri="{FF2B5EF4-FFF2-40B4-BE49-F238E27FC236}">
              <a16:creationId xmlns:a16="http://schemas.microsoft.com/office/drawing/2014/main" id="{00000000-0008-0000-0500-0000201C0000}"/>
            </a:ext>
          </a:extLst>
        </xdr:cNvPr>
        <xdr:cNvGrpSpPr/>
      </xdr:nvGrpSpPr>
      <xdr:grpSpPr>
        <a:xfrm>
          <a:off x="7491628" y="2077087"/>
          <a:ext cx="4966973" cy="3423222"/>
          <a:chOff x="7506719" y="2110939"/>
          <a:chExt cx="4983901" cy="3377519"/>
        </a:xfrm>
        <a:effectLst/>
      </xdr:grpSpPr>
      <xdr:grpSp>
        <xdr:nvGrpSpPr>
          <xdr:cNvPr id="7199" name="Group 7198">
            <a:extLst>
              <a:ext uri="{FF2B5EF4-FFF2-40B4-BE49-F238E27FC236}">
                <a16:creationId xmlns:a16="http://schemas.microsoft.com/office/drawing/2014/main" id="{00000000-0008-0000-0500-00001F1C0000}"/>
              </a:ext>
            </a:extLst>
          </xdr:cNvPr>
          <xdr:cNvGrpSpPr/>
        </xdr:nvGrpSpPr>
        <xdr:grpSpPr>
          <a:xfrm>
            <a:off x="7506719" y="2110939"/>
            <a:ext cx="4983901" cy="3377519"/>
            <a:chOff x="7506719" y="2110939"/>
            <a:chExt cx="4983901" cy="3377519"/>
          </a:xfrm>
        </xdr:grpSpPr>
        <xdr:sp macro="" textlink="">
          <xdr:nvSpPr>
            <xdr:cNvPr id="3" name="Rectangle 2">
              <a:extLst>
                <a:ext uri="{FF2B5EF4-FFF2-40B4-BE49-F238E27FC236}">
                  <a16:creationId xmlns:a16="http://schemas.microsoft.com/office/drawing/2014/main" id="{00000000-0008-0000-0500-000003000000}"/>
                </a:ext>
              </a:extLst>
            </xdr:cNvPr>
            <xdr:cNvSpPr/>
          </xdr:nvSpPr>
          <xdr:spPr>
            <a:xfrm>
              <a:off x="7506730" y="2131541"/>
              <a:ext cx="4983890" cy="3356917"/>
            </a:xfrm>
            <a:prstGeom prst="rect">
              <a:avLst/>
            </a:prstGeom>
            <a:solidFill>
              <a:schemeClr val="accent3">
                <a:lumMod val="20000"/>
                <a:lumOff val="8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5" name="Group 34">
              <a:extLst>
                <a:ext uri="{FF2B5EF4-FFF2-40B4-BE49-F238E27FC236}">
                  <a16:creationId xmlns:a16="http://schemas.microsoft.com/office/drawing/2014/main" id="{00000000-0008-0000-0500-000023000000}"/>
                </a:ext>
              </a:extLst>
            </xdr:cNvPr>
            <xdr:cNvGrpSpPr/>
          </xdr:nvGrpSpPr>
          <xdr:grpSpPr>
            <a:xfrm>
              <a:off x="7506719" y="2110939"/>
              <a:ext cx="2069768" cy="391306"/>
              <a:chOff x="7506719" y="2110939"/>
              <a:chExt cx="2069768" cy="391306"/>
            </a:xfrm>
          </xdr:grpSpPr>
          <xdr:grpSp>
            <xdr:nvGrpSpPr>
              <xdr:cNvPr id="32" name="Group 31">
                <a:extLst>
                  <a:ext uri="{FF2B5EF4-FFF2-40B4-BE49-F238E27FC236}">
                    <a16:creationId xmlns:a16="http://schemas.microsoft.com/office/drawing/2014/main" id="{00000000-0008-0000-0500-000020000000}"/>
                  </a:ext>
                </a:extLst>
              </xdr:cNvPr>
              <xdr:cNvGrpSpPr/>
            </xdr:nvGrpSpPr>
            <xdr:grpSpPr>
              <a:xfrm>
                <a:off x="7506719" y="2110939"/>
                <a:ext cx="895868" cy="391306"/>
                <a:chOff x="7506719" y="2110939"/>
                <a:chExt cx="895868" cy="391306"/>
              </a:xfrm>
            </xdr:grpSpPr>
            <xdr:sp macro="" textlink="">
              <xdr:nvSpPr>
                <xdr:cNvPr id="5" name="Rectangle: Rounded Corners 4">
                  <a:extLst>
                    <a:ext uri="{FF2B5EF4-FFF2-40B4-BE49-F238E27FC236}">
                      <a16:creationId xmlns:a16="http://schemas.microsoft.com/office/drawing/2014/main" id="{00000000-0008-0000-0500-000005000000}"/>
                    </a:ext>
                  </a:extLst>
                </xdr:cNvPr>
                <xdr:cNvSpPr/>
              </xdr:nvSpPr>
              <xdr:spPr>
                <a:xfrm>
                  <a:off x="7506719" y="2141839"/>
                  <a:ext cx="659027" cy="360406"/>
                </a:xfrm>
                <a:prstGeom prst="round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latin typeface="Aptos" panose="020B0004020202020204" pitchFamily="34" charset="0"/>
                    </a:rPr>
                    <a:t>Top 5</a:t>
                  </a:r>
                </a:p>
              </xdr:txBody>
            </xdr:sp>
            <mc:AlternateContent xmlns:mc="http://schemas.openxmlformats.org/markup-compatibility/2006">
              <mc:Choice xmlns:a14="http://schemas.microsoft.com/office/drawing/2010/main" Requires="a14">
                <xdr:sp macro="" textlink="">
                  <xdr:nvSpPr>
                    <xdr:cNvPr id="7173" name="Option 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8021792" y="2110939"/>
                      <a:ext cx="380795" cy="3501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33" name="Group 32">
                <a:extLst>
                  <a:ext uri="{FF2B5EF4-FFF2-40B4-BE49-F238E27FC236}">
                    <a16:creationId xmlns:a16="http://schemas.microsoft.com/office/drawing/2014/main" id="{00000000-0008-0000-0500-000021000000}"/>
                  </a:ext>
                </a:extLst>
              </xdr:cNvPr>
              <xdr:cNvGrpSpPr/>
            </xdr:nvGrpSpPr>
            <xdr:grpSpPr>
              <a:xfrm>
                <a:off x="8361402" y="2121244"/>
                <a:ext cx="1215085" cy="360404"/>
                <a:chOff x="8361402" y="2121244"/>
                <a:chExt cx="1215085" cy="360404"/>
              </a:xfrm>
            </xdr:grpSpPr>
            <xdr:sp macro="" textlink="">
              <xdr:nvSpPr>
                <xdr:cNvPr id="6" name="Rectangle: Rounded Corners 5">
                  <a:extLst>
                    <a:ext uri="{FF2B5EF4-FFF2-40B4-BE49-F238E27FC236}">
                      <a16:creationId xmlns:a16="http://schemas.microsoft.com/office/drawing/2014/main" id="{00000000-0008-0000-0500-000006000000}"/>
                    </a:ext>
                  </a:extLst>
                </xdr:cNvPr>
                <xdr:cNvSpPr/>
              </xdr:nvSpPr>
              <xdr:spPr>
                <a:xfrm>
                  <a:off x="8361402" y="2141839"/>
                  <a:ext cx="895864" cy="339809"/>
                </a:xfrm>
                <a:prstGeom prst="round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latin typeface="Aptos" panose="020B0004020202020204" pitchFamily="34" charset="0"/>
                    </a:rPr>
                    <a:t>Bottom 5</a:t>
                  </a:r>
                </a:p>
              </xdr:txBody>
            </xdr:sp>
            <mc:AlternateContent xmlns:mc="http://schemas.openxmlformats.org/markup-compatibility/2006">
              <mc:Choice xmlns:a14="http://schemas.microsoft.com/office/drawing/2010/main" Requires="a14">
                <xdr:sp macro="" textlink="">
                  <xdr:nvSpPr>
                    <xdr:cNvPr id="7174" name="Option 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9133909" y="2121244"/>
                      <a:ext cx="442578" cy="33981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mc:AlternateContent xmlns:mc="http://schemas.openxmlformats.org/markup-compatibility/2006">
          <mc:Choice xmlns:a14="http://schemas.microsoft.com/office/drawing/2010/main" Requires="a14">
            <xdr:grpSp>
              <xdr:nvGrpSpPr>
                <xdr:cNvPr id="34" name="Group 33">
                  <a:extLst>
                    <a:ext uri="{FF2B5EF4-FFF2-40B4-BE49-F238E27FC236}">
                      <a16:creationId xmlns:a16="http://schemas.microsoft.com/office/drawing/2014/main" id="{00000000-0008-0000-0500-000022000000}"/>
                    </a:ext>
                  </a:extLst>
                </xdr:cNvPr>
                <xdr:cNvGrpSpPr/>
              </xdr:nvGrpSpPr>
              <xdr:grpSpPr>
                <a:xfrm>
                  <a:off x="9926388" y="2132159"/>
                  <a:ext cx="2387903" cy="320040"/>
                  <a:chOff x="9926388" y="2132159"/>
                  <a:chExt cx="2387903" cy="320040"/>
                </a:xfrm>
              </xdr:grpSpPr>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9926388" y="2132160"/>
                    <a:ext cx="1071125" cy="318598"/>
                  </a:xfrm>
                  <a:prstGeom prst="rect">
                    <a:avLst/>
                  </a:prstGeom>
                  <a:noFill/>
                  <a:ln>
                    <a:noFill/>
                  </a:ln>
                  <a:extLst>
                    <a:ext uri="{91240B29-F687-4F45-9708-019B960494DF}">
                      <a14:hiddenLine w="9525">
                        <a:noFill/>
                        <a:miter lim="800000"/>
                        <a:headEnd/>
                        <a:tailEnd/>
                      </a14:hiddenLine>
                    </a:ext>
                  </a:extLst>
                </xdr:spPr>
              </xdr:sp>
              <xdr:sp macro="" textlink="">
                <xdr:nvSpPr>
                  <xdr:cNvPr id="7178" name="Drop Down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11244443" y="2132159"/>
                    <a:ext cx="1069848" cy="320040"/>
                  </a:xfrm>
                  <a:prstGeom prst="rect">
                    <a:avLst/>
                  </a:prstGeom>
                  <a:noFill/>
                  <a:ln>
                    <a:noFill/>
                  </a:ln>
                  <a:extLst>
                    <a:ext uri="{91240B29-F687-4F45-9708-019B960494DF}">
                      <a14:hiddenLine w="9525">
                        <a:noFill/>
                        <a:miter lim="800000"/>
                        <a:headEnd/>
                        <a:tailEnd/>
                      </a14:hiddenLine>
                    </a:ext>
                  </a:extLst>
                </xdr:spPr>
              </xdr:sp>
            </xdr:grpSp>
          </mc:Choice>
          <mc:Fallback/>
        </mc:AlternateContent>
      </xdr:grpSp>
      <xdr:grpSp>
        <xdr:nvGrpSpPr>
          <xdr:cNvPr id="39" name="Group 38">
            <a:extLst>
              <a:ext uri="{FF2B5EF4-FFF2-40B4-BE49-F238E27FC236}">
                <a16:creationId xmlns:a16="http://schemas.microsoft.com/office/drawing/2014/main" id="{00000000-0008-0000-0500-000027000000}"/>
              </a:ext>
            </a:extLst>
          </xdr:cNvPr>
          <xdr:cNvGrpSpPr/>
        </xdr:nvGrpSpPr>
        <xdr:grpSpPr>
          <a:xfrm>
            <a:off x="7527325" y="2574324"/>
            <a:ext cx="4891215" cy="2893538"/>
            <a:chOff x="7527325" y="2574324"/>
            <a:chExt cx="4891215" cy="2893538"/>
          </a:xfrm>
        </xdr:grpSpPr>
        <xdr:graphicFrame macro="">
          <xdr:nvGraphicFramePr>
            <xdr:cNvPr id="31" name="Chart 30">
              <a:extLst>
                <a:ext uri="{FF2B5EF4-FFF2-40B4-BE49-F238E27FC236}">
                  <a16:creationId xmlns:a16="http://schemas.microsoft.com/office/drawing/2014/main" id="{00000000-0008-0000-0500-00001F000000}"/>
                </a:ext>
              </a:extLst>
            </xdr:cNvPr>
            <xdr:cNvGraphicFramePr>
              <a:graphicFrameLocks/>
            </xdr:cNvGraphicFramePr>
          </xdr:nvGraphicFramePr>
          <xdr:xfrm>
            <a:off x="7599405" y="3017107"/>
            <a:ext cx="4819135" cy="2450755"/>
          </xdr:xfrm>
          <a:graphic>
            <a:graphicData uri="http://schemas.openxmlformats.org/drawingml/2006/chart">
              <c:chart xmlns:c="http://schemas.openxmlformats.org/drawingml/2006/chart" xmlns:r="http://schemas.openxmlformats.org/officeDocument/2006/relationships" r:id="rId15"/>
            </a:graphicData>
          </a:graphic>
        </xdr:graphicFrame>
        <xdr:sp macro="" textlink="Sheet4!W40">
          <xdr:nvSpPr>
            <xdr:cNvPr id="38" name="Rectangle 37">
              <a:extLst>
                <a:ext uri="{FF2B5EF4-FFF2-40B4-BE49-F238E27FC236}">
                  <a16:creationId xmlns:a16="http://schemas.microsoft.com/office/drawing/2014/main" id="{00000000-0008-0000-0500-000026000000}"/>
                </a:ext>
              </a:extLst>
            </xdr:cNvPr>
            <xdr:cNvSpPr/>
          </xdr:nvSpPr>
          <xdr:spPr>
            <a:xfrm>
              <a:off x="7527325" y="2574324"/>
              <a:ext cx="3882080" cy="37070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3A73CA6-B84D-4EE4-A080-F452CD157E77}" type="TxLink">
                <a:rPr lang="en-US" sz="1200" b="1" i="0" u="none" strike="noStrike">
                  <a:solidFill>
                    <a:srgbClr val="000000"/>
                  </a:solidFill>
                  <a:latin typeface="72 Condensed" panose="020B0506030000000003" pitchFamily="34" charset="0"/>
                  <a:ea typeface="Calibri"/>
                  <a:cs typeface="72 Condensed" panose="020B0506030000000003" pitchFamily="34" charset="0"/>
                </a:rPr>
                <a:pPr algn="l"/>
                <a:t>Bottom 5 customers by revenue</a:t>
              </a:fld>
              <a:endParaRPr lang="en-US" sz="1200" b="1">
                <a:latin typeface="72 Condensed" panose="020B0506030000000003" pitchFamily="34" charset="0"/>
                <a:cs typeface="72 Condensed" panose="020B0506030000000003" pitchFamily="34" charset="0"/>
              </a:endParaRPr>
            </a:p>
          </xdr:txBody>
        </xdr:sp>
      </xdr:grpSp>
    </xdr:grpSp>
    <xdr:clientData/>
  </xdr:twoCellAnchor>
  <xdr:twoCellAnchor>
    <xdr:from>
      <xdr:col>1</xdr:col>
      <xdr:colOff>257431</xdr:colOff>
      <xdr:row>11</xdr:row>
      <xdr:rowOff>10300</xdr:rowOff>
    </xdr:from>
    <xdr:to>
      <xdr:col>5</xdr:col>
      <xdr:colOff>597242</xdr:colOff>
      <xdr:row>29</xdr:row>
      <xdr:rowOff>29824</xdr:rowOff>
    </xdr:to>
    <xdr:grpSp>
      <xdr:nvGrpSpPr>
        <xdr:cNvPr id="7189" name="Group 7188">
          <a:extLst>
            <a:ext uri="{FF2B5EF4-FFF2-40B4-BE49-F238E27FC236}">
              <a16:creationId xmlns:a16="http://schemas.microsoft.com/office/drawing/2014/main" id="{00000000-0008-0000-0500-0000151C0000}"/>
            </a:ext>
          </a:extLst>
        </xdr:cNvPr>
        <xdr:cNvGrpSpPr/>
      </xdr:nvGrpSpPr>
      <xdr:grpSpPr>
        <a:xfrm>
          <a:off x="862856" y="2077095"/>
          <a:ext cx="2761509" cy="3401551"/>
          <a:chOff x="864972" y="2131541"/>
          <a:chExt cx="2769973" cy="3355848"/>
        </a:xfrm>
      </xdr:grpSpPr>
      <xdr:sp macro="" textlink="">
        <xdr:nvSpPr>
          <xdr:cNvPr id="49" name="Rectangle: Diagonal Corners Rounded 48">
            <a:extLst>
              <a:ext uri="{FF2B5EF4-FFF2-40B4-BE49-F238E27FC236}">
                <a16:creationId xmlns:a16="http://schemas.microsoft.com/office/drawing/2014/main" id="{00000000-0008-0000-0500-000031000000}"/>
              </a:ext>
            </a:extLst>
          </xdr:cNvPr>
          <xdr:cNvSpPr/>
        </xdr:nvSpPr>
        <xdr:spPr>
          <a:xfrm>
            <a:off x="864972" y="2131541"/>
            <a:ext cx="2769973" cy="3355848"/>
          </a:xfrm>
          <a:prstGeom prst="round2DiagRect">
            <a:avLst>
              <a:gd name="adj1" fmla="val 7654"/>
              <a:gd name="adj2" fmla="val 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188" name="Group 7187">
            <a:extLst>
              <a:ext uri="{FF2B5EF4-FFF2-40B4-BE49-F238E27FC236}">
                <a16:creationId xmlns:a16="http://schemas.microsoft.com/office/drawing/2014/main" id="{00000000-0008-0000-0500-0000141C0000}"/>
              </a:ext>
            </a:extLst>
          </xdr:cNvPr>
          <xdr:cNvGrpSpPr/>
        </xdr:nvGrpSpPr>
        <xdr:grpSpPr>
          <a:xfrm>
            <a:off x="978244" y="2193324"/>
            <a:ext cx="2590182" cy="3253946"/>
            <a:chOff x="978244" y="2193324"/>
            <a:chExt cx="2590182" cy="3253946"/>
          </a:xfrm>
        </xdr:grpSpPr>
        <mc:AlternateContent xmlns:mc="http://schemas.openxmlformats.org/markup-compatibility/2006" xmlns:a14="http://schemas.microsoft.com/office/drawing/2010/main">
          <mc:Choice Requires="a14">
            <xdr:pic>
              <xdr:nvPicPr>
                <xdr:cNvPr id="51" name="Picture 50">
                  <a:extLst>
                    <a:ext uri="{FF2B5EF4-FFF2-40B4-BE49-F238E27FC236}">
                      <a16:creationId xmlns:a16="http://schemas.microsoft.com/office/drawing/2014/main" id="{00000000-0008-0000-0500-000033000000}"/>
                    </a:ext>
                  </a:extLst>
                </xdr:cNvPr>
                <xdr:cNvPicPr>
                  <a:picLocks noChangeAspect="1" noChangeArrowheads="1"/>
                  <a:extLst>
                    <a:ext uri="{84589F7E-364E-4C9E-8A38-B11213B215E9}">
                      <a14:cameraTool cellRange="Sheet4!$AM$56:$AV$65" spid="_x0000_s7337"/>
                    </a:ext>
                  </a:extLst>
                </xdr:cNvPicPr>
              </xdr:nvPicPr>
              <xdr:blipFill>
                <a:blip xmlns:r="http://schemas.openxmlformats.org/officeDocument/2006/relationships" r:embed="rId16"/>
                <a:srcRect/>
                <a:stretch>
                  <a:fillRect/>
                </a:stretch>
              </xdr:blipFill>
              <xdr:spPr bwMode="auto">
                <a:xfrm>
                  <a:off x="978244" y="2666999"/>
                  <a:ext cx="2590182" cy="2081494"/>
                </a:xfrm>
                <a:prstGeom prst="rect">
                  <a:avLst/>
                </a:prstGeom>
                <a:noFill/>
                <a:extLst>
                  <a:ext uri="{909E8E84-426E-40DD-AFC4-6F175D3DCCD1}">
                    <a14:hiddenFill>
                      <a:solidFill>
                        <a:srgbClr val="FFFFFF"/>
                      </a:solidFill>
                    </a14:hiddenFill>
                  </a:ext>
                </a:extLst>
              </xdr:spPr>
            </xdr:pic>
          </mc:Choice>
          <mc:Fallback xmlns=""/>
        </mc:AlternateContent>
        <xdr:grpSp>
          <xdr:nvGrpSpPr>
            <xdr:cNvPr id="7186" name="Group 7185">
              <a:extLst>
                <a:ext uri="{FF2B5EF4-FFF2-40B4-BE49-F238E27FC236}">
                  <a16:creationId xmlns:a16="http://schemas.microsoft.com/office/drawing/2014/main" id="{00000000-0008-0000-0500-0000121C0000}"/>
                </a:ext>
              </a:extLst>
            </xdr:cNvPr>
            <xdr:cNvGrpSpPr/>
          </xdr:nvGrpSpPr>
          <xdr:grpSpPr>
            <a:xfrm>
              <a:off x="1232029" y="4911810"/>
              <a:ext cx="2035858" cy="535460"/>
              <a:chOff x="960655" y="4880919"/>
              <a:chExt cx="2035858" cy="535460"/>
            </a:xfrm>
          </xdr:grpSpPr>
          <xdr:grpSp>
            <xdr:nvGrpSpPr>
              <xdr:cNvPr id="7182" name="Group 7181">
                <a:extLst>
                  <a:ext uri="{FF2B5EF4-FFF2-40B4-BE49-F238E27FC236}">
                    <a16:creationId xmlns:a16="http://schemas.microsoft.com/office/drawing/2014/main" id="{00000000-0008-0000-0500-00000E1C0000}"/>
                  </a:ext>
                </a:extLst>
              </xdr:cNvPr>
              <xdr:cNvGrpSpPr/>
            </xdr:nvGrpSpPr>
            <xdr:grpSpPr>
              <a:xfrm>
                <a:off x="960655" y="4880919"/>
                <a:ext cx="2035858" cy="339811"/>
                <a:chOff x="960655" y="4880919"/>
                <a:chExt cx="2035858" cy="339811"/>
              </a:xfrm>
            </xdr:grpSpPr>
            <xdr:sp macro="" textlink="">
              <xdr:nvSpPr>
                <xdr:cNvPr id="54" name="Rectangle 53">
                  <a:extLst>
                    <a:ext uri="{FF2B5EF4-FFF2-40B4-BE49-F238E27FC236}">
                      <a16:creationId xmlns:a16="http://schemas.microsoft.com/office/drawing/2014/main" id="{00000000-0008-0000-0500-000036000000}"/>
                    </a:ext>
                  </a:extLst>
                </xdr:cNvPr>
                <xdr:cNvSpPr/>
              </xdr:nvSpPr>
              <xdr:spPr>
                <a:xfrm>
                  <a:off x="960655" y="4911812"/>
                  <a:ext cx="367696" cy="236838"/>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E12BB6"/>
                      </a:solidFill>
                    </a:rPr>
                    <a:t>◎</a:t>
                  </a:r>
                </a:p>
              </xdr:txBody>
            </xdr:sp>
            <xdr:sp macro="" textlink="">
              <xdr:nvSpPr>
                <xdr:cNvPr id="60" name="Rectangle 59">
                  <a:extLst>
                    <a:ext uri="{FF2B5EF4-FFF2-40B4-BE49-F238E27FC236}">
                      <a16:creationId xmlns:a16="http://schemas.microsoft.com/office/drawing/2014/main" id="{00000000-0008-0000-0500-00003C000000}"/>
                    </a:ext>
                  </a:extLst>
                </xdr:cNvPr>
                <xdr:cNvSpPr/>
              </xdr:nvSpPr>
              <xdr:spPr>
                <a:xfrm>
                  <a:off x="1235676" y="4891216"/>
                  <a:ext cx="782595" cy="288324"/>
                </a:xfrm>
                <a:prstGeom prst="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Aptos" panose="020B0004020202020204" pitchFamily="34" charset="0"/>
                    </a:rPr>
                    <a:t>Female</a:t>
                  </a:r>
                </a:p>
              </xdr:txBody>
            </xdr:sp>
            <xdr:sp macro="" textlink="Sheet4!AL6">
              <xdr:nvSpPr>
                <xdr:cNvPr id="61" name="Rectangle 60">
                  <a:extLst>
                    <a:ext uri="{FF2B5EF4-FFF2-40B4-BE49-F238E27FC236}">
                      <a16:creationId xmlns:a16="http://schemas.microsoft.com/office/drawing/2014/main" id="{00000000-0008-0000-0500-00003D000000}"/>
                    </a:ext>
                  </a:extLst>
                </xdr:cNvPr>
                <xdr:cNvSpPr/>
              </xdr:nvSpPr>
              <xdr:spPr>
                <a:xfrm>
                  <a:off x="2286000" y="4880919"/>
                  <a:ext cx="710513" cy="339811"/>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0BBEA42-B1EC-4C6F-92A1-7BE3286DEB09}" type="TxLink">
                    <a:rPr lang="en-US" sz="1100" b="1" i="0" u="none" strike="noStrike">
                      <a:solidFill>
                        <a:srgbClr val="000000"/>
                      </a:solidFill>
                      <a:latin typeface="Aptos" panose="020B0004020202020204" pitchFamily="34" charset="0"/>
                      <a:ea typeface="Calibri"/>
                      <a:cs typeface="Calibri"/>
                    </a:rPr>
                    <a:pPr algn="l"/>
                    <a:t>48.67%</a:t>
                  </a:fld>
                  <a:endParaRPr lang="en-US" sz="1100" b="1">
                    <a:latin typeface="Aptos" panose="020B0004020202020204" pitchFamily="34" charset="0"/>
                  </a:endParaRPr>
                </a:p>
              </xdr:txBody>
            </xdr:sp>
          </xdr:grpSp>
          <xdr:grpSp>
            <xdr:nvGrpSpPr>
              <xdr:cNvPr id="7185" name="Group 7184">
                <a:extLst>
                  <a:ext uri="{FF2B5EF4-FFF2-40B4-BE49-F238E27FC236}">
                    <a16:creationId xmlns:a16="http://schemas.microsoft.com/office/drawing/2014/main" id="{00000000-0008-0000-0500-0000111C0000}"/>
                  </a:ext>
                </a:extLst>
              </xdr:cNvPr>
              <xdr:cNvGrpSpPr/>
            </xdr:nvGrpSpPr>
            <xdr:grpSpPr>
              <a:xfrm>
                <a:off x="981250" y="5128053"/>
                <a:ext cx="1974074" cy="288326"/>
                <a:chOff x="981250" y="5128053"/>
                <a:chExt cx="1974074" cy="288326"/>
              </a:xfrm>
            </xdr:grpSpPr>
            <xdr:grpSp>
              <xdr:nvGrpSpPr>
                <xdr:cNvPr id="7181" name="Group 7180">
                  <a:extLst>
                    <a:ext uri="{FF2B5EF4-FFF2-40B4-BE49-F238E27FC236}">
                      <a16:creationId xmlns:a16="http://schemas.microsoft.com/office/drawing/2014/main" id="{00000000-0008-0000-0500-00000D1C0000}"/>
                    </a:ext>
                  </a:extLst>
                </xdr:cNvPr>
                <xdr:cNvGrpSpPr/>
              </xdr:nvGrpSpPr>
              <xdr:grpSpPr>
                <a:xfrm>
                  <a:off x="981250" y="5128055"/>
                  <a:ext cx="1037021" cy="288324"/>
                  <a:chOff x="981250" y="5128055"/>
                  <a:chExt cx="1037021" cy="288324"/>
                </a:xfrm>
              </xdr:grpSpPr>
              <xdr:sp macro="" textlink="">
                <xdr:nvSpPr>
                  <xdr:cNvPr id="56" name="Rectangle 55">
                    <a:extLst>
                      <a:ext uri="{FF2B5EF4-FFF2-40B4-BE49-F238E27FC236}">
                        <a16:creationId xmlns:a16="http://schemas.microsoft.com/office/drawing/2014/main" id="{00000000-0008-0000-0500-000038000000}"/>
                      </a:ext>
                    </a:extLst>
                  </xdr:cNvPr>
                  <xdr:cNvSpPr/>
                </xdr:nvSpPr>
                <xdr:spPr>
                  <a:xfrm>
                    <a:off x="981250" y="5128055"/>
                    <a:ext cx="367696" cy="236838"/>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002060"/>
                        </a:solidFill>
                      </a:rPr>
                      <a:t>■</a:t>
                    </a:r>
                  </a:p>
                </xdr:txBody>
              </xdr:sp>
              <xdr:sp macro="" textlink="">
                <xdr:nvSpPr>
                  <xdr:cNvPr id="7179" name="Rectangle 7178">
                    <a:extLst>
                      <a:ext uri="{FF2B5EF4-FFF2-40B4-BE49-F238E27FC236}">
                        <a16:creationId xmlns:a16="http://schemas.microsoft.com/office/drawing/2014/main" id="{00000000-0008-0000-0500-00000B1C0000}"/>
                      </a:ext>
                    </a:extLst>
                  </xdr:cNvPr>
                  <xdr:cNvSpPr/>
                </xdr:nvSpPr>
                <xdr:spPr>
                  <a:xfrm>
                    <a:off x="1235676" y="5128055"/>
                    <a:ext cx="782595" cy="288324"/>
                  </a:xfrm>
                  <a:prstGeom prst="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Aptos" panose="020B0004020202020204" pitchFamily="34" charset="0"/>
                      </a:rPr>
                      <a:t>Male</a:t>
                    </a:r>
                  </a:p>
                </xdr:txBody>
              </xdr:sp>
            </xdr:grpSp>
            <xdr:sp macro="" textlink="Sheet4!AL7">
              <xdr:nvSpPr>
                <xdr:cNvPr id="7184" name="Rectangle 7183">
                  <a:extLst>
                    <a:ext uri="{FF2B5EF4-FFF2-40B4-BE49-F238E27FC236}">
                      <a16:creationId xmlns:a16="http://schemas.microsoft.com/office/drawing/2014/main" id="{00000000-0008-0000-0500-0000101C0000}"/>
                    </a:ext>
                  </a:extLst>
                </xdr:cNvPr>
                <xdr:cNvSpPr/>
              </xdr:nvSpPr>
              <xdr:spPr>
                <a:xfrm>
                  <a:off x="2286000" y="5128053"/>
                  <a:ext cx="669324" cy="267730"/>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109A58F2-3901-44AF-88FE-8453B1D3C171}" type="TxLink">
                    <a:rPr lang="en-US" sz="1100" b="1" i="0" u="none" strike="noStrike">
                      <a:solidFill>
                        <a:srgbClr val="000000"/>
                      </a:solidFill>
                      <a:latin typeface="Aptos" panose="020B0004020202020204" pitchFamily="34" charset="0"/>
                      <a:ea typeface="Calibri"/>
                      <a:cs typeface="Calibri"/>
                    </a:rPr>
                    <a:pPr marL="0" indent="0" algn="l"/>
                    <a:t>51.33%</a:t>
                  </a:fld>
                  <a:endParaRPr lang="en-US" sz="1100" b="1" i="0" u="none" strike="noStrike">
                    <a:solidFill>
                      <a:srgbClr val="000000"/>
                    </a:solidFill>
                    <a:latin typeface="Aptos" panose="020B0004020202020204" pitchFamily="34" charset="0"/>
                    <a:ea typeface="Calibri"/>
                    <a:cs typeface="Calibri"/>
                  </a:endParaRPr>
                </a:p>
              </xdr:txBody>
            </xdr:sp>
          </xdr:grpSp>
        </xdr:grpSp>
        <xdr:sp macro="" textlink="">
          <xdr:nvSpPr>
            <xdr:cNvPr id="7187" name="Rectangle 7186">
              <a:extLst>
                <a:ext uri="{FF2B5EF4-FFF2-40B4-BE49-F238E27FC236}">
                  <a16:creationId xmlns:a16="http://schemas.microsoft.com/office/drawing/2014/main" id="{00000000-0008-0000-0500-0000131C0000}"/>
                </a:ext>
              </a:extLst>
            </xdr:cNvPr>
            <xdr:cNvSpPr/>
          </xdr:nvSpPr>
          <xdr:spPr>
            <a:xfrm>
              <a:off x="1287161" y="2193324"/>
              <a:ext cx="1925594" cy="329514"/>
            </a:xfrm>
            <a:prstGeom prst="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72 Condensed" panose="020B0506030000000003" pitchFamily="34" charset="0"/>
                  <a:cs typeface="72 Condensed" panose="020B0506030000000003" pitchFamily="34" charset="0"/>
                </a:rPr>
                <a:t>Gender</a:t>
              </a:r>
              <a:r>
                <a:rPr lang="en-US" sz="1200" b="1" baseline="0">
                  <a:solidFill>
                    <a:schemeClr val="tx1"/>
                  </a:solidFill>
                  <a:latin typeface="72 Condensed" panose="020B0506030000000003" pitchFamily="34" charset="0"/>
                  <a:cs typeface="72 Condensed" panose="020B0506030000000003" pitchFamily="34" charset="0"/>
                </a:rPr>
                <a:t> wise profit break-up</a:t>
              </a:r>
            </a:p>
          </xdr:txBody>
        </xdr:sp>
      </xdr:grpSp>
    </xdr:grpSp>
    <xdr:clientData/>
  </xdr:twoCellAnchor>
  <xdr:twoCellAnchor>
    <xdr:from>
      <xdr:col>6</xdr:col>
      <xdr:colOff>144162</xdr:colOff>
      <xdr:row>11</xdr:row>
      <xdr:rowOff>10300</xdr:rowOff>
    </xdr:from>
    <xdr:to>
      <xdr:col>12</xdr:col>
      <xdr:colOff>72083</xdr:colOff>
      <xdr:row>29</xdr:row>
      <xdr:rowOff>29824</xdr:rowOff>
    </xdr:to>
    <xdr:grpSp>
      <xdr:nvGrpSpPr>
        <xdr:cNvPr id="7198" name="Group 7197">
          <a:extLst>
            <a:ext uri="{FF2B5EF4-FFF2-40B4-BE49-F238E27FC236}">
              <a16:creationId xmlns:a16="http://schemas.microsoft.com/office/drawing/2014/main" id="{00000000-0008-0000-0500-00001E1C0000}"/>
            </a:ext>
          </a:extLst>
        </xdr:cNvPr>
        <xdr:cNvGrpSpPr/>
      </xdr:nvGrpSpPr>
      <xdr:grpSpPr>
        <a:xfrm>
          <a:off x="3776710" y="2077095"/>
          <a:ext cx="3560469" cy="3401551"/>
          <a:chOff x="3789405" y="2131541"/>
          <a:chExt cx="3573164" cy="3355848"/>
        </a:xfrm>
      </xdr:grpSpPr>
      <xdr:sp macro="" textlink="">
        <xdr:nvSpPr>
          <xdr:cNvPr id="7191" name="Rectangle: Diagonal Corners Rounded 7190">
            <a:extLst>
              <a:ext uri="{FF2B5EF4-FFF2-40B4-BE49-F238E27FC236}">
                <a16:creationId xmlns:a16="http://schemas.microsoft.com/office/drawing/2014/main" id="{00000000-0008-0000-0500-0000171C0000}"/>
              </a:ext>
            </a:extLst>
          </xdr:cNvPr>
          <xdr:cNvSpPr/>
        </xdr:nvSpPr>
        <xdr:spPr>
          <a:xfrm>
            <a:off x="3789405" y="2131541"/>
            <a:ext cx="3573164" cy="3355848"/>
          </a:xfrm>
          <a:prstGeom prst="round2DiagRect">
            <a:avLst>
              <a:gd name="adj1" fmla="val 6760"/>
              <a:gd name="adj2" fmla="val 0"/>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197" name="Group 7196">
            <a:extLst>
              <a:ext uri="{FF2B5EF4-FFF2-40B4-BE49-F238E27FC236}">
                <a16:creationId xmlns:a16="http://schemas.microsoft.com/office/drawing/2014/main" id="{00000000-0008-0000-0500-00001D1C0000}"/>
              </a:ext>
            </a:extLst>
          </xdr:cNvPr>
          <xdr:cNvGrpSpPr/>
        </xdr:nvGrpSpPr>
        <xdr:grpSpPr>
          <a:xfrm>
            <a:off x="3846041" y="2141840"/>
            <a:ext cx="3501751" cy="3315728"/>
            <a:chOff x="3846041" y="2141840"/>
            <a:chExt cx="3501751" cy="3315728"/>
          </a:xfrm>
        </xdr:grpSpPr>
        <xdr:grpSp>
          <xdr:nvGrpSpPr>
            <xdr:cNvPr id="7195" name="Group 7194">
              <a:extLst>
                <a:ext uri="{FF2B5EF4-FFF2-40B4-BE49-F238E27FC236}">
                  <a16:creationId xmlns:a16="http://schemas.microsoft.com/office/drawing/2014/main" id="{00000000-0008-0000-0500-00001B1C0000}"/>
                </a:ext>
              </a:extLst>
            </xdr:cNvPr>
            <xdr:cNvGrpSpPr/>
          </xdr:nvGrpSpPr>
          <xdr:grpSpPr>
            <a:xfrm>
              <a:off x="3974758" y="2141840"/>
              <a:ext cx="3373034" cy="720809"/>
              <a:chOff x="3974758" y="2141840"/>
              <a:chExt cx="3373034" cy="720809"/>
            </a:xfrm>
          </xdr:grpSpPr>
          <mc:AlternateContent xmlns:mc="http://schemas.openxmlformats.org/markup-compatibility/2006">
            <mc:Choice xmlns:a14="http://schemas.microsoft.com/office/drawing/2010/main" Requires="a14">
              <xdr:sp macro="" textlink="">
                <xdr:nvSpPr>
                  <xdr:cNvPr id="4" name="Drop Down 23" hidden="1">
                    <a:extLst>
                      <a:ext uri="{63B3BB69-23CF-44E3-9099-C40C66FF867C}">
                        <a14:compatExt spid="_x0000_s7191"/>
                      </a:ext>
                      <a:ext uri="{FF2B5EF4-FFF2-40B4-BE49-F238E27FC236}">
                        <a16:creationId xmlns:a16="http://schemas.microsoft.com/office/drawing/2014/main" id="{00000000-0008-0000-0500-000004000000}"/>
                      </a:ext>
                    </a:extLst>
                  </xdr:cNvPr>
                  <xdr:cNvSpPr/>
                </xdr:nvSpPr>
                <xdr:spPr bwMode="auto">
                  <a:xfrm>
                    <a:off x="6209273" y="2141840"/>
                    <a:ext cx="1138519" cy="257431"/>
                  </a:xfrm>
                  <a:prstGeom prst="rect">
                    <a:avLst/>
                  </a:prstGeom>
                  <a:noFill/>
                  <a:ln>
                    <a:noFill/>
                  </a:ln>
                  <a:extLst>
                    <a:ext uri="{91240B29-F687-4F45-9708-019B960494DF}">
                      <a14:hiddenLine w="9525">
                        <a:noFill/>
                        <a:miter lim="800000"/>
                        <a:headEnd/>
                        <a:tailEnd/>
                      </a14:hiddenLine>
                    </a:ext>
                  </a:extLst>
                </xdr:spPr>
              </xdr:sp>
            </mc:Choice>
            <mc:Fallback/>
          </mc:AlternateContent>
          <xdr:sp macro="" textlink="Sheet4!BF22">
            <xdr:nvSpPr>
              <xdr:cNvPr id="7193" name="Rectangle 7192">
                <a:extLst>
                  <a:ext uri="{FF2B5EF4-FFF2-40B4-BE49-F238E27FC236}">
                    <a16:creationId xmlns:a16="http://schemas.microsoft.com/office/drawing/2014/main" id="{00000000-0008-0000-0500-0000191C0000}"/>
                  </a:ext>
                </a:extLst>
              </xdr:cNvPr>
              <xdr:cNvSpPr/>
            </xdr:nvSpPr>
            <xdr:spPr>
              <a:xfrm>
                <a:off x="3974758" y="2172731"/>
                <a:ext cx="2110945" cy="689918"/>
              </a:xfrm>
              <a:prstGeom prst="rect">
                <a:avLst/>
              </a:prstGeom>
              <a:solidFill>
                <a:schemeClr val="bg2">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24FE5DC-77FF-4D78-B4AA-1C4AA80C86B2}" type="TxLink">
                  <a:rPr lang="en-US" sz="1400" b="1" i="0" u="none" strike="noStrike">
                    <a:solidFill>
                      <a:srgbClr val="000000"/>
                    </a:solidFill>
                    <a:latin typeface="Calibri"/>
                    <a:ea typeface="Calibri"/>
                    <a:cs typeface="Calibri"/>
                  </a:rPr>
                  <a:pPr algn="l"/>
                  <a:t>Total revenue by customer age</a:t>
                </a:fld>
                <a:endParaRPr lang="en-US" sz="1400" b="1"/>
              </a:p>
            </xdr:txBody>
          </xdr:sp>
        </xdr:grpSp>
        <xdr:graphicFrame macro="">
          <xdr:nvGraphicFramePr>
            <xdr:cNvPr id="7194" name="Chart 7193">
              <a:extLst>
                <a:ext uri="{FF2B5EF4-FFF2-40B4-BE49-F238E27FC236}">
                  <a16:creationId xmlns:a16="http://schemas.microsoft.com/office/drawing/2014/main" id="{00000000-0008-0000-0500-00001A1C0000}"/>
                </a:ext>
              </a:extLst>
            </xdr:cNvPr>
            <xdr:cNvGraphicFramePr>
              <a:graphicFrameLocks/>
            </xdr:cNvGraphicFramePr>
          </xdr:nvGraphicFramePr>
          <xdr:xfrm>
            <a:off x="3846041" y="2739081"/>
            <a:ext cx="3459892" cy="2718487"/>
          </xdr:xfrm>
          <a:graphic>
            <a:graphicData uri="http://schemas.openxmlformats.org/drawingml/2006/chart">
              <c:chart xmlns:c="http://schemas.openxmlformats.org/drawingml/2006/chart" xmlns:r="http://schemas.openxmlformats.org/officeDocument/2006/relationships" r:id="rId17"/>
            </a:graphicData>
          </a:graphic>
        </xdr:graphicFrame>
      </xdr:grpSp>
    </xdr:grpSp>
    <xdr:clientData/>
  </xdr:twoCellAnchor>
  <xdr:twoCellAnchor>
    <xdr:from>
      <xdr:col>13</xdr:col>
      <xdr:colOff>319216</xdr:colOff>
      <xdr:row>29</xdr:row>
      <xdr:rowOff>164757</xdr:rowOff>
    </xdr:from>
    <xdr:to>
      <xdr:col>20</xdr:col>
      <xdr:colOff>350108</xdr:colOff>
      <xdr:row>42</xdr:row>
      <xdr:rowOff>144162</xdr:rowOff>
    </xdr:to>
    <xdr:sp macro="" textlink="">
      <xdr:nvSpPr>
        <xdr:cNvPr id="29" name="Rectangle: Diagonal Corners Rounded 28">
          <a:extLst>
            <a:ext uri="{FF2B5EF4-FFF2-40B4-BE49-F238E27FC236}">
              <a16:creationId xmlns:a16="http://schemas.microsoft.com/office/drawing/2014/main" id="{00000000-0008-0000-0500-00001D000000}"/>
            </a:ext>
          </a:extLst>
        </xdr:cNvPr>
        <xdr:cNvSpPr/>
      </xdr:nvSpPr>
      <xdr:spPr>
        <a:xfrm>
          <a:off x="8217243" y="5539946"/>
          <a:ext cx="4283676" cy="2388973"/>
        </a:xfrm>
        <a:prstGeom prst="round2DiagRect">
          <a:avLst>
            <a:gd name="adj1" fmla="val 6967"/>
            <a:gd name="adj2" fmla="val 0"/>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339812</xdr:colOff>
      <xdr:row>29</xdr:row>
      <xdr:rowOff>161670</xdr:rowOff>
    </xdr:from>
    <xdr:to>
      <xdr:col>20</xdr:col>
      <xdr:colOff>343099</xdr:colOff>
      <xdr:row>42</xdr:row>
      <xdr:rowOff>113269</xdr:rowOff>
    </xdr:to>
    <xdr:grpSp>
      <xdr:nvGrpSpPr>
        <xdr:cNvPr id="50" name="Group 49">
          <a:extLst>
            <a:ext uri="{FF2B5EF4-FFF2-40B4-BE49-F238E27FC236}">
              <a16:creationId xmlns:a16="http://schemas.microsoft.com/office/drawing/2014/main" id="{00000000-0008-0000-0500-000032000000}"/>
            </a:ext>
          </a:extLst>
        </xdr:cNvPr>
        <xdr:cNvGrpSpPr/>
      </xdr:nvGrpSpPr>
      <xdr:grpSpPr>
        <a:xfrm>
          <a:off x="8210333" y="5610492"/>
          <a:ext cx="4241259" cy="2394174"/>
          <a:chOff x="8237839" y="5536859"/>
          <a:chExt cx="4256071" cy="2361167"/>
        </a:xfrm>
      </xdr:grpSpPr>
      <xdr:graphicFrame macro="">
        <xdr:nvGraphicFramePr>
          <xdr:cNvPr id="37" name="Chart 36">
            <a:extLst>
              <a:ext uri="{FF2B5EF4-FFF2-40B4-BE49-F238E27FC236}">
                <a16:creationId xmlns:a16="http://schemas.microsoft.com/office/drawing/2014/main" id="{00000000-0008-0000-0500-000025000000}"/>
              </a:ext>
            </a:extLst>
          </xdr:cNvPr>
          <xdr:cNvGraphicFramePr>
            <a:graphicFrameLocks/>
          </xdr:cNvGraphicFramePr>
        </xdr:nvGraphicFramePr>
        <xdr:xfrm>
          <a:off x="8284175" y="5890053"/>
          <a:ext cx="4149812" cy="2007973"/>
        </xdr:xfrm>
        <a:graphic>
          <a:graphicData uri="http://schemas.openxmlformats.org/drawingml/2006/chart">
            <c:chart xmlns:c="http://schemas.openxmlformats.org/drawingml/2006/chart" xmlns:r="http://schemas.openxmlformats.org/officeDocument/2006/relationships" r:id="rId18"/>
          </a:graphicData>
        </a:graphic>
      </xdr:graphicFrame>
      <xdr:grpSp>
        <xdr:nvGrpSpPr>
          <xdr:cNvPr id="48" name="Group 47">
            <a:extLst>
              <a:ext uri="{FF2B5EF4-FFF2-40B4-BE49-F238E27FC236}">
                <a16:creationId xmlns:a16="http://schemas.microsoft.com/office/drawing/2014/main" id="{00000000-0008-0000-0500-000030000000}"/>
              </a:ext>
            </a:extLst>
          </xdr:cNvPr>
          <xdr:cNvGrpSpPr/>
        </xdr:nvGrpSpPr>
        <xdr:grpSpPr>
          <a:xfrm>
            <a:off x="8237839" y="5536859"/>
            <a:ext cx="4256071" cy="332601"/>
            <a:chOff x="8237839" y="5536859"/>
            <a:chExt cx="4256071" cy="332601"/>
          </a:xfrm>
        </xdr:grpSpPr>
        <mc:AlternateContent xmlns:mc="http://schemas.openxmlformats.org/markup-compatibility/2006">
          <mc:Choice xmlns:a14="http://schemas.microsoft.com/office/drawing/2010/main" Requires="a14">
            <xdr:sp macro="" textlink="">
              <xdr:nvSpPr>
                <xdr:cNvPr id="7211" name="Drop Down 43" hidden="1">
                  <a:extLst>
                    <a:ext uri="{63B3BB69-23CF-44E3-9099-C40C66FF867C}">
                      <a14:compatExt spid="_x0000_s7211"/>
                    </a:ext>
                    <a:ext uri="{FF2B5EF4-FFF2-40B4-BE49-F238E27FC236}">
                      <a16:creationId xmlns:a16="http://schemas.microsoft.com/office/drawing/2014/main" id="{00000000-0008-0000-0500-00002B1C0000}"/>
                    </a:ext>
                  </a:extLst>
                </xdr:cNvPr>
                <xdr:cNvSpPr/>
              </xdr:nvSpPr>
              <xdr:spPr bwMode="auto">
                <a:xfrm>
                  <a:off x="11406310" y="5536859"/>
                  <a:ext cx="1087600" cy="253932"/>
                </a:xfrm>
                <a:prstGeom prst="rect">
                  <a:avLst/>
                </a:prstGeom>
                <a:noFill/>
                <a:ln>
                  <a:noFill/>
                </a:ln>
                <a:extLst>
                  <a:ext uri="{91240B29-F687-4F45-9708-019B960494DF}">
                    <a14:hiddenLine w="9525">
                      <a:noFill/>
                      <a:miter lim="800000"/>
                      <a:headEnd/>
                      <a:tailEnd/>
                    </a14:hiddenLine>
                  </a:ext>
                </a:extLst>
              </xdr:spPr>
            </xdr:sp>
          </mc:Choice>
          <mc:Fallback/>
        </mc:AlternateContent>
        <xdr:sp macro="" textlink="Sheet4!$BS$22">
          <xdr:nvSpPr>
            <xdr:cNvPr id="47" name="Rectangle 46">
              <a:extLst>
                <a:ext uri="{FF2B5EF4-FFF2-40B4-BE49-F238E27FC236}">
                  <a16:creationId xmlns:a16="http://schemas.microsoft.com/office/drawing/2014/main" id="{00000000-0008-0000-0500-00002F000000}"/>
                </a:ext>
              </a:extLst>
            </xdr:cNvPr>
            <xdr:cNvSpPr/>
          </xdr:nvSpPr>
          <xdr:spPr>
            <a:xfrm>
              <a:off x="8237839" y="5560541"/>
              <a:ext cx="3150972" cy="308919"/>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3309093-1367-4D50-AAC0-C17B6121C5E8}" type="TxLink">
                <a:rPr lang="en-US" sz="1200" b="1" i="0" u="none" strike="noStrike">
                  <a:solidFill>
                    <a:srgbClr val="000000"/>
                  </a:solidFill>
                  <a:latin typeface="72 Condensed" panose="020B0506030000000003" pitchFamily="34" charset="0"/>
                  <a:ea typeface="Calibri"/>
                  <a:cs typeface="72 Condensed" panose="020B0506030000000003" pitchFamily="34" charset="0"/>
                </a:rPr>
                <a:pPr algn="l"/>
                <a:t>Revenue generated on each day of the week</a:t>
              </a:fld>
              <a:endParaRPr lang="en-US" sz="1200" b="1">
                <a:latin typeface="72 Condensed" panose="020B0506030000000003" pitchFamily="34" charset="0"/>
                <a:cs typeface="72 Condensed" panose="020B0506030000000003" pitchFamily="34" charset="0"/>
              </a:endParaRPr>
            </a:p>
          </xdr:txBody>
        </xdr:sp>
      </xdr:grpSp>
    </xdr:grpSp>
    <xdr:clientData/>
  </xdr:twoCellAnchor>
  <xdr:twoCellAnchor>
    <xdr:from>
      <xdr:col>1</xdr:col>
      <xdr:colOff>236837</xdr:colOff>
      <xdr:row>29</xdr:row>
      <xdr:rowOff>144162</xdr:rowOff>
    </xdr:from>
    <xdr:to>
      <xdr:col>13</xdr:col>
      <xdr:colOff>195649</xdr:colOff>
      <xdr:row>42</xdr:row>
      <xdr:rowOff>144162</xdr:rowOff>
    </xdr:to>
    <xdr:grpSp>
      <xdr:nvGrpSpPr>
        <xdr:cNvPr id="7170" name="Group 7169">
          <a:extLst>
            <a:ext uri="{FF2B5EF4-FFF2-40B4-BE49-F238E27FC236}">
              <a16:creationId xmlns:a16="http://schemas.microsoft.com/office/drawing/2014/main" id="{00000000-0008-0000-0500-0000021C0000}"/>
            </a:ext>
          </a:extLst>
        </xdr:cNvPr>
        <xdr:cNvGrpSpPr/>
      </xdr:nvGrpSpPr>
      <xdr:grpSpPr>
        <a:xfrm>
          <a:off x="842262" y="5592984"/>
          <a:ext cx="7223908" cy="2442575"/>
          <a:chOff x="844378" y="5519351"/>
          <a:chExt cx="7249298" cy="2409568"/>
        </a:xfrm>
      </xdr:grpSpPr>
      <xdr:sp macro="" textlink="">
        <xdr:nvSpPr>
          <xdr:cNvPr id="58" name="Rectangle: Diagonal Corners Rounded 57">
            <a:extLst>
              <a:ext uri="{FF2B5EF4-FFF2-40B4-BE49-F238E27FC236}">
                <a16:creationId xmlns:a16="http://schemas.microsoft.com/office/drawing/2014/main" id="{00000000-0008-0000-0500-00003A000000}"/>
              </a:ext>
            </a:extLst>
          </xdr:cNvPr>
          <xdr:cNvSpPr/>
        </xdr:nvSpPr>
        <xdr:spPr>
          <a:xfrm>
            <a:off x="844378" y="5519351"/>
            <a:ext cx="7249298" cy="2409568"/>
          </a:xfrm>
          <a:prstGeom prst="round2DiagRect">
            <a:avLst>
              <a:gd name="adj1" fmla="val 4016"/>
              <a:gd name="adj2" fmla="val 873"/>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218" name="Drop Down 50" hidden="1">
                <a:extLst>
                  <a:ext uri="{63B3BB69-23CF-44E3-9099-C40C66FF867C}">
                    <a14:compatExt spid="_x0000_s7218"/>
                  </a:ext>
                  <a:ext uri="{FF2B5EF4-FFF2-40B4-BE49-F238E27FC236}">
                    <a16:creationId xmlns:a16="http://schemas.microsoft.com/office/drawing/2014/main" id="{00000000-0008-0000-0500-0000321C0000}"/>
                  </a:ext>
                </a:extLst>
              </xdr:cNvPr>
              <xdr:cNvSpPr/>
            </xdr:nvSpPr>
            <xdr:spPr bwMode="auto">
              <a:xfrm>
                <a:off x="6964062" y="5522236"/>
                <a:ext cx="1116021" cy="210683"/>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7168" name="Chart 7167">
            <a:extLst>
              <a:ext uri="{FF2B5EF4-FFF2-40B4-BE49-F238E27FC236}">
                <a16:creationId xmlns:a16="http://schemas.microsoft.com/office/drawing/2014/main" id="{00000000-0008-0000-0500-0000001C0000}"/>
              </a:ext>
            </a:extLst>
          </xdr:cNvPr>
          <xdr:cNvGraphicFramePr>
            <a:graphicFrameLocks/>
          </xdr:cNvGraphicFramePr>
        </xdr:nvGraphicFramePr>
        <xdr:xfrm>
          <a:off x="947352" y="5879757"/>
          <a:ext cx="7043351" cy="2018270"/>
        </xdr:xfrm>
        <a:graphic>
          <a:graphicData uri="http://schemas.openxmlformats.org/drawingml/2006/chart">
            <c:chart xmlns:c="http://schemas.openxmlformats.org/drawingml/2006/chart" xmlns:r="http://schemas.openxmlformats.org/officeDocument/2006/relationships" r:id="rId19"/>
          </a:graphicData>
        </a:graphic>
      </xdr:graphicFrame>
      <xdr:sp macro="" textlink="Sheet4!CH26">
        <xdr:nvSpPr>
          <xdr:cNvPr id="7169" name="Rectangle 7168">
            <a:extLst>
              <a:ext uri="{FF2B5EF4-FFF2-40B4-BE49-F238E27FC236}">
                <a16:creationId xmlns:a16="http://schemas.microsoft.com/office/drawing/2014/main" id="{00000000-0008-0000-0500-0000011C0000}"/>
              </a:ext>
            </a:extLst>
          </xdr:cNvPr>
          <xdr:cNvSpPr/>
        </xdr:nvSpPr>
        <xdr:spPr>
          <a:xfrm>
            <a:off x="1009136" y="5539948"/>
            <a:ext cx="3727621" cy="288322"/>
          </a:xfrm>
          <a:prstGeom prst="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6279822-2368-4986-AC4A-D06E6783BFD4}" type="TxLink">
              <a:rPr lang="en-US" sz="1100" b="0" i="0" u="none" strike="noStrike">
                <a:solidFill>
                  <a:srgbClr val="000000"/>
                </a:solidFill>
                <a:latin typeface="72 Black" panose="020B0A04030603020204" pitchFamily="34" charset="0"/>
                <a:ea typeface="Calibri"/>
                <a:cs typeface="72 Black" panose="020B0A04030603020204" pitchFamily="34" charset="0"/>
              </a:rPr>
              <a:pPr algn="l"/>
              <a:t>Profit trend and MoM growth rate</a:t>
            </a:fld>
            <a:endParaRPr lang="en-US" sz="1100">
              <a:latin typeface="72 Black" panose="020B0A04030603020204" pitchFamily="34" charset="0"/>
              <a:cs typeface="72 Black" panose="020B0A04030603020204" pitchFamily="34" charset="0"/>
            </a:endParaRPr>
          </a:p>
        </xdr:txBody>
      </xdr:sp>
    </xdr:grpSp>
    <xdr:clientData/>
  </xdr:twoCellAnchor>
  <xdr:twoCellAnchor>
    <xdr:from>
      <xdr:col>21</xdr:col>
      <xdr:colOff>172720</xdr:colOff>
      <xdr:row>13</xdr:row>
      <xdr:rowOff>10160</xdr:rowOff>
    </xdr:from>
    <xdr:to>
      <xdr:col>27</xdr:col>
      <xdr:colOff>538480</xdr:colOff>
      <xdr:row>13</xdr:row>
      <xdr:rowOff>30480</xdr:rowOff>
    </xdr:to>
    <xdr:cxnSp macro="">
      <xdr:nvCxnSpPr>
        <xdr:cNvPr id="7180" name="Straight Connector 7179">
          <a:extLst>
            <a:ext uri="{FF2B5EF4-FFF2-40B4-BE49-F238E27FC236}">
              <a16:creationId xmlns:a16="http://schemas.microsoft.com/office/drawing/2014/main" id="{00000000-0008-0000-0500-00000C1C0000}"/>
            </a:ext>
          </a:extLst>
        </xdr:cNvPr>
        <xdr:cNvCxnSpPr/>
      </xdr:nvCxnSpPr>
      <xdr:spPr>
        <a:xfrm flipV="1">
          <a:off x="12974320" y="2387600"/>
          <a:ext cx="4023360" cy="20320"/>
        </a:xfrm>
        <a:prstGeom prst="line">
          <a:avLst/>
        </a:prstGeom>
        <a:ln w="34925">
          <a:gradFill flip="none" rotWithShape="1">
            <a:gsLst>
              <a:gs pos="10000">
                <a:srgbClr val="002060"/>
              </a:gs>
              <a:gs pos="50000">
                <a:schemeClr val="accent3">
                  <a:lumMod val="20000"/>
                  <a:lumOff val="80000"/>
                </a:schemeClr>
              </a:gs>
              <a:gs pos="90000">
                <a:srgbClr val="002060"/>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223520</xdr:colOff>
      <xdr:row>29</xdr:row>
      <xdr:rowOff>40640</xdr:rowOff>
    </xdr:from>
    <xdr:to>
      <xdr:col>27</xdr:col>
      <xdr:colOff>579120</xdr:colOff>
      <xdr:row>29</xdr:row>
      <xdr:rowOff>71120</xdr:rowOff>
    </xdr:to>
    <xdr:cxnSp macro="">
      <xdr:nvCxnSpPr>
        <xdr:cNvPr id="7196" name="Straight Connector 7195">
          <a:extLst>
            <a:ext uri="{FF2B5EF4-FFF2-40B4-BE49-F238E27FC236}">
              <a16:creationId xmlns:a16="http://schemas.microsoft.com/office/drawing/2014/main" id="{00000000-0008-0000-0500-00001C1C0000}"/>
            </a:ext>
          </a:extLst>
        </xdr:cNvPr>
        <xdr:cNvCxnSpPr/>
      </xdr:nvCxnSpPr>
      <xdr:spPr>
        <a:xfrm>
          <a:off x="13025120" y="5344160"/>
          <a:ext cx="4013200" cy="30480"/>
        </a:xfrm>
        <a:prstGeom prst="line">
          <a:avLst/>
        </a:prstGeom>
        <a:ln w="34925">
          <a:gradFill flip="none" rotWithShape="1">
            <a:gsLst>
              <a:gs pos="10000">
                <a:srgbClr val="002060"/>
              </a:gs>
              <a:gs pos="50000">
                <a:schemeClr val="accent3">
                  <a:lumMod val="20000"/>
                  <a:lumOff val="80000"/>
                </a:schemeClr>
              </a:gs>
              <a:gs pos="90000">
                <a:srgbClr val="002060"/>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386915</xdr:colOff>
      <xdr:row>3</xdr:row>
      <xdr:rowOff>91997</xdr:rowOff>
    </xdr:from>
    <xdr:to>
      <xdr:col>32</xdr:col>
      <xdr:colOff>254835</xdr:colOff>
      <xdr:row>38</xdr:row>
      <xdr:rowOff>156575</xdr:rowOff>
    </xdr:to>
    <xdr:grpSp>
      <xdr:nvGrpSpPr>
        <xdr:cNvPr id="7183" name="Group 7182" hidden="1">
          <a:extLst>
            <a:ext uri="{FF2B5EF4-FFF2-40B4-BE49-F238E27FC236}">
              <a16:creationId xmlns:a16="http://schemas.microsoft.com/office/drawing/2014/main" id="{00000000-0008-0000-0500-00000F1C0000}"/>
            </a:ext>
          </a:extLst>
        </xdr:cNvPr>
        <xdr:cNvGrpSpPr/>
      </xdr:nvGrpSpPr>
      <xdr:grpSpPr>
        <a:xfrm>
          <a:off x="16127956" y="655668"/>
          <a:ext cx="3500468" cy="6640743"/>
          <a:chOff x="17200880" y="721360"/>
          <a:chExt cx="3525520" cy="7081520"/>
        </a:xfrm>
      </xdr:grpSpPr>
      <xdr:sp macro="" textlink="">
        <xdr:nvSpPr>
          <xdr:cNvPr id="36" name="Rectangle: Diagonal Corners Rounded 35" hidden="1">
            <a:extLst>
              <a:ext uri="{FF2B5EF4-FFF2-40B4-BE49-F238E27FC236}">
                <a16:creationId xmlns:a16="http://schemas.microsoft.com/office/drawing/2014/main" id="{00000000-0008-0000-0500-000024000000}"/>
              </a:ext>
            </a:extLst>
          </xdr:cNvPr>
          <xdr:cNvSpPr/>
        </xdr:nvSpPr>
        <xdr:spPr>
          <a:xfrm>
            <a:off x="17200880" y="721360"/>
            <a:ext cx="3525520" cy="7081520"/>
          </a:xfrm>
          <a:prstGeom prst="round2DiagRect">
            <a:avLst>
              <a:gd name="adj1" fmla="val 6869"/>
              <a:gd name="adj2" fmla="val 0"/>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7171" name="Month Name 2" hidden="1">
                <a:extLst>
                  <a:ext uri="{FF2B5EF4-FFF2-40B4-BE49-F238E27FC236}">
                    <a16:creationId xmlns:a16="http://schemas.microsoft.com/office/drawing/2014/main" id="{00000000-0008-0000-0500-0000031C0000}"/>
                  </a:ext>
                </a:extLst>
              </xdr:cNvPr>
              <xdr:cNvGraphicFramePr/>
            </xdr:nvGraphicFramePr>
            <xdr:xfrm>
              <a:off x="17312640" y="834751"/>
              <a:ext cx="3246122" cy="2548979"/>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16238922" y="762001"/>
                <a:ext cx="3223055" cy="23903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172" name="Category 1" hidden="1">
                <a:extLst>
                  <a:ext uri="{FF2B5EF4-FFF2-40B4-BE49-F238E27FC236}">
                    <a16:creationId xmlns:a16="http://schemas.microsoft.com/office/drawing/2014/main" id="{00000000-0008-0000-0500-0000041C0000}"/>
                  </a:ext>
                </a:extLst>
              </xdr:cNvPr>
              <xdr:cNvGraphicFramePr/>
            </xdr:nvGraphicFramePr>
            <xdr:xfrm>
              <a:off x="17363440" y="3444240"/>
              <a:ext cx="3200400" cy="415544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6289361" y="3209067"/>
                <a:ext cx="3177658" cy="3896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28</xdr:col>
      <xdr:colOff>416560</xdr:colOff>
      <xdr:row>0</xdr:row>
      <xdr:rowOff>121920</xdr:rowOff>
    </xdr:from>
    <xdr:to>
      <xdr:col>30</xdr:col>
      <xdr:colOff>467360</xdr:colOff>
      <xdr:row>3</xdr:row>
      <xdr:rowOff>50800</xdr:rowOff>
    </xdr:to>
    <xdr:sp macro="[0]!HideShow" textlink="">
      <xdr:nvSpPr>
        <xdr:cNvPr id="7212" name="Rectangle: Diagonal Corners Rounded 7211">
          <a:extLst>
            <a:ext uri="{FF2B5EF4-FFF2-40B4-BE49-F238E27FC236}">
              <a16:creationId xmlns:a16="http://schemas.microsoft.com/office/drawing/2014/main" id="{00000000-0008-0000-0500-00002C1C0000}"/>
            </a:ext>
          </a:extLst>
        </xdr:cNvPr>
        <xdr:cNvSpPr/>
      </xdr:nvSpPr>
      <xdr:spPr>
        <a:xfrm>
          <a:off x="17485360" y="121920"/>
          <a:ext cx="1270000" cy="477520"/>
        </a:xfrm>
        <a:prstGeom prst="round2Diag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50" b="1">
              <a:latin typeface="Aptos" panose="020B0004020202020204" pitchFamily="34" charset="0"/>
            </a:rPr>
            <a:t>Filters</a:t>
          </a:r>
        </a:p>
      </xdr:txBody>
    </xdr:sp>
    <xdr:clientData/>
  </xdr:twoCellAnchor>
  <xdr:twoCellAnchor>
    <xdr:from>
      <xdr:col>3</xdr:col>
      <xdr:colOff>542794</xdr:colOff>
      <xdr:row>0</xdr:row>
      <xdr:rowOff>177451</xdr:rowOff>
    </xdr:from>
    <xdr:to>
      <xdr:col>14</xdr:col>
      <xdr:colOff>532356</xdr:colOff>
      <xdr:row>3</xdr:row>
      <xdr:rowOff>177452</xdr:rowOff>
    </xdr:to>
    <xdr:sp macro="" textlink="">
      <xdr:nvSpPr>
        <xdr:cNvPr id="7221" name="Rectangle: Rounded Corners 7220">
          <a:extLst>
            <a:ext uri="{FF2B5EF4-FFF2-40B4-BE49-F238E27FC236}">
              <a16:creationId xmlns:a16="http://schemas.microsoft.com/office/drawing/2014/main" id="{00000000-0008-0000-0500-0000351C0000}"/>
            </a:ext>
          </a:extLst>
        </xdr:cNvPr>
        <xdr:cNvSpPr/>
      </xdr:nvSpPr>
      <xdr:spPr>
        <a:xfrm>
          <a:off x="2359068" y="177451"/>
          <a:ext cx="6649233" cy="563672"/>
        </a:xfrm>
        <a:prstGeom prst="roundRect">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latin typeface="Amasis MT Pro Black" panose="020F0502020204030204" pitchFamily="18" charset="0"/>
              <a:cs typeface="72 Condensed" panose="020B0506030000000003" pitchFamily="34" charset="0"/>
            </a:rPr>
            <a:t>Sales</a:t>
          </a:r>
          <a:r>
            <a:rPr lang="en-US" sz="1800" b="1" baseline="0">
              <a:solidFill>
                <a:schemeClr val="tx1"/>
              </a:solidFill>
              <a:latin typeface="Amasis MT Pro Black" panose="020F0502020204030204" pitchFamily="18" charset="0"/>
              <a:cs typeface="72 Condensed" panose="020B0506030000000003" pitchFamily="34" charset="0"/>
            </a:rPr>
            <a:t> Metrics Dashboard</a:t>
          </a:r>
          <a:endParaRPr lang="en-US" sz="1800" b="1">
            <a:solidFill>
              <a:schemeClr val="tx1"/>
            </a:solidFill>
            <a:latin typeface="Amasis MT Pro Black" panose="020F0502020204030204" pitchFamily="18" charset="0"/>
            <a:cs typeface="72 Condensed" panose="020B0506030000000003" pitchFamily="34" charset="0"/>
          </a:endParaRPr>
        </a:p>
      </xdr:txBody>
    </xdr:sp>
    <xdr:clientData/>
  </xdr:twoCellAnchor>
  <xdr:twoCellAnchor>
    <xdr:from>
      <xdr:col>0</xdr:col>
      <xdr:colOff>62630</xdr:colOff>
      <xdr:row>11</xdr:row>
      <xdr:rowOff>10300</xdr:rowOff>
    </xdr:from>
    <xdr:to>
      <xdr:col>1</xdr:col>
      <xdr:colOff>146137</xdr:colOff>
      <xdr:row>42</xdr:row>
      <xdr:rowOff>135560</xdr:rowOff>
    </xdr:to>
    <xdr:grpSp>
      <xdr:nvGrpSpPr>
        <xdr:cNvPr id="7210" name="Group 7209">
          <a:extLst>
            <a:ext uri="{FF2B5EF4-FFF2-40B4-BE49-F238E27FC236}">
              <a16:creationId xmlns:a16="http://schemas.microsoft.com/office/drawing/2014/main" id="{00000000-0008-0000-0500-00002A1C0000}"/>
            </a:ext>
          </a:extLst>
        </xdr:cNvPr>
        <xdr:cNvGrpSpPr/>
      </xdr:nvGrpSpPr>
      <xdr:grpSpPr>
        <a:xfrm>
          <a:off x="62630" y="2077095"/>
          <a:ext cx="688932" cy="5949862"/>
          <a:chOff x="62630" y="2077095"/>
          <a:chExt cx="688932" cy="5949862"/>
        </a:xfrm>
      </xdr:grpSpPr>
      <xdr:sp macro="" textlink="">
        <xdr:nvSpPr>
          <xdr:cNvPr id="7175" name="Rectangle: Diagonal Corners Rounded 7174">
            <a:extLst>
              <a:ext uri="{FF2B5EF4-FFF2-40B4-BE49-F238E27FC236}">
                <a16:creationId xmlns:a16="http://schemas.microsoft.com/office/drawing/2014/main" id="{00000000-0008-0000-0500-0000071C0000}"/>
              </a:ext>
            </a:extLst>
          </xdr:cNvPr>
          <xdr:cNvSpPr/>
        </xdr:nvSpPr>
        <xdr:spPr>
          <a:xfrm>
            <a:off x="62630" y="2077095"/>
            <a:ext cx="688932" cy="5949862"/>
          </a:xfrm>
          <a:prstGeom prst="round2DiagRect">
            <a:avLst>
              <a:gd name="adj1" fmla="val 9091"/>
              <a:gd name="adj2" fmla="val 0"/>
            </a:avLst>
          </a:prstGeom>
          <a:gradFill>
            <a:gsLst>
              <a:gs pos="80000">
                <a:schemeClr val="bg1">
                  <a:lumMod val="65000"/>
                </a:schemeClr>
              </a:gs>
              <a:gs pos="0">
                <a:srgbClr val="00206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08" name="Rectangle 7207">
            <a:extLst>
              <a:ext uri="{FF2B5EF4-FFF2-40B4-BE49-F238E27FC236}">
                <a16:creationId xmlns:a16="http://schemas.microsoft.com/office/drawing/2014/main" id="{00000000-0008-0000-0500-0000281C0000}"/>
              </a:ext>
            </a:extLst>
          </xdr:cNvPr>
          <xdr:cNvSpPr/>
        </xdr:nvSpPr>
        <xdr:spPr>
          <a:xfrm rot="16200000" flipH="1">
            <a:off x="-2421699" y="4749452"/>
            <a:ext cx="5657589" cy="6054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latin typeface="Aptos" panose="020B0004020202020204" pitchFamily="34" charset="0"/>
              </a:rPr>
              <a:t>Time-frame and Customer Analysis</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24</xdr:col>
      <xdr:colOff>114300</xdr:colOff>
      <xdr:row>46</xdr:row>
      <xdr:rowOff>47625</xdr:rowOff>
    </xdr:to>
    <xdr:grpSp>
      <xdr:nvGrpSpPr>
        <xdr:cNvPr id="38" name="Group 37">
          <a:extLst>
            <a:ext uri="{FF2B5EF4-FFF2-40B4-BE49-F238E27FC236}">
              <a16:creationId xmlns:a16="http://schemas.microsoft.com/office/drawing/2014/main" id="{00000000-0008-0000-0600-000026000000}"/>
            </a:ext>
          </a:extLst>
        </xdr:cNvPr>
        <xdr:cNvGrpSpPr/>
      </xdr:nvGrpSpPr>
      <xdr:grpSpPr>
        <a:xfrm>
          <a:off x="19050" y="0"/>
          <a:ext cx="14725650" cy="8372475"/>
          <a:chOff x="19050" y="0"/>
          <a:chExt cx="14725650" cy="8372475"/>
        </a:xfrm>
      </xdr:grpSpPr>
      <xdr:cxnSp macro="">
        <xdr:nvCxnSpPr>
          <xdr:cNvPr id="28" name="Straight Connector 27">
            <a:extLst>
              <a:ext uri="{FF2B5EF4-FFF2-40B4-BE49-F238E27FC236}">
                <a16:creationId xmlns:a16="http://schemas.microsoft.com/office/drawing/2014/main" id="{00000000-0008-0000-0600-00001C000000}"/>
              </a:ext>
            </a:extLst>
          </xdr:cNvPr>
          <xdr:cNvCxnSpPr/>
        </xdr:nvCxnSpPr>
        <xdr:spPr>
          <a:xfrm>
            <a:off x="19050" y="0"/>
            <a:ext cx="13458825" cy="8372475"/>
          </a:xfrm>
          <a:prstGeom prst="line">
            <a:avLst/>
          </a:prstGeom>
          <a:ln w="895350">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6" name="Rectangle: Rounded Corners 35">
            <a:extLst>
              <a:ext uri="{FF2B5EF4-FFF2-40B4-BE49-F238E27FC236}">
                <a16:creationId xmlns:a16="http://schemas.microsoft.com/office/drawing/2014/main" id="{00000000-0008-0000-0600-000024000000}"/>
              </a:ext>
            </a:extLst>
          </xdr:cNvPr>
          <xdr:cNvSpPr/>
        </xdr:nvSpPr>
        <xdr:spPr>
          <a:xfrm>
            <a:off x="8724900" y="1209675"/>
            <a:ext cx="6019800" cy="6254496"/>
          </a:xfrm>
          <a:prstGeom prst="roundRect">
            <a:avLst>
              <a:gd name="adj" fmla="val 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Rectangle: Rounded Corners 34">
            <a:extLst>
              <a:ext uri="{FF2B5EF4-FFF2-40B4-BE49-F238E27FC236}">
                <a16:creationId xmlns:a16="http://schemas.microsoft.com/office/drawing/2014/main" id="{00000000-0008-0000-0600-000023000000}"/>
              </a:ext>
            </a:extLst>
          </xdr:cNvPr>
          <xdr:cNvSpPr/>
        </xdr:nvSpPr>
        <xdr:spPr>
          <a:xfrm>
            <a:off x="7943850" y="1209675"/>
            <a:ext cx="6791325" cy="6257925"/>
          </a:xfrm>
          <a:prstGeom prst="roundRect">
            <a:avLst>
              <a:gd name="adj" fmla="val 357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447675</xdr:colOff>
      <xdr:row>0</xdr:row>
      <xdr:rowOff>0</xdr:rowOff>
    </xdr:from>
    <xdr:to>
      <xdr:col>0</xdr:col>
      <xdr:colOff>485775</xdr:colOff>
      <xdr:row>43</xdr:row>
      <xdr:rowOff>133350</xdr:rowOff>
    </xdr:to>
    <xdr:cxnSp macro="">
      <xdr:nvCxnSpPr>
        <xdr:cNvPr id="25" name="Straight Connector 24">
          <a:extLst>
            <a:ext uri="{FF2B5EF4-FFF2-40B4-BE49-F238E27FC236}">
              <a16:creationId xmlns:a16="http://schemas.microsoft.com/office/drawing/2014/main" id="{00000000-0008-0000-0600-000019000000}"/>
            </a:ext>
          </a:extLst>
        </xdr:cNvPr>
        <xdr:cNvCxnSpPr/>
      </xdr:nvCxnSpPr>
      <xdr:spPr>
        <a:xfrm>
          <a:off x="447675" y="0"/>
          <a:ext cx="38100" cy="7915275"/>
        </a:xfrm>
        <a:prstGeom prst="line">
          <a:avLst/>
        </a:prstGeom>
        <a:ln w="803275">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295275</xdr:colOff>
      <xdr:row>0</xdr:row>
      <xdr:rowOff>0</xdr:rowOff>
    </xdr:from>
    <xdr:to>
      <xdr:col>25</xdr:col>
      <xdr:colOff>447675</xdr:colOff>
      <xdr:row>0</xdr:row>
      <xdr:rowOff>45720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4316075" y="0"/>
          <a:ext cx="1371600" cy="457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152400</xdr:colOff>
      <xdr:row>0</xdr:row>
      <xdr:rowOff>0</xdr:rowOff>
    </xdr:from>
    <xdr:to>
      <xdr:col>30</xdr:col>
      <xdr:colOff>21336</xdr:colOff>
      <xdr:row>46</xdr:row>
      <xdr:rowOff>10884</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14173200" y="0"/>
          <a:ext cx="4136136" cy="8335734"/>
          <a:chOff x="14173200" y="0"/>
          <a:chExt cx="4136136" cy="7418102"/>
        </a:xfrm>
      </xdr:grpSpPr>
      <xdr:grpSp>
        <xdr:nvGrpSpPr>
          <xdr:cNvPr id="9" name="Group 8">
            <a:extLst>
              <a:ext uri="{FF2B5EF4-FFF2-40B4-BE49-F238E27FC236}">
                <a16:creationId xmlns:a16="http://schemas.microsoft.com/office/drawing/2014/main" id="{00000000-0008-0000-0600-000009000000}"/>
              </a:ext>
            </a:extLst>
          </xdr:cNvPr>
          <xdr:cNvGrpSpPr/>
        </xdr:nvGrpSpPr>
        <xdr:grpSpPr>
          <a:xfrm>
            <a:off x="14173200" y="0"/>
            <a:ext cx="4114800" cy="7315200"/>
            <a:chOff x="14173200" y="0"/>
            <a:chExt cx="4114800" cy="7315200"/>
          </a:xfrm>
        </xdr:grpSpPr>
        <xdr:sp macro="" textlink="">
          <xdr:nvSpPr>
            <xdr:cNvPr id="2" name="Moon 1">
              <a:extLst>
                <a:ext uri="{FF2B5EF4-FFF2-40B4-BE49-F238E27FC236}">
                  <a16:creationId xmlns:a16="http://schemas.microsoft.com/office/drawing/2014/main" id="{00000000-0008-0000-0600-000002000000}"/>
                </a:ext>
              </a:extLst>
            </xdr:cNvPr>
            <xdr:cNvSpPr/>
          </xdr:nvSpPr>
          <xdr:spPr>
            <a:xfrm flipH="1">
              <a:off x="14173200" y="0"/>
              <a:ext cx="4114800" cy="7315200"/>
            </a:xfrm>
            <a:prstGeom prst="moon">
              <a:avLst/>
            </a:prstGeom>
            <a:solidFill>
              <a:schemeClr val="bg1">
                <a:lumMod val="75000"/>
              </a:schemeClr>
            </a:solidFill>
            <a:ln w="317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600-000004000000}"/>
                </a:ext>
              </a:extLst>
            </xdr:cNvPr>
            <xdr:cNvSpPr/>
          </xdr:nvSpPr>
          <xdr:spPr>
            <a:xfrm>
              <a:off x="15544800" y="0"/>
              <a:ext cx="2743200" cy="12668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600-000005000000}"/>
                </a:ext>
              </a:extLst>
            </xdr:cNvPr>
            <xdr:cNvSpPr/>
          </xdr:nvSpPr>
          <xdr:spPr>
            <a:xfrm>
              <a:off x="16935450" y="1228724"/>
              <a:ext cx="1352550" cy="137160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600-000007000000}"/>
                </a:ext>
              </a:extLst>
            </xdr:cNvPr>
            <xdr:cNvSpPr/>
          </xdr:nvSpPr>
          <xdr:spPr>
            <a:xfrm>
              <a:off x="14630401" y="0"/>
              <a:ext cx="1219200" cy="2743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8" name="Rectangle 7">
            <a:extLst>
              <a:ext uri="{FF2B5EF4-FFF2-40B4-BE49-F238E27FC236}">
                <a16:creationId xmlns:a16="http://schemas.microsoft.com/office/drawing/2014/main" id="{00000000-0008-0000-0600-000008000000}"/>
              </a:ext>
            </a:extLst>
          </xdr:cNvPr>
          <xdr:cNvSpPr/>
        </xdr:nvSpPr>
        <xdr:spPr>
          <a:xfrm>
            <a:off x="16144875" y="4840069"/>
            <a:ext cx="2143125" cy="257685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a:off x="17678400" y="2028825"/>
            <a:ext cx="630936" cy="296227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600-000003000000}"/>
              </a:ext>
            </a:extLst>
          </xdr:cNvPr>
          <xdr:cNvSpPr/>
        </xdr:nvSpPr>
        <xdr:spPr>
          <a:xfrm>
            <a:off x="15044056" y="6783347"/>
            <a:ext cx="3233057" cy="63475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600-00000C000000}"/>
              </a:ext>
            </a:extLst>
          </xdr:cNvPr>
          <xdr:cNvSpPr/>
        </xdr:nvSpPr>
        <xdr:spPr>
          <a:xfrm>
            <a:off x="14467114" y="7219150"/>
            <a:ext cx="859970" cy="18948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23</xdr:col>
      <xdr:colOff>304800</xdr:colOff>
      <xdr:row>0</xdr:row>
      <xdr:rowOff>0</xdr:rowOff>
    </xdr:from>
    <xdr:to>
      <xdr:col>26</xdr:col>
      <xdr:colOff>466725</xdr:colOff>
      <xdr:row>0</xdr:row>
      <xdr:rowOff>45719</xdr:rowOff>
    </xdr:to>
    <xdr:sp macro="" textlink="">
      <xdr:nvSpPr>
        <xdr:cNvPr id="16" name="Rectangle 15">
          <a:extLst>
            <a:ext uri="{FF2B5EF4-FFF2-40B4-BE49-F238E27FC236}">
              <a16:creationId xmlns:a16="http://schemas.microsoft.com/office/drawing/2014/main" id="{00000000-0008-0000-0600-000010000000}"/>
            </a:ext>
          </a:extLst>
        </xdr:cNvPr>
        <xdr:cNvSpPr/>
      </xdr:nvSpPr>
      <xdr:spPr>
        <a:xfrm>
          <a:off x="14325600" y="0"/>
          <a:ext cx="1990725" cy="45719"/>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0</xdr:row>
      <xdr:rowOff>152400</xdr:rowOff>
    </xdr:from>
    <xdr:to>
      <xdr:col>23</xdr:col>
      <xdr:colOff>47625</xdr:colOff>
      <xdr:row>5</xdr:row>
      <xdr:rowOff>57150</xdr:rowOff>
    </xdr:to>
    <xdr:grpSp>
      <xdr:nvGrpSpPr>
        <xdr:cNvPr id="34" name="Group 33">
          <a:extLst>
            <a:ext uri="{FF2B5EF4-FFF2-40B4-BE49-F238E27FC236}">
              <a16:creationId xmlns:a16="http://schemas.microsoft.com/office/drawing/2014/main" id="{00000000-0008-0000-0600-000022000000}"/>
            </a:ext>
          </a:extLst>
        </xdr:cNvPr>
        <xdr:cNvGrpSpPr/>
      </xdr:nvGrpSpPr>
      <xdr:grpSpPr>
        <a:xfrm>
          <a:off x="66675" y="152400"/>
          <a:ext cx="14001750" cy="809625"/>
          <a:chOff x="333375" y="161925"/>
          <a:chExt cx="13496925" cy="809625"/>
        </a:xfrm>
      </xdr:grpSpPr>
      <xdr:grpSp>
        <xdr:nvGrpSpPr>
          <xdr:cNvPr id="23" name="Group 22">
            <a:extLst>
              <a:ext uri="{FF2B5EF4-FFF2-40B4-BE49-F238E27FC236}">
                <a16:creationId xmlns:a16="http://schemas.microsoft.com/office/drawing/2014/main" id="{00000000-0008-0000-0600-000017000000}"/>
              </a:ext>
            </a:extLst>
          </xdr:cNvPr>
          <xdr:cNvGrpSpPr/>
        </xdr:nvGrpSpPr>
        <xdr:grpSpPr>
          <a:xfrm>
            <a:off x="333375" y="161925"/>
            <a:ext cx="13496925" cy="809625"/>
            <a:chOff x="447675" y="161925"/>
            <a:chExt cx="13496925" cy="809625"/>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447675" y="161925"/>
              <a:ext cx="13496925" cy="809625"/>
            </a:xfrm>
            <a:prstGeom prst="roundRect">
              <a:avLst>
                <a:gd name="adj" fmla="val 1085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2" name="Group 21">
              <a:extLst>
                <a:ext uri="{FF2B5EF4-FFF2-40B4-BE49-F238E27FC236}">
                  <a16:creationId xmlns:a16="http://schemas.microsoft.com/office/drawing/2014/main" id="{00000000-0008-0000-0600-000016000000}"/>
                </a:ext>
              </a:extLst>
            </xdr:cNvPr>
            <xdr:cNvGrpSpPr/>
          </xdr:nvGrpSpPr>
          <xdr:grpSpPr>
            <a:xfrm>
              <a:off x="533401" y="180976"/>
              <a:ext cx="1743074" cy="774022"/>
              <a:chOff x="533401" y="180976"/>
              <a:chExt cx="1743074" cy="774022"/>
            </a:xfrm>
          </xdr:grpSpPr>
          <xdr:pic>
            <xdr:nvPicPr>
              <xdr:cNvPr id="15" name="Pictur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1" y="180976"/>
                <a:ext cx="590550" cy="774022"/>
              </a:xfrm>
              <a:prstGeom prst="rect">
                <a:avLst/>
              </a:prstGeom>
            </xdr:spPr>
          </xdr:pic>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1152525" y="371475"/>
                <a:ext cx="1123950" cy="3905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latin typeface="Aptos Black" panose="020B0004020202020204" pitchFamily="34" charset="0"/>
                  </a:rPr>
                  <a:t>Genpact</a:t>
                </a:r>
              </a:p>
            </xdr:txBody>
          </xdr:sp>
        </xdr:grpSp>
      </xdr:grpSp>
      <xdr:sp macro="" textlink="">
        <xdr:nvSpPr>
          <xdr:cNvPr id="31" name="Rectangle: Rounded Corners 30">
            <a:hlinkClick xmlns:r="http://schemas.openxmlformats.org/officeDocument/2006/relationships" r:id="rId2" tooltip="CTA"/>
            <a:extLst>
              <a:ext uri="{FF2B5EF4-FFF2-40B4-BE49-F238E27FC236}">
                <a16:creationId xmlns:a16="http://schemas.microsoft.com/office/drawing/2014/main" id="{00000000-0008-0000-0600-00001F000000}"/>
              </a:ext>
            </a:extLst>
          </xdr:cNvPr>
          <xdr:cNvSpPr/>
        </xdr:nvSpPr>
        <xdr:spPr>
          <a:xfrm>
            <a:off x="9525000" y="404812"/>
            <a:ext cx="952500" cy="323850"/>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b="1">
                <a:solidFill>
                  <a:schemeClr val="tx1"/>
                </a:solidFill>
                <a:latin typeface="Aptos" panose="020B0004020202020204" pitchFamily="34" charset="0"/>
                <a:ea typeface="+mn-ea"/>
                <a:cs typeface="+mn-cs"/>
              </a:rPr>
              <a:t>CTA</a:t>
            </a:r>
          </a:p>
        </xdr:txBody>
      </xdr:sp>
      <xdr:sp macro="" textlink="">
        <xdr:nvSpPr>
          <xdr:cNvPr id="32" name="Rectangle: Rounded Corners 31">
            <a:hlinkClick xmlns:r="http://schemas.openxmlformats.org/officeDocument/2006/relationships" r:id="rId3" tooltip="Stores"/>
            <a:extLst>
              <a:ext uri="{FF2B5EF4-FFF2-40B4-BE49-F238E27FC236}">
                <a16:creationId xmlns:a16="http://schemas.microsoft.com/office/drawing/2014/main" id="{00000000-0008-0000-0600-000020000000}"/>
              </a:ext>
            </a:extLst>
          </xdr:cNvPr>
          <xdr:cNvSpPr/>
        </xdr:nvSpPr>
        <xdr:spPr>
          <a:xfrm>
            <a:off x="12601575" y="404812"/>
            <a:ext cx="952500" cy="323850"/>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chemeClr val="tx1"/>
                </a:solidFill>
                <a:latin typeface="Aptos" panose="020B0004020202020204" pitchFamily="34" charset="0"/>
              </a:rPr>
              <a:t>Stores</a:t>
            </a:r>
          </a:p>
        </xdr:txBody>
      </xdr:sp>
      <xdr:sp macro="" textlink="">
        <xdr:nvSpPr>
          <xdr:cNvPr id="33" name="Rectangle: Rounded Corners 32">
            <a:hlinkClick xmlns:r="http://schemas.openxmlformats.org/officeDocument/2006/relationships" r:id="rId4" tooltip="Revenue"/>
            <a:extLst>
              <a:ext uri="{FF2B5EF4-FFF2-40B4-BE49-F238E27FC236}">
                <a16:creationId xmlns:a16="http://schemas.microsoft.com/office/drawing/2014/main" id="{00000000-0008-0000-0600-000021000000}"/>
              </a:ext>
            </a:extLst>
          </xdr:cNvPr>
          <xdr:cNvSpPr/>
        </xdr:nvSpPr>
        <xdr:spPr>
          <a:xfrm>
            <a:off x="11068050" y="404812"/>
            <a:ext cx="952500" cy="323850"/>
          </a:xfrm>
          <a:prstGeom prst="roundRect">
            <a:avLst/>
          </a:prstGeom>
          <a:solidFill>
            <a:schemeClr val="bg1">
              <a:lumMod val="7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chemeClr val="tx1"/>
                </a:solidFill>
                <a:latin typeface="Aptos" panose="020B0004020202020204" pitchFamily="34" charset="0"/>
              </a:rPr>
              <a:t>Revenue</a:t>
            </a:r>
          </a:p>
        </xdr:txBody>
      </xdr:sp>
    </xdr:grpSp>
    <xdr:clientData/>
  </xdr:twoCellAnchor>
  <xdr:twoCellAnchor>
    <xdr:from>
      <xdr:col>13</xdr:col>
      <xdr:colOff>57150</xdr:colOff>
      <xdr:row>26</xdr:row>
      <xdr:rowOff>104775</xdr:rowOff>
    </xdr:from>
    <xdr:to>
      <xdr:col>24</xdr:col>
      <xdr:colOff>57150</xdr:colOff>
      <xdr:row>40</xdr:row>
      <xdr:rowOff>125184</xdr:rowOff>
    </xdr:to>
    <xdr:graphicFrame macro="">
      <xdr:nvGraphicFramePr>
        <xdr:cNvPr id="39" name="Chart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66675</xdr:colOff>
      <xdr:row>14</xdr:row>
      <xdr:rowOff>152400</xdr:rowOff>
    </xdr:from>
    <xdr:to>
      <xdr:col>24</xdr:col>
      <xdr:colOff>57150</xdr:colOff>
      <xdr:row>26</xdr:row>
      <xdr:rowOff>28575</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257175</xdr:colOff>
      <xdr:row>7</xdr:row>
      <xdr:rowOff>66674</xdr:rowOff>
    </xdr:from>
    <xdr:to>
      <xdr:col>15</xdr:col>
      <xdr:colOff>419100</xdr:colOff>
      <xdr:row>9</xdr:row>
      <xdr:rowOff>76199</xdr:rowOff>
    </xdr:to>
    <xdr:sp macro="" textlink="">
      <xdr:nvSpPr>
        <xdr:cNvPr id="42" name="Rectangle 41">
          <a:extLst>
            <a:ext uri="{FF2B5EF4-FFF2-40B4-BE49-F238E27FC236}">
              <a16:creationId xmlns:a16="http://schemas.microsoft.com/office/drawing/2014/main" id="{00000000-0008-0000-0600-00002A000000}"/>
            </a:ext>
          </a:extLst>
        </xdr:cNvPr>
        <xdr:cNvSpPr/>
      </xdr:nvSpPr>
      <xdr:spPr>
        <a:xfrm>
          <a:off x="8181975" y="1333499"/>
          <a:ext cx="1381125" cy="37147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latin typeface="Aptos" panose="020B0004020202020204" pitchFamily="34" charset="0"/>
            </a:rPr>
            <a:t>Total Revenue</a:t>
          </a:r>
        </a:p>
      </xdr:txBody>
    </xdr:sp>
    <xdr:clientData/>
  </xdr:twoCellAnchor>
  <xdr:twoCellAnchor>
    <xdr:from>
      <xdr:col>17</xdr:col>
      <xdr:colOff>242888</xdr:colOff>
      <xdr:row>7</xdr:row>
      <xdr:rowOff>80961</xdr:rowOff>
    </xdr:from>
    <xdr:to>
      <xdr:col>19</xdr:col>
      <xdr:colOff>404813</xdr:colOff>
      <xdr:row>9</xdr:row>
      <xdr:rowOff>90486</xdr:rowOff>
    </xdr:to>
    <xdr:sp macro="" textlink="">
      <xdr:nvSpPr>
        <xdr:cNvPr id="43" name="Rectangle 42">
          <a:extLst>
            <a:ext uri="{FF2B5EF4-FFF2-40B4-BE49-F238E27FC236}">
              <a16:creationId xmlns:a16="http://schemas.microsoft.com/office/drawing/2014/main" id="{00000000-0008-0000-0600-00002B000000}"/>
            </a:ext>
          </a:extLst>
        </xdr:cNvPr>
        <xdr:cNvSpPr/>
      </xdr:nvSpPr>
      <xdr:spPr>
        <a:xfrm>
          <a:off x="10606088" y="1347786"/>
          <a:ext cx="1381125" cy="37147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latin typeface="Aptos" panose="020B0004020202020204" pitchFamily="34" charset="0"/>
            </a:rPr>
            <a:t>Total</a:t>
          </a:r>
          <a:r>
            <a:rPr lang="en-US" sz="1400" b="1" baseline="0">
              <a:solidFill>
                <a:schemeClr val="tx1"/>
              </a:solidFill>
              <a:latin typeface="Aptos" panose="020B0004020202020204" pitchFamily="34" charset="0"/>
            </a:rPr>
            <a:t> Target</a:t>
          </a:r>
        </a:p>
      </xdr:txBody>
    </xdr:sp>
    <xdr:clientData/>
  </xdr:twoCellAnchor>
  <xdr:twoCellAnchor>
    <xdr:from>
      <xdr:col>21</xdr:col>
      <xdr:colOff>228600</xdr:colOff>
      <xdr:row>7</xdr:row>
      <xdr:rowOff>95249</xdr:rowOff>
    </xdr:from>
    <xdr:to>
      <xdr:col>23</xdr:col>
      <xdr:colOff>390525</xdr:colOff>
      <xdr:row>9</xdr:row>
      <xdr:rowOff>104774</xdr:rowOff>
    </xdr:to>
    <xdr:sp macro="" textlink="">
      <xdr:nvSpPr>
        <xdr:cNvPr id="44" name="Rectangle 43">
          <a:extLst>
            <a:ext uri="{FF2B5EF4-FFF2-40B4-BE49-F238E27FC236}">
              <a16:creationId xmlns:a16="http://schemas.microsoft.com/office/drawing/2014/main" id="{00000000-0008-0000-0600-00002C000000}"/>
            </a:ext>
          </a:extLst>
        </xdr:cNvPr>
        <xdr:cNvSpPr/>
      </xdr:nvSpPr>
      <xdr:spPr>
        <a:xfrm>
          <a:off x="13030200" y="1362074"/>
          <a:ext cx="1381125" cy="37147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tx1"/>
              </a:solidFill>
              <a:latin typeface="Aptos" panose="020B0004020202020204" pitchFamily="34" charset="0"/>
            </a:rPr>
            <a:t>Variance</a:t>
          </a:r>
          <a:r>
            <a:rPr lang="en-US" sz="1400" b="1" baseline="0">
              <a:solidFill>
                <a:schemeClr val="tx1"/>
              </a:solidFill>
              <a:latin typeface="Aptos" panose="020B0004020202020204" pitchFamily="34" charset="0"/>
            </a:rPr>
            <a:t> %</a:t>
          </a:r>
          <a:endParaRPr lang="en-US" sz="1400" b="1">
            <a:solidFill>
              <a:schemeClr val="tx1"/>
            </a:solidFill>
            <a:latin typeface="Aptos" panose="020B0004020202020204" pitchFamily="34" charset="0"/>
          </a:endParaRPr>
        </a:p>
      </xdr:txBody>
    </xdr:sp>
    <xdr:clientData/>
  </xdr:twoCellAnchor>
  <xdr:twoCellAnchor>
    <xdr:from>
      <xdr:col>13</xdr:col>
      <xdr:colOff>333375</xdr:colOff>
      <xdr:row>9</xdr:row>
      <xdr:rowOff>57149</xdr:rowOff>
    </xdr:from>
    <xdr:to>
      <xdr:col>15</xdr:col>
      <xdr:colOff>295274</xdr:colOff>
      <xdr:row>11</xdr:row>
      <xdr:rowOff>0</xdr:rowOff>
    </xdr:to>
    <xdr:sp macro="" textlink="Sheet2!T10">
      <xdr:nvSpPr>
        <xdr:cNvPr id="45" name="Rectangle 44">
          <a:extLst>
            <a:ext uri="{FF2B5EF4-FFF2-40B4-BE49-F238E27FC236}">
              <a16:creationId xmlns:a16="http://schemas.microsoft.com/office/drawing/2014/main" id="{00000000-0008-0000-0600-00002D000000}"/>
            </a:ext>
          </a:extLst>
        </xdr:cNvPr>
        <xdr:cNvSpPr/>
      </xdr:nvSpPr>
      <xdr:spPr>
        <a:xfrm>
          <a:off x="8258175" y="1685924"/>
          <a:ext cx="1181099" cy="304801"/>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F56046F-3311-47F6-A33E-DBD4DA15CAA5}" type="TxLink">
            <a:rPr lang="en-US" sz="1800" b="0" i="0" u="none" strike="noStrike">
              <a:solidFill>
                <a:srgbClr val="000000"/>
              </a:solidFill>
              <a:latin typeface="Aptos ExtraBold" panose="020F0502020204030204" pitchFamily="34" charset="0"/>
              <a:ea typeface="Calibri"/>
              <a:cs typeface="Calibri"/>
            </a:rPr>
            <a:pPr algn="ctr"/>
            <a:t> 546,575 </a:t>
          </a:fld>
          <a:endParaRPr lang="en-US" sz="1800" b="1">
            <a:solidFill>
              <a:schemeClr val="tx1"/>
            </a:solidFill>
            <a:latin typeface="Aptos ExtraBold" panose="020F0502020204030204" pitchFamily="34" charset="0"/>
          </a:endParaRPr>
        </a:p>
      </xdr:txBody>
    </xdr:sp>
    <xdr:clientData/>
  </xdr:twoCellAnchor>
  <xdr:twoCellAnchor>
    <xdr:from>
      <xdr:col>17</xdr:col>
      <xdr:colOff>333375</xdr:colOff>
      <xdr:row>9</xdr:row>
      <xdr:rowOff>57149</xdr:rowOff>
    </xdr:from>
    <xdr:to>
      <xdr:col>19</xdr:col>
      <xdr:colOff>295274</xdr:colOff>
      <xdr:row>11</xdr:row>
      <xdr:rowOff>0</xdr:rowOff>
    </xdr:to>
    <xdr:sp macro="" textlink="Sheet2!U10">
      <xdr:nvSpPr>
        <xdr:cNvPr id="46" name="Rectangle 45">
          <a:extLst>
            <a:ext uri="{FF2B5EF4-FFF2-40B4-BE49-F238E27FC236}">
              <a16:creationId xmlns:a16="http://schemas.microsoft.com/office/drawing/2014/main" id="{00000000-0008-0000-0600-00002E000000}"/>
            </a:ext>
          </a:extLst>
        </xdr:cNvPr>
        <xdr:cNvSpPr/>
      </xdr:nvSpPr>
      <xdr:spPr>
        <a:xfrm>
          <a:off x="10696575" y="1685924"/>
          <a:ext cx="1181099" cy="304801"/>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CC5C440-BD12-40D3-878C-0D44384939AD}" type="TxLink">
            <a:rPr lang="en-US" sz="1800" b="0" i="0" u="none" strike="noStrike">
              <a:solidFill>
                <a:srgbClr val="000000"/>
              </a:solidFill>
              <a:latin typeface="Aptos ExtraBold" panose="020F0502020204030204" pitchFamily="34" charset="0"/>
              <a:ea typeface="Calibri"/>
              <a:cs typeface="Calibri"/>
            </a:rPr>
            <a:pPr marL="0" indent="0" algn="ctr"/>
            <a:t> 422,011 </a:t>
          </a:fld>
          <a:endParaRPr lang="en-US" sz="1800" b="0" i="0" u="none" strike="noStrike">
            <a:solidFill>
              <a:srgbClr val="000000"/>
            </a:solidFill>
            <a:latin typeface="Aptos ExtraBold" panose="020F0502020204030204" pitchFamily="34" charset="0"/>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21</xdr:col>
          <xdr:colOff>421250</xdr:colOff>
          <xdr:row>9</xdr:row>
          <xdr:rowOff>76201</xdr:rowOff>
        </xdr:from>
        <xdr:to>
          <xdr:col>23</xdr:col>
          <xdr:colOff>257174</xdr:colOff>
          <xdr:row>11</xdr:row>
          <xdr:rowOff>38101</xdr:rowOff>
        </xdr:to>
        <xdr:pic>
          <xdr:nvPicPr>
            <xdr:cNvPr id="55" name="Picture 54">
              <a:extLst>
                <a:ext uri="{FF2B5EF4-FFF2-40B4-BE49-F238E27FC236}">
                  <a16:creationId xmlns:a16="http://schemas.microsoft.com/office/drawing/2014/main" id="{00000000-0008-0000-0600-000037000000}"/>
                </a:ext>
              </a:extLst>
            </xdr:cNvPr>
            <xdr:cNvPicPr>
              <a:picLocks noChangeAspect="1" noChangeArrowheads="1"/>
              <a:extLst>
                <a:ext uri="{84589F7E-364E-4C9E-8A38-B11213B215E9}">
                  <a14:cameraTool cellRange="Sheet2!$X$3" spid="_x0000_s6743"/>
                </a:ext>
              </a:extLst>
            </xdr:cNvPicPr>
          </xdr:nvPicPr>
          <xdr:blipFill>
            <a:blip xmlns:r="http://schemas.openxmlformats.org/officeDocument/2006/relationships" r:embed="rId7"/>
            <a:srcRect/>
            <a:stretch>
              <a:fillRect/>
            </a:stretch>
          </xdr:blipFill>
          <xdr:spPr bwMode="auto">
            <a:xfrm>
              <a:off x="13222850" y="1704976"/>
              <a:ext cx="1055124" cy="323850"/>
            </a:xfrm>
            <a:prstGeom prst="rect">
              <a:avLst/>
            </a:prstGeom>
            <a:solidFill>
              <a:schemeClr val="bg1">
                <a:lumMod val="95000"/>
              </a:schemeClr>
            </a:solidFill>
            <a:ln>
              <a:noFill/>
            </a:ln>
          </xdr:spPr>
        </xdr:pic>
        <xdr:clientData/>
      </xdr:twoCellAnchor>
    </mc:Choice>
    <mc:Fallback/>
  </mc:AlternateContent>
  <xdr:twoCellAnchor>
    <xdr:from>
      <xdr:col>13</xdr:col>
      <xdr:colOff>114300</xdr:colOff>
      <xdr:row>12</xdr:row>
      <xdr:rowOff>19050</xdr:rowOff>
    </xdr:from>
    <xdr:to>
      <xdr:col>16</xdr:col>
      <xdr:colOff>333375</xdr:colOff>
      <xdr:row>13</xdr:row>
      <xdr:rowOff>152401</xdr:rowOff>
    </xdr:to>
    <xdr:sp macro="" textlink="">
      <xdr:nvSpPr>
        <xdr:cNvPr id="58" name="Rectangle 57">
          <a:extLst>
            <a:ext uri="{FF2B5EF4-FFF2-40B4-BE49-F238E27FC236}">
              <a16:creationId xmlns:a16="http://schemas.microsoft.com/office/drawing/2014/main" id="{00000000-0008-0000-0600-00003A000000}"/>
            </a:ext>
          </a:extLst>
        </xdr:cNvPr>
        <xdr:cNvSpPr/>
      </xdr:nvSpPr>
      <xdr:spPr>
        <a:xfrm>
          <a:off x="8039100" y="2190750"/>
          <a:ext cx="2047875" cy="314326"/>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chemeClr val="tx1"/>
              </a:solidFill>
              <a:latin typeface="Aptos" panose="020B0004020202020204" pitchFamily="34" charset="0"/>
            </a:rPr>
            <a:t>Revenue vs Target by month</a:t>
          </a:r>
        </a:p>
      </xdr:txBody>
    </xdr:sp>
    <xdr:clientData/>
  </xdr:twoCellAnchor>
  <xdr:twoCellAnchor>
    <xdr:from>
      <xdr:col>13</xdr:col>
      <xdr:colOff>285750</xdr:colOff>
      <xdr:row>13</xdr:row>
      <xdr:rowOff>104775</xdr:rowOff>
    </xdr:from>
    <xdr:to>
      <xdr:col>15</xdr:col>
      <xdr:colOff>190500</xdr:colOff>
      <xdr:row>13</xdr:row>
      <xdr:rowOff>104775</xdr:rowOff>
    </xdr:to>
    <xdr:cxnSp macro="">
      <xdr:nvCxnSpPr>
        <xdr:cNvPr id="60" name="Straight Connector 59">
          <a:extLst>
            <a:ext uri="{FF2B5EF4-FFF2-40B4-BE49-F238E27FC236}">
              <a16:creationId xmlns:a16="http://schemas.microsoft.com/office/drawing/2014/main" id="{00000000-0008-0000-0600-00003C000000}"/>
            </a:ext>
          </a:extLst>
        </xdr:cNvPr>
        <xdr:cNvCxnSpPr/>
      </xdr:nvCxnSpPr>
      <xdr:spPr>
        <a:xfrm>
          <a:off x="8210550" y="2457450"/>
          <a:ext cx="1123950" cy="0"/>
        </a:xfrm>
        <a:prstGeom prst="line">
          <a:avLst/>
        </a:prstGeom>
        <a:ln w="1397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419100</xdr:colOff>
      <xdr:row>6</xdr:row>
      <xdr:rowOff>109537</xdr:rowOff>
    </xdr:from>
    <xdr:to>
      <xdr:col>7</xdr:col>
      <xdr:colOff>19050</xdr:colOff>
      <xdr:row>25</xdr:row>
      <xdr:rowOff>145732</xdr:rowOff>
    </xdr:to>
    <xdr:sp macro="" textlink="">
      <xdr:nvSpPr>
        <xdr:cNvPr id="63" name="Rectangle: Rounded Corners 62">
          <a:extLst>
            <a:ext uri="{FF2B5EF4-FFF2-40B4-BE49-F238E27FC236}">
              <a16:creationId xmlns:a16="http://schemas.microsoft.com/office/drawing/2014/main" id="{00000000-0008-0000-0600-00003F000000}"/>
            </a:ext>
          </a:extLst>
        </xdr:cNvPr>
        <xdr:cNvSpPr/>
      </xdr:nvSpPr>
      <xdr:spPr>
        <a:xfrm>
          <a:off x="1028700" y="1195387"/>
          <a:ext cx="3257550" cy="3474720"/>
        </a:xfrm>
        <a:prstGeom prst="roundRect">
          <a:avLst>
            <a:gd name="adj" fmla="val 623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219075</xdr:colOff>
      <xdr:row>6</xdr:row>
      <xdr:rowOff>109537</xdr:rowOff>
    </xdr:from>
    <xdr:to>
      <xdr:col>12</xdr:col>
      <xdr:colOff>428625</xdr:colOff>
      <xdr:row>25</xdr:row>
      <xdr:rowOff>145732</xdr:rowOff>
    </xdr:to>
    <xdr:sp macro="" textlink="">
      <xdr:nvSpPr>
        <xdr:cNvPr id="64" name="Rectangle: Rounded Corners 63">
          <a:extLst>
            <a:ext uri="{FF2B5EF4-FFF2-40B4-BE49-F238E27FC236}">
              <a16:creationId xmlns:a16="http://schemas.microsoft.com/office/drawing/2014/main" id="{00000000-0008-0000-0600-000040000000}"/>
            </a:ext>
          </a:extLst>
        </xdr:cNvPr>
        <xdr:cNvSpPr/>
      </xdr:nvSpPr>
      <xdr:spPr>
        <a:xfrm>
          <a:off x="4486275" y="1195387"/>
          <a:ext cx="3257550" cy="3474720"/>
        </a:xfrm>
        <a:prstGeom prst="roundRect">
          <a:avLst>
            <a:gd name="adj" fmla="val 623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247651</xdr:colOff>
      <xdr:row>7</xdr:row>
      <xdr:rowOff>33337</xdr:rowOff>
    </xdr:from>
    <xdr:to>
      <xdr:col>12</xdr:col>
      <xdr:colOff>304800</xdr:colOff>
      <xdr:row>15</xdr:row>
      <xdr:rowOff>133350</xdr:rowOff>
    </xdr:to>
    <xdr:grpSp>
      <xdr:nvGrpSpPr>
        <xdr:cNvPr id="68" name="Group 67">
          <a:extLst>
            <a:ext uri="{FF2B5EF4-FFF2-40B4-BE49-F238E27FC236}">
              <a16:creationId xmlns:a16="http://schemas.microsoft.com/office/drawing/2014/main" id="{00000000-0008-0000-0600-000044000000}"/>
            </a:ext>
          </a:extLst>
        </xdr:cNvPr>
        <xdr:cNvGrpSpPr/>
      </xdr:nvGrpSpPr>
      <xdr:grpSpPr>
        <a:xfrm>
          <a:off x="4514851" y="1300162"/>
          <a:ext cx="3105149" cy="1547813"/>
          <a:chOff x="4514851" y="1223962"/>
          <a:chExt cx="3105149" cy="1547813"/>
        </a:xfrm>
      </xdr:grpSpPr>
      <xdr:sp macro="" textlink="">
        <xdr:nvSpPr>
          <xdr:cNvPr id="27" name="Rectangle: Rounded Corners 26">
            <a:extLst>
              <a:ext uri="{FF2B5EF4-FFF2-40B4-BE49-F238E27FC236}">
                <a16:creationId xmlns:a16="http://schemas.microsoft.com/office/drawing/2014/main" id="{00000000-0008-0000-0600-00001B000000}"/>
              </a:ext>
            </a:extLst>
          </xdr:cNvPr>
          <xdr:cNvSpPr/>
        </xdr:nvSpPr>
        <xdr:spPr>
          <a:xfrm>
            <a:off x="4514851" y="1223962"/>
            <a:ext cx="2552699" cy="176213"/>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latin typeface="Aptos" panose="020B0004020202020204" pitchFamily="34" charset="0"/>
              </a:rPr>
              <a:t>Revenue Generated</a:t>
            </a:r>
            <a:r>
              <a:rPr lang="en-US" sz="1100" b="1" baseline="0">
                <a:solidFill>
                  <a:schemeClr val="tx1"/>
                </a:solidFill>
                <a:latin typeface="Aptos" panose="020B0004020202020204" pitchFamily="34" charset="0"/>
              </a:rPr>
              <a:t> on Weekdays</a:t>
            </a:r>
            <a:endParaRPr lang="en-US" sz="1100" b="1">
              <a:solidFill>
                <a:schemeClr val="tx1"/>
              </a:solidFill>
              <a:latin typeface="Aptos" panose="020B0004020202020204" pitchFamily="34" charset="0"/>
            </a:endParaRPr>
          </a:p>
        </xdr:txBody>
      </xdr:sp>
      <mc:AlternateContent xmlns:mc="http://schemas.openxmlformats.org/markup-compatibility/2006" xmlns:a14="http://schemas.microsoft.com/office/drawing/2010/main">
        <mc:Choice Requires="a14">
          <xdr:pic>
            <xdr:nvPicPr>
              <xdr:cNvPr id="37" name="Picture 36">
                <a:extLst>
                  <a:ext uri="{FF2B5EF4-FFF2-40B4-BE49-F238E27FC236}">
                    <a16:creationId xmlns:a16="http://schemas.microsoft.com/office/drawing/2014/main" id="{00000000-0008-0000-0600-000025000000}"/>
                  </a:ext>
                </a:extLst>
              </xdr:cNvPr>
              <xdr:cNvPicPr>
                <a:picLocks noChangeAspect="1" noChangeArrowheads="1"/>
                <a:extLst>
                  <a:ext uri="{84589F7E-364E-4C9E-8A38-B11213B215E9}">
                    <a14:cameraTool cellRange="Sheet3!$I$12:$R$21" spid="_x0000_s6744"/>
                  </a:ext>
                </a:extLst>
              </xdr:cNvPicPr>
            </xdr:nvPicPr>
            <xdr:blipFill>
              <a:blip xmlns:r="http://schemas.openxmlformats.org/officeDocument/2006/relationships" r:embed="rId8"/>
              <a:srcRect/>
              <a:stretch>
                <a:fillRect/>
              </a:stretch>
            </xdr:blipFill>
            <xdr:spPr bwMode="auto">
              <a:xfrm>
                <a:off x="4619625" y="1590675"/>
                <a:ext cx="1760220" cy="988695"/>
              </a:xfrm>
              <a:prstGeom prst="rect">
                <a:avLst/>
              </a:prstGeom>
              <a:noFill/>
              <a:extLst>
                <a:ext uri="{909E8E84-426E-40DD-AFC4-6F175D3DCCD1}">
                  <a14:hiddenFill>
                    <a:solidFill>
                      <a:srgbClr val="FFFFFF"/>
                    </a:solidFill>
                  </a14:hiddenFill>
                </a:ext>
              </a:extLst>
            </xdr:spPr>
          </xdr:pic>
        </mc:Choice>
        <mc:Fallback xmlns=""/>
      </mc:AlternateContent>
      <xdr:grpSp>
        <xdr:nvGrpSpPr>
          <xdr:cNvPr id="59" name="Group 58">
            <a:extLst>
              <a:ext uri="{FF2B5EF4-FFF2-40B4-BE49-F238E27FC236}">
                <a16:creationId xmlns:a16="http://schemas.microsoft.com/office/drawing/2014/main" id="{00000000-0008-0000-0600-00003B000000}"/>
              </a:ext>
            </a:extLst>
          </xdr:cNvPr>
          <xdr:cNvGrpSpPr/>
        </xdr:nvGrpSpPr>
        <xdr:grpSpPr>
          <a:xfrm>
            <a:off x="6391275" y="1443038"/>
            <a:ext cx="1228725" cy="1328737"/>
            <a:chOff x="6391275" y="1443038"/>
            <a:chExt cx="1228725" cy="1328737"/>
          </a:xfrm>
        </xdr:grpSpPr>
        <xdr:sp macro="" textlink="Sheet3!G3">
          <xdr:nvSpPr>
            <xdr:cNvPr id="53" name="Rectangle: Rounded Corners 52">
              <a:extLst>
                <a:ext uri="{FF2B5EF4-FFF2-40B4-BE49-F238E27FC236}">
                  <a16:creationId xmlns:a16="http://schemas.microsoft.com/office/drawing/2014/main" id="{00000000-0008-0000-0600-000035000000}"/>
                </a:ext>
              </a:extLst>
            </xdr:cNvPr>
            <xdr:cNvSpPr/>
          </xdr:nvSpPr>
          <xdr:spPr>
            <a:xfrm>
              <a:off x="6724651" y="2071688"/>
              <a:ext cx="638174" cy="338137"/>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4F9678F-6381-4EDD-8F9A-19C914314D1D}" type="TxLink">
                <a:rPr lang="en-US" sz="1400" b="0" i="0" u="none" strike="noStrike">
                  <a:solidFill>
                    <a:srgbClr val="000000"/>
                  </a:solidFill>
                  <a:latin typeface="72 Black" panose="020B0A04030603020204" pitchFamily="34" charset="0"/>
                  <a:ea typeface="Calibri"/>
                  <a:cs typeface="72 Black" panose="020B0A04030603020204" pitchFamily="34" charset="0"/>
                </a:rPr>
                <a:pPr algn="l"/>
                <a:t>73%</a:t>
              </a:fld>
              <a:endParaRPr lang="en-US" sz="1400">
                <a:latin typeface="72 Black" panose="020B0A04030603020204" pitchFamily="34" charset="0"/>
                <a:cs typeface="72 Black" panose="020B0A04030603020204" pitchFamily="34" charset="0"/>
              </a:endParaRPr>
            </a:p>
          </xdr:txBody>
        </xdr:sp>
        <xdr:grpSp>
          <xdr:nvGrpSpPr>
            <xdr:cNvPr id="57" name="Group 56">
              <a:extLst>
                <a:ext uri="{FF2B5EF4-FFF2-40B4-BE49-F238E27FC236}">
                  <a16:creationId xmlns:a16="http://schemas.microsoft.com/office/drawing/2014/main" id="{00000000-0008-0000-0600-000039000000}"/>
                </a:ext>
              </a:extLst>
            </xdr:cNvPr>
            <xdr:cNvGrpSpPr/>
          </xdr:nvGrpSpPr>
          <xdr:grpSpPr>
            <a:xfrm>
              <a:off x="6391275" y="1443038"/>
              <a:ext cx="1228725" cy="1328737"/>
              <a:chOff x="6391275" y="1443038"/>
              <a:chExt cx="1228725" cy="1328737"/>
            </a:xfrm>
          </xdr:grpSpPr>
          <xdr:sp macro="" textlink="Sheet3!G6">
            <xdr:nvSpPr>
              <xdr:cNvPr id="48" name="Rectangle: Rounded Corners 47">
                <a:extLst>
                  <a:ext uri="{FF2B5EF4-FFF2-40B4-BE49-F238E27FC236}">
                    <a16:creationId xmlns:a16="http://schemas.microsoft.com/office/drawing/2014/main" id="{00000000-0008-0000-0600-000030000000}"/>
                  </a:ext>
                </a:extLst>
              </xdr:cNvPr>
              <xdr:cNvSpPr/>
            </xdr:nvSpPr>
            <xdr:spPr>
              <a:xfrm>
                <a:off x="6467475" y="1443038"/>
                <a:ext cx="1104900" cy="347662"/>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DE8E4E9-06E2-43C0-92F4-CE3A3EC91695}" type="TxLink">
                  <a:rPr lang="en-US" sz="1600" b="1" i="0" u="none" strike="noStrike">
                    <a:solidFill>
                      <a:srgbClr val="000000"/>
                    </a:solidFill>
                    <a:latin typeface="Calibri"/>
                    <a:ea typeface="Calibri"/>
                    <a:cs typeface="Calibri"/>
                  </a:rPr>
                  <a:pPr algn="l"/>
                  <a:t> $400,381 </a:t>
                </a:fld>
                <a:endParaRPr lang="en-US" sz="1600" b="1">
                  <a:latin typeface="Aptos" panose="020B0004020202020204" pitchFamily="34" charset="0"/>
                </a:endParaRPr>
              </a:p>
            </xdr:txBody>
          </xdr:sp>
          <xdr:graphicFrame macro="">
            <xdr:nvGraphicFramePr>
              <xdr:cNvPr id="56" name="Chart 55">
                <a:extLst>
                  <a:ext uri="{FF2B5EF4-FFF2-40B4-BE49-F238E27FC236}">
                    <a16:creationId xmlns:a16="http://schemas.microsoft.com/office/drawing/2014/main" id="{00000000-0008-0000-0600-000038000000}"/>
                  </a:ext>
                </a:extLst>
              </xdr:cNvPr>
              <xdr:cNvGraphicFramePr>
                <a:graphicFrameLocks/>
              </xdr:cNvGraphicFramePr>
            </xdr:nvGraphicFramePr>
            <xdr:xfrm>
              <a:off x="6391275" y="1666875"/>
              <a:ext cx="1228725" cy="1104900"/>
            </xdr:xfrm>
            <a:graphic>
              <a:graphicData uri="http://schemas.openxmlformats.org/drawingml/2006/chart">
                <c:chart xmlns:c="http://schemas.openxmlformats.org/drawingml/2006/chart" xmlns:r="http://schemas.openxmlformats.org/officeDocument/2006/relationships" r:id="rId9"/>
              </a:graphicData>
            </a:graphic>
          </xdr:graphicFrame>
        </xdr:grpSp>
      </xdr:grpSp>
    </xdr:grpSp>
    <xdr:clientData/>
  </xdr:twoCellAnchor>
  <xdr:twoCellAnchor>
    <xdr:from>
      <xdr:col>7</xdr:col>
      <xdr:colOff>247651</xdr:colOff>
      <xdr:row>16</xdr:row>
      <xdr:rowOff>138112</xdr:rowOff>
    </xdr:from>
    <xdr:to>
      <xdr:col>12</xdr:col>
      <xdr:colOff>295275</xdr:colOff>
      <xdr:row>25</xdr:row>
      <xdr:rowOff>0</xdr:rowOff>
    </xdr:to>
    <xdr:grpSp>
      <xdr:nvGrpSpPr>
        <xdr:cNvPr id="67" name="Group 66">
          <a:extLst>
            <a:ext uri="{FF2B5EF4-FFF2-40B4-BE49-F238E27FC236}">
              <a16:creationId xmlns:a16="http://schemas.microsoft.com/office/drawing/2014/main" id="{00000000-0008-0000-0600-000043000000}"/>
            </a:ext>
          </a:extLst>
        </xdr:cNvPr>
        <xdr:cNvGrpSpPr/>
      </xdr:nvGrpSpPr>
      <xdr:grpSpPr>
        <a:xfrm>
          <a:off x="4514851" y="3033712"/>
          <a:ext cx="3095624" cy="1490663"/>
          <a:chOff x="4514851" y="2747962"/>
          <a:chExt cx="3095624" cy="1490663"/>
        </a:xfrm>
      </xdr:grpSpPr>
      <xdr:sp macro="" textlink="">
        <xdr:nvSpPr>
          <xdr:cNvPr id="30" name="Rectangle: Rounded Corners 29">
            <a:extLst>
              <a:ext uri="{FF2B5EF4-FFF2-40B4-BE49-F238E27FC236}">
                <a16:creationId xmlns:a16="http://schemas.microsoft.com/office/drawing/2014/main" id="{00000000-0008-0000-0600-00001E000000}"/>
              </a:ext>
            </a:extLst>
          </xdr:cNvPr>
          <xdr:cNvSpPr/>
        </xdr:nvSpPr>
        <xdr:spPr>
          <a:xfrm>
            <a:off x="4514851" y="2747962"/>
            <a:ext cx="2552699" cy="176213"/>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latin typeface="Aptos" panose="020B0004020202020204" pitchFamily="34" charset="0"/>
              </a:rPr>
              <a:t>Revenue Generated</a:t>
            </a:r>
            <a:r>
              <a:rPr lang="en-US" sz="1100" b="1" baseline="0">
                <a:solidFill>
                  <a:schemeClr val="tx1"/>
                </a:solidFill>
                <a:latin typeface="Aptos" panose="020B0004020202020204" pitchFamily="34" charset="0"/>
              </a:rPr>
              <a:t> on Weekends</a:t>
            </a:r>
          </a:p>
        </xdr:txBody>
      </xdr:sp>
      <mc:AlternateContent xmlns:mc="http://schemas.openxmlformats.org/markup-compatibility/2006" xmlns:a14="http://schemas.microsoft.com/office/drawing/2010/main">
        <mc:Choice Requires="a14">
          <xdr:pic>
            <xdr:nvPicPr>
              <xdr:cNvPr id="47" name="Picture 46">
                <a:extLst>
                  <a:ext uri="{FF2B5EF4-FFF2-40B4-BE49-F238E27FC236}">
                    <a16:creationId xmlns:a16="http://schemas.microsoft.com/office/drawing/2014/main" id="{00000000-0008-0000-0600-00002F000000}"/>
                  </a:ext>
                </a:extLst>
              </xdr:cNvPr>
              <xdr:cNvPicPr>
                <a:picLocks noChangeAspect="1" noChangeArrowheads="1"/>
                <a:extLst>
                  <a:ext uri="{84589F7E-364E-4C9E-8A38-B11213B215E9}">
                    <a14:cameraTool cellRange="Sheet3!$I$23:$R$32" spid="_x0000_s6745"/>
                  </a:ext>
                </a:extLst>
              </xdr:cNvPicPr>
            </xdr:nvPicPr>
            <xdr:blipFill>
              <a:blip xmlns:r="http://schemas.openxmlformats.org/officeDocument/2006/relationships" r:embed="rId10"/>
              <a:srcRect/>
              <a:stretch>
                <a:fillRect/>
              </a:stretch>
            </xdr:blipFill>
            <xdr:spPr bwMode="auto">
              <a:xfrm>
                <a:off x="4638675" y="3114675"/>
                <a:ext cx="1760220" cy="988695"/>
              </a:xfrm>
              <a:prstGeom prst="rect">
                <a:avLst/>
              </a:prstGeom>
              <a:noFill/>
              <a:extLst>
                <a:ext uri="{909E8E84-426E-40DD-AFC4-6F175D3DCCD1}">
                  <a14:hiddenFill>
                    <a:solidFill>
                      <a:srgbClr val="FFFFFF"/>
                    </a:solidFill>
                  </a14:hiddenFill>
                </a:ext>
              </a:extLst>
            </xdr:spPr>
          </xdr:pic>
        </mc:Choice>
        <mc:Fallback xmlns=""/>
      </mc:AlternateContent>
      <xdr:grpSp>
        <xdr:nvGrpSpPr>
          <xdr:cNvPr id="62" name="Group 61">
            <a:extLst>
              <a:ext uri="{FF2B5EF4-FFF2-40B4-BE49-F238E27FC236}">
                <a16:creationId xmlns:a16="http://schemas.microsoft.com/office/drawing/2014/main" id="{00000000-0008-0000-0600-00003E000000}"/>
              </a:ext>
            </a:extLst>
          </xdr:cNvPr>
          <xdr:cNvGrpSpPr/>
        </xdr:nvGrpSpPr>
        <xdr:grpSpPr>
          <a:xfrm>
            <a:off x="6381750" y="2957513"/>
            <a:ext cx="1228725" cy="1281112"/>
            <a:chOff x="6381750" y="2957513"/>
            <a:chExt cx="1228725" cy="1281112"/>
          </a:xfrm>
        </xdr:grpSpPr>
        <xdr:sp macro="" textlink="Sheet3!G7">
          <xdr:nvSpPr>
            <xdr:cNvPr id="50" name="Rectangle: Rounded Corners 49">
              <a:extLst>
                <a:ext uri="{FF2B5EF4-FFF2-40B4-BE49-F238E27FC236}">
                  <a16:creationId xmlns:a16="http://schemas.microsoft.com/office/drawing/2014/main" id="{00000000-0008-0000-0600-000032000000}"/>
                </a:ext>
              </a:extLst>
            </xdr:cNvPr>
            <xdr:cNvSpPr/>
          </xdr:nvSpPr>
          <xdr:spPr>
            <a:xfrm>
              <a:off x="6467475" y="2957513"/>
              <a:ext cx="1104900" cy="347662"/>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4C35671-8DF1-49EB-BE1A-C870218475B4}" type="TxLink">
                <a:rPr lang="en-US" sz="1600" b="1" i="0" u="none" strike="noStrike">
                  <a:solidFill>
                    <a:srgbClr val="000000"/>
                  </a:solidFill>
                  <a:latin typeface="Aptos" panose="020B0004020202020204" pitchFamily="34" charset="0"/>
                  <a:ea typeface="Calibri"/>
                  <a:cs typeface="Calibri"/>
                </a:rPr>
                <a:pPr algn="l"/>
                <a:t> $146,194 </a:t>
              </a:fld>
              <a:endParaRPr lang="en-US" sz="1600" b="1">
                <a:latin typeface="Aptos" panose="020B0004020202020204" pitchFamily="34" charset="0"/>
              </a:endParaRPr>
            </a:p>
          </xdr:txBody>
        </xdr:sp>
        <xdr:sp macro="" textlink="Sheet3!G4">
          <xdr:nvSpPr>
            <xdr:cNvPr id="54" name="Rectangle: Rounded Corners 53">
              <a:extLst>
                <a:ext uri="{FF2B5EF4-FFF2-40B4-BE49-F238E27FC236}">
                  <a16:creationId xmlns:a16="http://schemas.microsoft.com/office/drawing/2014/main" id="{00000000-0008-0000-0600-000036000000}"/>
                </a:ext>
              </a:extLst>
            </xdr:cNvPr>
            <xdr:cNvSpPr/>
          </xdr:nvSpPr>
          <xdr:spPr>
            <a:xfrm>
              <a:off x="6724651" y="3557588"/>
              <a:ext cx="628649" cy="357187"/>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C052D82-803B-410F-A3A1-83426854357C}" type="TxLink">
                <a:rPr lang="en-US" sz="1400" b="0" i="0" u="none" strike="noStrike">
                  <a:solidFill>
                    <a:srgbClr val="000000"/>
                  </a:solidFill>
                  <a:latin typeface="72 Black" panose="020B0A04030603020204" pitchFamily="34" charset="0"/>
                  <a:ea typeface="Calibri"/>
                  <a:cs typeface="72 Black" panose="020B0A04030603020204" pitchFamily="34" charset="0"/>
                </a:rPr>
                <a:pPr algn="l"/>
                <a:t>27%</a:t>
              </a:fld>
              <a:endParaRPr lang="en-US" sz="1400">
                <a:latin typeface="72 Black" panose="020B0A04030603020204" pitchFamily="34" charset="0"/>
                <a:cs typeface="72 Black" panose="020B0A04030603020204" pitchFamily="34" charset="0"/>
              </a:endParaRPr>
            </a:p>
          </xdr:txBody>
        </xdr:sp>
        <xdr:graphicFrame macro="">
          <xdr:nvGraphicFramePr>
            <xdr:cNvPr id="61" name="Chart 60">
              <a:extLst>
                <a:ext uri="{FF2B5EF4-FFF2-40B4-BE49-F238E27FC236}">
                  <a16:creationId xmlns:a16="http://schemas.microsoft.com/office/drawing/2014/main" id="{00000000-0008-0000-0600-00003D000000}"/>
                </a:ext>
              </a:extLst>
            </xdr:cNvPr>
            <xdr:cNvGraphicFramePr>
              <a:graphicFrameLocks/>
            </xdr:cNvGraphicFramePr>
          </xdr:nvGraphicFramePr>
          <xdr:xfrm>
            <a:off x="6381750" y="3143250"/>
            <a:ext cx="1228725" cy="1095375"/>
          </xdr:xfrm>
          <a:graphic>
            <a:graphicData uri="http://schemas.openxmlformats.org/drawingml/2006/chart">
              <c:chart xmlns:c="http://schemas.openxmlformats.org/drawingml/2006/chart" xmlns:r="http://schemas.openxmlformats.org/officeDocument/2006/relationships" r:id="rId11"/>
            </a:graphicData>
          </a:graphic>
        </xdr:graphicFrame>
      </xdr:grpSp>
    </xdr:grpSp>
    <xdr:clientData/>
  </xdr:twoCellAnchor>
  <xdr:twoCellAnchor>
    <xdr:from>
      <xdr:col>1</xdr:col>
      <xdr:colOff>561974</xdr:colOff>
      <xdr:row>11</xdr:row>
      <xdr:rowOff>95250</xdr:rowOff>
    </xdr:from>
    <xdr:to>
      <xdr:col>6</xdr:col>
      <xdr:colOff>495300</xdr:colOff>
      <xdr:row>26</xdr:row>
      <xdr:rowOff>19050</xdr:rowOff>
    </xdr:to>
    <xdr:graphicFrame macro="">
      <xdr:nvGraphicFramePr>
        <xdr:cNvPr id="66" name="Chart 65">
          <a:extLst>
            <a:ext uri="{FF2B5EF4-FFF2-40B4-BE49-F238E27FC236}">
              <a16:creationId xmlns:a16="http://schemas.microsoft.com/office/drawing/2014/main" id="{00000000-0008-0000-06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514349</xdr:colOff>
      <xdr:row>7</xdr:row>
      <xdr:rowOff>0</xdr:rowOff>
    </xdr:from>
    <xdr:to>
      <xdr:col>6</xdr:col>
      <xdr:colOff>552450</xdr:colOff>
      <xdr:row>8</xdr:row>
      <xdr:rowOff>123825</xdr:rowOff>
    </xdr:to>
    <xdr:sp macro="" textlink="">
      <xdr:nvSpPr>
        <xdr:cNvPr id="69" name="Rectangle: Rounded Corners 68">
          <a:extLst>
            <a:ext uri="{FF2B5EF4-FFF2-40B4-BE49-F238E27FC236}">
              <a16:creationId xmlns:a16="http://schemas.microsoft.com/office/drawing/2014/main" id="{00000000-0008-0000-0600-000045000000}"/>
            </a:ext>
          </a:extLst>
        </xdr:cNvPr>
        <xdr:cNvSpPr/>
      </xdr:nvSpPr>
      <xdr:spPr>
        <a:xfrm>
          <a:off x="1123949" y="1266825"/>
          <a:ext cx="3086101" cy="304800"/>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tx1"/>
              </a:solidFill>
              <a:latin typeface="Aptos" panose="020B0004020202020204" pitchFamily="34" charset="0"/>
            </a:rPr>
            <a:t>Revenue by</a:t>
          </a:r>
          <a:r>
            <a:rPr lang="en-US" sz="1100" b="1" baseline="0">
              <a:solidFill>
                <a:schemeClr val="tx1"/>
              </a:solidFill>
              <a:latin typeface="Aptos" panose="020B0004020202020204" pitchFamily="34" charset="0"/>
            </a:rPr>
            <a:t> Quarter and QoQ revenue change</a:t>
          </a:r>
          <a:endParaRPr lang="en-US" sz="1100" b="1">
            <a:solidFill>
              <a:schemeClr val="tx1"/>
            </a:solidFill>
            <a:latin typeface="Aptos" panose="020B0004020202020204" pitchFamily="34" charset="0"/>
          </a:endParaRPr>
        </a:p>
      </xdr:txBody>
    </xdr:sp>
    <xdr:clientData/>
  </xdr:twoCellAnchor>
  <xdr:twoCellAnchor>
    <xdr:from>
      <xdr:col>1</xdr:col>
      <xdr:colOff>542924</xdr:colOff>
      <xdr:row>8</xdr:row>
      <xdr:rowOff>161925</xdr:rowOff>
    </xdr:from>
    <xdr:to>
      <xdr:col>3</xdr:col>
      <xdr:colOff>514349</xdr:colOff>
      <xdr:row>10</xdr:row>
      <xdr:rowOff>104775</xdr:rowOff>
    </xdr:to>
    <xdr:sp macro="" textlink="">
      <xdr:nvSpPr>
        <xdr:cNvPr id="72" name="Rectangle: Rounded Corners 71">
          <a:extLst>
            <a:ext uri="{FF2B5EF4-FFF2-40B4-BE49-F238E27FC236}">
              <a16:creationId xmlns:a16="http://schemas.microsoft.com/office/drawing/2014/main" id="{00000000-0008-0000-0600-000048000000}"/>
            </a:ext>
          </a:extLst>
        </xdr:cNvPr>
        <xdr:cNvSpPr/>
      </xdr:nvSpPr>
      <xdr:spPr>
        <a:xfrm>
          <a:off x="1152524" y="1609725"/>
          <a:ext cx="1190625" cy="304800"/>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solidFill>
              <a:latin typeface="Aptos" panose="020B0004020202020204" pitchFamily="34" charset="0"/>
            </a:rPr>
            <a:t>Avg.</a:t>
          </a:r>
          <a:r>
            <a:rPr lang="en-US" sz="1200" b="1" baseline="0">
              <a:solidFill>
                <a:schemeClr val="tx1"/>
              </a:solidFill>
              <a:latin typeface="Aptos" panose="020B0004020202020204" pitchFamily="34" charset="0"/>
            </a:rPr>
            <a:t> Revenue</a:t>
          </a:r>
          <a:endParaRPr lang="en-US" sz="1200" b="1">
            <a:solidFill>
              <a:schemeClr val="tx1"/>
            </a:solidFill>
            <a:latin typeface="Aptos" panose="020B0004020202020204" pitchFamily="34" charset="0"/>
          </a:endParaRPr>
        </a:p>
      </xdr:txBody>
    </xdr:sp>
    <xdr:clientData/>
  </xdr:twoCellAnchor>
  <xdr:twoCellAnchor>
    <xdr:from>
      <xdr:col>2</xdr:col>
      <xdr:colOff>9524</xdr:colOff>
      <xdr:row>8</xdr:row>
      <xdr:rowOff>28575</xdr:rowOff>
    </xdr:from>
    <xdr:to>
      <xdr:col>6</xdr:col>
      <xdr:colOff>428625</xdr:colOff>
      <xdr:row>8</xdr:row>
      <xdr:rowOff>38100</xdr:rowOff>
    </xdr:to>
    <xdr:cxnSp macro="">
      <xdr:nvCxnSpPr>
        <xdr:cNvPr id="74" name="Straight Connector 73">
          <a:extLst>
            <a:ext uri="{FF2B5EF4-FFF2-40B4-BE49-F238E27FC236}">
              <a16:creationId xmlns:a16="http://schemas.microsoft.com/office/drawing/2014/main" id="{00000000-0008-0000-0600-00004A000000}"/>
            </a:ext>
          </a:extLst>
        </xdr:cNvPr>
        <xdr:cNvCxnSpPr/>
      </xdr:nvCxnSpPr>
      <xdr:spPr>
        <a:xfrm>
          <a:off x="1228724" y="1476375"/>
          <a:ext cx="2857501" cy="9525"/>
        </a:xfrm>
        <a:prstGeom prst="line">
          <a:avLst/>
        </a:prstGeom>
        <a:ln w="952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600075</xdr:colOff>
      <xdr:row>8</xdr:row>
      <xdr:rowOff>161925</xdr:rowOff>
    </xdr:from>
    <xdr:to>
      <xdr:col>6</xdr:col>
      <xdr:colOff>447675</xdr:colOff>
      <xdr:row>10</xdr:row>
      <xdr:rowOff>95250</xdr:rowOff>
    </xdr:to>
    <xdr:sp macro="" textlink="Sheet3!AH4">
      <xdr:nvSpPr>
        <xdr:cNvPr id="77" name="Rectangle: Rounded Corners 76">
          <a:extLst>
            <a:ext uri="{FF2B5EF4-FFF2-40B4-BE49-F238E27FC236}">
              <a16:creationId xmlns:a16="http://schemas.microsoft.com/office/drawing/2014/main" id="{00000000-0008-0000-0600-00004D000000}"/>
            </a:ext>
          </a:extLst>
        </xdr:cNvPr>
        <xdr:cNvSpPr/>
      </xdr:nvSpPr>
      <xdr:spPr>
        <a:xfrm>
          <a:off x="3038475" y="1609725"/>
          <a:ext cx="1066800" cy="295275"/>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758B90C-ECCF-4CC7-A898-E096795BF1D0}" type="TxLink">
            <a:rPr lang="en-US" sz="1300" b="0" i="0" u="none" strike="noStrike">
              <a:solidFill>
                <a:srgbClr val="000000"/>
              </a:solidFill>
              <a:latin typeface="Aptos Black" panose="020B0004020202020204" pitchFamily="34" charset="0"/>
              <a:ea typeface="Calibri"/>
              <a:cs typeface="Calibri"/>
            </a:rPr>
            <a:pPr algn="ctr"/>
            <a:t> $136,644 </a:t>
          </a:fld>
          <a:endParaRPr lang="en-US" sz="1300" b="1">
            <a:solidFill>
              <a:schemeClr val="tx1"/>
            </a:solidFill>
            <a:latin typeface="Aptos Black" panose="020B0004020202020204" pitchFamily="34" charset="0"/>
          </a:endParaRPr>
        </a:p>
      </xdr:txBody>
    </xdr:sp>
    <xdr:clientData/>
  </xdr:twoCellAnchor>
  <xdr:twoCellAnchor>
    <xdr:from>
      <xdr:col>1</xdr:col>
      <xdr:colOff>428626</xdr:colOff>
      <xdr:row>26</xdr:row>
      <xdr:rowOff>38100</xdr:rowOff>
    </xdr:from>
    <xdr:to>
      <xdr:col>12</xdr:col>
      <xdr:colOff>438150</xdr:colOff>
      <xdr:row>41</xdr:row>
      <xdr:rowOff>28575</xdr:rowOff>
    </xdr:to>
    <xdr:sp macro="" textlink="">
      <xdr:nvSpPr>
        <xdr:cNvPr id="14" name="Rectangle: Diagonal Corners Rounded 13">
          <a:extLst>
            <a:ext uri="{FF2B5EF4-FFF2-40B4-BE49-F238E27FC236}">
              <a16:creationId xmlns:a16="http://schemas.microsoft.com/office/drawing/2014/main" id="{00000000-0008-0000-0600-00000E000000}"/>
            </a:ext>
          </a:extLst>
        </xdr:cNvPr>
        <xdr:cNvSpPr/>
      </xdr:nvSpPr>
      <xdr:spPr>
        <a:xfrm>
          <a:off x="1038226" y="4743450"/>
          <a:ext cx="6715124" cy="2705100"/>
        </a:xfrm>
        <a:prstGeom prst="round2DiagRect">
          <a:avLst>
            <a:gd name="adj1" fmla="val 7160"/>
            <a:gd name="adj2" fmla="val 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485775</xdr:colOff>
      <xdr:row>26</xdr:row>
      <xdr:rowOff>76200</xdr:rowOff>
    </xdr:from>
    <xdr:to>
      <xdr:col>12</xdr:col>
      <xdr:colOff>371475</xdr:colOff>
      <xdr:row>40</xdr:row>
      <xdr:rowOff>152400</xdr:rowOff>
    </xdr:to>
    <xdr:grpSp>
      <xdr:nvGrpSpPr>
        <xdr:cNvPr id="73" name="Group 72">
          <a:extLst>
            <a:ext uri="{FF2B5EF4-FFF2-40B4-BE49-F238E27FC236}">
              <a16:creationId xmlns:a16="http://schemas.microsoft.com/office/drawing/2014/main" id="{00000000-0008-0000-0600-000049000000}"/>
            </a:ext>
          </a:extLst>
        </xdr:cNvPr>
        <xdr:cNvGrpSpPr/>
      </xdr:nvGrpSpPr>
      <xdr:grpSpPr>
        <a:xfrm>
          <a:off x="1095375" y="4781550"/>
          <a:ext cx="6591300" cy="2609850"/>
          <a:chOff x="1095375" y="4781550"/>
          <a:chExt cx="6591300" cy="2609850"/>
        </a:xfrm>
      </xdr:grpSpPr>
      <xdr:graphicFrame macro="">
        <xdr:nvGraphicFramePr>
          <xdr:cNvPr id="18" name="Chart 17">
            <a:extLst>
              <a:ext uri="{FF2B5EF4-FFF2-40B4-BE49-F238E27FC236}">
                <a16:creationId xmlns:a16="http://schemas.microsoft.com/office/drawing/2014/main" id="{00000000-0008-0000-0600-000012000000}"/>
              </a:ext>
            </a:extLst>
          </xdr:cNvPr>
          <xdr:cNvGraphicFramePr>
            <a:graphicFrameLocks/>
          </xdr:cNvGraphicFramePr>
        </xdr:nvGraphicFramePr>
        <xdr:xfrm>
          <a:off x="1095375" y="5210175"/>
          <a:ext cx="6591300" cy="2181225"/>
        </xdr:xfrm>
        <a:graphic>
          <a:graphicData uri="http://schemas.openxmlformats.org/drawingml/2006/chart">
            <c:chart xmlns:c="http://schemas.openxmlformats.org/drawingml/2006/chart" xmlns:r="http://schemas.openxmlformats.org/officeDocument/2006/relationships" r:id="rId13"/>
          </a:graphicData>
        </a:graphic>
      </xdr:graphicFrame>
      <xdr:grpSp>
        <xdr:nvGrpSpPr>
          <xdr:cNvPr id="71" name="Group 70">
            <a:extLst>
              <a:ext uri="{FF2B5EF4-FFF2-40B4-BE49-F238E27FC236}">
                <a16:creationId xmlns:a16="http://schemas.microsoft.com/office/drawing/2014/main" id="{00000000-0008-0000-0600-000047000000}"/>
              </a:ext>
            </a:extLst>
          </xdr:cNvPr>
          <xdr:cNvGrpSpPr/>
        </xdr:nvGrpSpPr>
        <xdr:grpSpPr>
          <a:xfrm>
            <a:off x="1362075" y="4781550"/>
            <a:ext cx="6219825" cy="323851"/>
            <a:chOff x="1362075" y="4781550"/>
            <a:chExt cx="6219825" cy="323851"/>
          </a:xfrm>
        </xdr:grpSpPr>
        <xdr:sp macro="" textlink="">
          <xdr:nvSpPr>
            <xdr:cNvPr id="19" name="Rectangle 18">
              <a:extLst>
                <a:ext uri="{FF2B5EF4-FFF2-40B4-BE49-F238E27FC236}">
                  <a16:creationId xmlns:a16="http://schemas.microsoft.com/office/drawing/2014/main" id="{00000000-0008-0000-0600-000013000000}"/>
                </a:ext>
              </a:extLst>
            </xdr:cNvPr>
            <xdr:cNvSpPr/>
          </xdr:nvSpPr>
          <xdr:spPr>
            <a:xfrm>
              <a:off x="1362075" y="4781551"/>
              <a:ext cx="2933700" cy="323850"/>
            </a:xfrm>
            <a:prstGeom prst="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300" b="1">
                  <a:solidFill>
                    <a:schemeClr val="tx1"/>
                  </a:solidFill>
                  <a:latin typeface="72 Condensed" panose="020B0506030000000003" pitchFamily="34" charset="0"/>
                  <a:cs typeface="72 Condensed" panose="020B0506030000000003" pitchFamily="34" charset="0"/>
                </a:rPr>
                <a:t>Revenue</a:t>
              </a:r>
              <a:r>
                <a:rPr lang="en-US" sz="1300" b="1" baseline="0">
                  <a:solidFill>
                    <a:schemeClr val="tx1"/>
                  </a:solidFill>
                  <a:latin typeface="72 Condensed" panose="020B0506030000000003" pitchFamily="34" charset="0"/>
                  <a:cs typeface="72 Condensed" panose="020B0506030000000003" pitchFamily="34" charset="0"/>
                </a:rPr>
                <a:t> by weekdays vs percent change</a:t>
              </a:r>
              <a:endParaRPr lang="en-US" sz="1300" b="1">
                <a:solidFill>
                  <a:schemeClr val="tx1"/>
                </a:solidFill>
                <a:latin typeface="72 Condensed" panose="020B0506030000000003" pitchFamily="34" charset="0"/>
                <a:cs typeface="72 Condensed" panose="020B0506030000000003" pitchFamily="34" charset="0"/>
              </a:endParaRPr>
            </a:p>
          </xdr:txBody>
        </xdr:sp>
        <xdr:grpSp>
          <xdr:nvGrpSpPr>
            <xdr:cNvPr id="70" name="Group 69">
              <a:extLst>
                <a:ext uri="{FF2B5EF4-FFF2-40B4-BE49-F238E27FC236}">
                  <a16:creationId xmlns:a16="http://schemas.microsoft.com/office/drawing/2014/main" id="{00000000-0008-0000-0600-000046000000}"/>
                </a:ext>
              </a:extLst>
            </xdr:cNvPr>
            <xdr:cNvGrpSpPr/>
          </xdr:nvGrpSpPr>
          <xdr:grpSpPr>
            <a:xfrm>
              <a:off x="5438775" y="4781550"/>
              <a:ext cx="2143125" cy="295275"/>
              <a:chOff x="5438775" y="4781550"/>
              <a:chExt cx="2143125" cy="295275"/>
            </a:xfrm>
          </xdr:grpSpPr>
          <xdr:sp macro="" textlink="">
            <xdr:nvSpPr>
              <xdr:cNvPr id="26" name="Rectangle: Rounded Corners 25">
                <a:extLst>
                  <a:ext uri="{FF2B5EF4-FFF2-40B4-BE49-F238E27FC236}">
                    <a16:creationId xmlns:a16="http://schemas.microsoft.com/office/drawing/2014/main" id="{00000000-0008-0000-0600-00001A000000}"/>
                  </a:ext>
                </a:extLst>
              </xdr:cNvPr>
              <xdr:cNvSpPr/>
            </xdr:nvSpPr>
            <xdr:spPr>
              <a:xfrm>
                <a:off x="5438775" y="4800600"/>
                <a:ext cx="1076326" cy="266700"/>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solidFill>
                    <a:latin typeface="72 Condensed" panose="020B0506030000000003" pitchFamily="34" charset="0"/>
                    <a:cs typeface="72 Condensed" panose="020B0506030000000003" pitchFamily="34" charset="0"/>
                  </a:rPr>
                  <a:t>Avg.</a:t>
                </a:r>
                <a:r>
                  <a:rPr lang="en-US" sz="1200" b="1" baseline="0">
                    <a:solidFill>
                      <a:schemeClr val="tx1"/>
                    </a:solidFill>
                    <a:latin typeface="72 Condensed" panose="020B0506030000000003" pitchFamily="34" charset="0"/>
                    <a:cs typeface="72 Condensed" panose="020B0506030000000003" pitchFamily="34" charset="0"/>
                  </a:rPr>
                  <a:t> Revenue</a:t>
                </a:r>
                <a:endParaRPr lang="en-US" sz="1200" b="1">
                  <a:solidFill>
                    <a:schemeClr val="tx1"/>
                  </a:solidFill>
                  <a:latin typeface="72 Condensed" panose="020B0506030000000003" pitchFamily="34" charset="0"/>
                  <a:cs typeface="72 Condensed" panose="020B0506030000000003" pitchFamily="34" charset="0"/>
                </a:endParaRPr>
              </a:p>
            </xdr:txBody>
          </xdr:sp>
          <xdr:sp macro="" textlink="Sheet3!$AV$4">
            <xdr:nvSpPr>
              <xdr:cNvPr id="65" name="Rectangle: Rounded Corners 64">
                <a:extLst>
                  <a:ext uri="{FF2B5EF4-FFF2-40B4-BE49-F238E27FC236}">
                    <a16:creationId xmlns:a16="http://schemas.microsoft.com/office/drawing/2014/main" id="{00000000-0008-0000-0600-000041000000}"/>
                  </a:ext>
                </a:extLst>
              </xdr:cNvPr>
              <xdr:cNvSpPr/>
            </xdr:nvSpPr>
            <xdr:spPr>
              <a:xfrm>
                <a:off x="6515100" y="4781550"/>
                <a:ext cx="1066800" cy="295275"/>
              </a:xfrm>
              <a:prstGeom prst="roundRect">
                <a:avLst>
                  <a:gd name="adj" fmla="val 6238"/>
                </a:avLst>
              </a:prstGeom>
              <a:solidFill>
                <a:schemeClr val="bg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491327F4-F3BD-4437-B7E4-40BB045E56F7}" type="TxLink">
                  <a:rPr lang="en-US" sz="1300" b="0" i="0" u="none" strike="noStrike">
                    <a:solidFill>
                      <a:srgbClr val="000000"/>
                    </a:solidFill>
                    <a:latin typeface="Aptos Black" panose="020B0004020202020204" pitchFamily="34" charset="0"/>
                    <a:ea typeface="Calibri"/>
                    <a:cs typeface="Calibri"/>
                  </a:rPr>
                  <a:pPr marL="0" indent="0" algn="ctr"/>
                  <a:t>$78,082</a:t>
                </a:fld>
                <a:endParaRPr lang="en-US" sz="1300" b="0" i="0" u="none" strike="noStrike">
                  <a:solidFill>
                    <a:srgbClr val="000000"/>
                  </a:solidFill>
                  <a:latin typeface="Aptos Black" panose="020B0004020202020204" pitchFamily="34" charset="0"/>
                  <a:ea typeface="Calibri"/>
                  <a:cs typeface="Calibri"/>
                </a:endParaRPr>
              </a:p>
            </xdr:txBody>
          </xdr:sp>
        </xdr:grpSp>
      </xdr:grpSp>
    </xdr:grpSp>
    <xdr:clientData/>
  </xdr:twoCellAnchor>
  <xdr:twoCellAnchor>
    <xdr:from>
      <xdr:col>26</xdr:col>
      <xdr:colOff>523875</xdr:colOff>
      <xdr:row>1</xdr:row>
      <xdr:rowOff>161925</xdr:rowOff>
    </xdr:from>
    <xdr:to>
      <xdr:col>28</xdr:col>
      <xdr:colOff>409575</xdr:colOff>
      <xdr:row>4</xdr:row>
      <xdr:rowOff>9525</xdr:rowOff>
    </xdr:to>
    <xdr:sp macro="[0]!S6_OpenHide" textlink="">
      <xdr:nvSpPr>
        <xdr:cNvPr id="20" name="Rectangle: Diagonal Corners Rounded 19">
          <a:extLst>
            <a:ext uri="{FF2B5EF4-FFF2-40B4-BE49-F238E27FC236}">
              <a16:creationId xmlns:a16="http://schemas.microsoft.com/office/drawing/2014/main" id="{00000000-0008-0000-0600-000014000000}"/>
            </a:ext>
          </a:extLst>
        </xdr:cNvPr>
        <xdr:cNvSpPr/>
      </xdr:nvSpPr>
      <xdr:spPr>
        <a:xfrm>
          <a:off x="16373475" y="342900"/>
          <a:ext cx="1104900" cy="390525"/>
        </a:xfrm>
        <a:prstGeom prst="round2DiagRect">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latin typeface="Aptos" panose="020B0004020202020204" pitchFamily="34" charset="0"/>
            </a:rPr>
            <a:t>Filter</a:t>
          </a:r>
        </a:p>
      </xdr:txBody>
    </xdr:sp>
    <xdr:clientData/>
  </xdr:twoCellAnchor>
  <xdr:twoCellAnchor>
    <xdr:from>
      <xdr:col>24</xdr:col>
      <xdr:colOff>390525</xdr:colOff>
      <xdr:row>4</xdr:row>
      <xdr:rowOff>66675</xdr:rowOff>
    </xdr:from>
    <xdr:to>
      <xdr:col>29</xdr:col>
      <xdr:colOff>104775</xdr:colOff>
      <xdr:row>24</xdr:row>
      <xdr:rowOff>114300</xdr:rowOff>
    </xdr:to>
    <xdr:grpSp>
      <xdr:nvGrpSpPr>
        <xdr:cNvPr id="51" name="Group 50" hidden="1">
          <a:extLst>
            <a:ext uri="{FF2B5EF4-FFF2-40B4-BE49-F238E27FC236}">
              <a16:creationId xmlns:a16="http://schemas.microsoft.com/office/drawing/2014/main" id="{00000000-0008-0000-0600-000033000000}"/>
            </a:ext>
          </a:extLst>
        </xdr:cNvPr>
        <xdr:cNvGrpSpPr/>
      </xdr:nvGrpSpPr>
      <xdr:grpSpPr>
        <a:xfrm>
          <a:off x="15020925" y="790575"/>
          <a:ext cx="2762250" cy="3667125"/>
          <a:chOff x="15135225" y="781050"/>
          <a:chExt cx="2762250" cy="3667125"/>
        </a:xfrm>
      </xdr:grpSpPr>
      <xdr:sp macro="" textlink="">
        <xdr:nvSpPr>
          <xdr:cNvPr id="49" name="Rectangle: Diagonal Corners Rounded 48" hidden="1">
            <a:extLst>
              <a:ext uri="{FF2B5EF4-FFF2-40B4-BE49-F238E27FC236}">
                <a16:creationId xmlns:a16="http://schemas.microsoft.com/office/drawing/2014/main" id="{00000000-0008-0000-0600-000031000000}"/>
              </a:ext>
            </a:extLst>
          </xdr:cNvPr>
          <xdr:cNvSpPr/>
        </xdr:nvSpPr>
        <xdr:spPr>
          <a:xfrm>
            <a:off x="15135225" y="781050"/>
            <a:ext cx="2762250" cy="3667125"/>
          </a:xfrm>
          <a:prstGeom prst="round2DiagRect">
            <a:avLst>
              <a:gd name="adj1" fmla="val 5016"/>
              <a:gd name="adj2" fmla="val 0"/>
            </a:avLst>
          </a:prstGeom>
          <a:solidFill>
            <a:schemeClr val="accent3">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41" name="Store Name 1" hidden="1">
                <a:extLst>
                  <a:ext uri="{FF2B5EF4-FFF2-40B4-BE49-F238E27FC236}">
                    <a16:creationId xmlns:a16="http://schemas.microsoft.com/office/drawing/2014/main" id="{00000000-0008-0000-0600-000029000000}"/>
                  </a:ext>
                </a:extLst>
              </xdr:cNvPr>
              <xdr:cNvGraphicFramePr/>
            </xdr:nvGraphicFramePr>
            <xdr:xfrm>
              <a:off x="15182850" y="885825"/>
              <a:ext cx="2665095" cy="350520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15068550" y="895350"/>
                <a:ext cx="2665095" cy="3505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121920</xdr:colOff>
      <xdr:row>5</xdr:row>
      <xdr:rowOff>177386</xdr:rowOff>
    </xdr:from>
    <xdr:to>
      <xdr:col>4</xdr:col>
      <xdr:colOff>426720</xdr:colOff>
      <xdr:row>43</xdr:row>
      <xdr:rowOff>140810</xdr:rowOff>
    </xdr:to>
    <xdr:sp macro="" textlink="">
      <xdr:nvSpPr>
        <xdr:cNvPr id="15" name="Rectangle: Rounded Corners 14">
          <a:extLst>
            <a:ext uri="{FF2B5EF4-FFF2-40B4-BE49-F238E27FC236}">
              <a16:creationId xmlns:a16="http://schemas.microsoft.com/office/drawing/2014/main" id="{00000000-0008-0000-0700-00000F000000}"/>
            </a:ext>
          </a:extLst>
        </xdr:cNvPr>
        <xdr:cNvSpPr/>
      </xdr:nvSpPr>
      <xdr:spPr>
        <a:xfrm>
          <a:off x="121920" y="1091786"/>
          <a:ext cx="2743200" cy="6912864"/>
        </a:xfrm>
        <a:prstGeom prst="roundRect">
          <a:avLst>
            <a:gd name="adj" fmla="val 75"/>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xdr:colOff>
      <xdr:row>0</xdr:row>
      <xdr:rowOff>0</xdr:rowOff>
    </xdr:from>
    <xdr:to>
      <xdr:col>24</xdr:col>
      <xdr:colOff>0</xdr:colOff>
      <xdr:row>48</xdr:row>
      <xdr:rowOff>114300</xdr:rowOff>
    </xdr:to>
    <xdr:cxnSp macro="">
      <xdr:nvCxnSpPr>
        <xdr:cNvPr id="14" name="Straight Connector 13">
          <a:extLst>
            <a:ext uri="{FF2B5EF4-FFF2-40B4-BE49-F238E27FC236}">
              <a16:creationId xmlns:a16="http://schemas.microsoft.com/office/drawing/2014/main" id="{00000000-0008-0000-0700-00000E000000}"/>
            </a:ext>
          </a:extLst>
        </xdr:cNvPr>
        <xdr:cNvCxnSpPr/>
      </xdr:nvCxnSpPr>
      <xdr:spPr>
        <a:xfrm>
          <a:off x="19050" y="0"/>
          <a:ext cx="14611350" cy="8648700"/>
        </a:xfrm>
        <a:prstGeom prst="line">
          <a:avLst/>
        </a:prstGeom>
        <a:ln w="895350">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508644</xdr:colOff>
      <xdr:row>5</xdr:row>
      <xdr:rowOff>177386</xdr:rowOff>
    </xdr:from>
    <xdr:to>
      <xdr:col>26</xdr:col>
      <xdr:colOff>118120</xdr:colOff>
      <xdr:row>43</xdr:row>
      <xdr:rowOff>138546</xdr:rowOff>
    </xdr:to>
    <xdr:grpSp>
      <xdr:nvGrpSpPr>
        <xdr:cNvPr id="11" name="Group 10">
          <a:extLst>
            <a:ext uri="{FF2B5EF4-FFF2-40B4-BE49-F238E27FC236}">
              <a16:creationId xmlns:a16="http://schemas.microsoft.com/office/drawing/2014/main" id="{00000000-0008-0000-0700-00000B000000}"/>
            </a:ext>
          </a:extLst>
        </xdr:cNvPr>
        <xdr:cNvGrpSpPr/>
      </xdr:nvGrpSpPr>
      <xdr:grpSpPr>
        <a:xfrm>
          <a:off x="7823844" y="1091786"/>
          <a:ext cx="8143876" cy="6910600"/>
          <a:chOff x="6844394" y="1087828"/>
          <a:chExt cx="8195336" cy="6730093"/>
        </a:xfrm>
      </xdr:grpSpPr>
      <xdr:sp macro="" textlink="">
        <xdr:nvSpPr>
          <xdr:cNvPr id="2" name="Rectangle: Diagonal Corners Rounded 1">
            <a:extLst>
              <a:ext uri="{FF2B5EF4-FFF2-40B4-BE49-F238E27FC236}">
                <a16:creationId xmlns:a16="http://schemas.microsoft.com/office/drawing/2014/main" id="{00000000-0008-0000-0700-000002000000}"/>
              </a:ext>
            </a:extLst>
          </xdr:cNvPr>
          <xdr:cNvSpPr/>
        </xdr:nvSpPr>
        <xdr:spPr>
          <a:xfrm>
            <a:off x="6844394" y="1087828"/>
            <a:ext cx="8195336" cy="6730093"/>
          </a:xfrm>
          <a:prstGeom prst="round2DiagRect">
            <a:avLst>
              <a:gd name="adj1" fmla="val 2085"/>
              <a:gd name="adj2" fmla="val 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6939642" y="4548497"/>
          <a:ext cx="7985785" cy="32397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6911069" y="1472664"/>
          <a:ext cx="8061984" cy="3047257"/>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 name="Rectangle 7">
            <a:extLst>
              <a:ext uri="{FF2B5EF4-FFF2-40B4-BE49-F238E27FC236}">
                <a16:creationId xmlns:a16="http://schemas.microsoft.com/office/drawing/2014/main" id="{00000000-0008-0000-0700-000008000000}"/>
              </a:ext>
            </a:extLst>
          </xdr:cNvPr>
          <xdr:cNvSpPr/>
        </xdr:nvSpPr>
        <xdr:spPr>
          <a:xfrm>
            <a:off x="7053943" y="1097354"/>
            <a:ext cx="2463759" cy="499135"/>
          </a:xfrm>
          <a:prstGeom prst="rect">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tx1"/>
                </a:solidFill>
                <a:latin typeface="72 Condensed" panose="020B0506030000000003" pitchFamily="34" charset="0"/>
                <a:cs typeface="72 Condensed" panose="020B0506030000000003" pitchFamily="34" charset="0"/>
              </a:rPr>
              <a:t>Total Revenue vs Total Target </a:t>
            </a:r>
          </a:p>
        </xdr:txBody>
      </xdr:sp>
    </xdr:grpSp>
    <xdr:clientData/>
  </xdr:twoCellAnchor>
  <xdr:twoCellAnchor>
    <xdr:from>
      <xdr:col>26</xdr:col>
      <xdr:colOff>59632</xdr:colOff>
      <xdr:row>0</xdr:row>
      <xdr:rowOff>0</xdr:rowOff>
    </xdr:from>
    <xdr:to>
      <xdr:col>28</xdr:col>
      <xdr:colOff>212032</xdr:colOff>
      <xdr:row>0</xdr:row>
      <xdr:rowOff>45720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15909232" y="0"/>
          <a:ext cx="1371600" cy="457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421634</xdr:colOff>
      <xdr:row>0</xdr:row>
      <xdr:rowOff>0</xdr:rowOff>
    </xdr:from>
    <xdr:to>
      <xdr:col>32</xdr:col>
      <xdr:colOff>286662</xdr:colOff>
      <xdr:row>46</xdr:row>
      <xdr:rowOff>10884</xdr:rowOff>
    </xdr:to>
    <xdr:grpSp>
      <xdr:nvGrpSpPr>
        <xdr:cNvPr id="20" name="Group 19">
          <a:extLst>
            <a:ext uri="{FF2B5EF4-FFF2-40B4-BE49-F238E27FC236}">
              <a16:creationId xmlns:a16="http://schemas.microsoft.com/office/drawing/2014/main" id="{00000000-0008-0000-0700-000014000000}"/>
            </a:ext>
          </a:extLst>
        </xdr:cNvPr>
        <xdr:cNvGrpSpPr/>
      </xdr:nvGrpSpPr>
      <xdr:grpSpPr>
        <a:xfrm>
          <a:off x="15661634" y="0"/>
          <a:ext cx="4132228" cy="8423364"/>
          <a:chOff x="14173200" y="0"/>
          <a:chExt cx="4136136" cy="7418102"/>
        </a:xfrm>
      </xdr:grpSpPr>
      <xdr:grpSp>
        <xdr:nvGrpSpPr>
          <xdr:cNvPr id="21" name="Group 20">
            <a:extLst>
              <a:ext uri="{FF2B5EF4-FFF2-40B4-BE49-F238E27FC236}">
                <a16:creationId xmlns:a16="http://schemas.microsoft.com/office/drawing/2014/main" id="{00000000-0008-0000-0700-000015000000}"/>
              </a:ext>
            </a:extLst>
          </xdr:cNvPr>
          <xdr:cNvGrpSpPr/>
        </xdr:nvGrpSpPr>
        <xdr:grpSpPr>
          <a:xfrm>
            <a:off x="14173200" y="0"/>
            <a:ext cx="4114800" cy="7315200"/>
            <a:chOff x="14173200" y="0"/>
            <a:chExt cx="4114800" cy="7315200"/>
          </a:xfrm>
        </xdr:grpSpPr>
        <xdr:sp macro="" textlink="">
          <xdr:nvSpPr>
            <xdr:cNvPr id="26" name="Moon 25">
              <a:extLst>
                <a:ext uri="{FF2B5EF4-FFF2-40B4-BE49-F238E27FC236}">
                  <a16:creationId xmlns:a16="http://schemas.microsoft.com/office/drawing/2014/main" id="{00000000-0008-0000-0700-00001A000000}"/>
                </a:ext>
              </a:extLst>
            </xdr:cNvPr>
            <xdr:cNvSpPr/>
          </xdr:nvSpPr>
          <xdr:spPr>
            <a:xfrm flipH="1">
              <a:off x="14173200" y="0"/>
              <a:ext cx="4114800" cy="7315200"/>
            </a:xfrm>
            <a:prstGeom prst="moon">
              <a:avLst/>
            </a:prstGeom>
            <a:solidFill>
              <a:schemeClr val="bg1">
                <a:lumMod val="75000"/>
              </a:schemeClr>
            </a:solidFill>
            <a:ln w="317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00000000-0008-0000-0700-00001B000000}"/>
                </a:ext>
              </a:extLst>
            </xdr:cNvPr>
            <xdr:cNvSpPr/>
          </xdr:nvSpPr>
          <xdr:spPr>
            <a:xfrm>
              <a:off x="15544800" y="0"/>
              <a:ext cx="2743200" cy="12668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00000000-0008-0000-0700-00001C000000}"/>
                </a:ext>
              </a:extLst>
            </xdr:cNvPr>
            <xdr:cNvSpPr/>
          </xdr:nvSpPr>
          <xdr:spPr>
            <a:xfrm>
              <a:off x="16935450" y="1228724"/>
              <a:ext cx="1352550" cy="137160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28">
              <a:extLst>
                <a:ext uri="{FF2B5EF4-FFF2-40B4-BE49-F238E27FC236}">
                  <a16:creationId xmlns:a16="http://schemas.microsoft.com/office/drawing/2014/main" id="{00000000-0008-0000-0700-00001D000000}"/>
                </a:ext>
              </a:extLst>
            </xdr:cNvPr>
            <xdr:cNvSpPr/>
          </xdr:nvSpPr>
          <xdr:spPr>
            <a:xfrm>
              <a:off x="14630401" y="0"/>
              <a:ext cx="1219200" cy="2743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2" name="Rectangle 21">
            <a:extLst>
              <a:ext uri="{FF2B5EF4-FFF2-40B4-BE49-F238E27FC236}">
                <a16:creationId xmlns:a16="http://schemas.microsoft.com/office/drawing/2014/main" id="{00000000-0008-0000-0700-000016000000}"/>
              </a:ext>
            </a:extLst>
          </xdr:cNvPr>
          <xdr:cNvSpPr/>
        </xdr:nvSpPr>
        <xdr:spPr>
          <a:xfrm>
            <a:off x="16144875" y="4840069"/>
            <a:ext cx="2143125" cy="257685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00000000-0008-0000-0700-000017000000}"/>
              </a:ext>
            </a:extLst>
          </xdr:cNvPr>
          <xdr:cNvSpPr/>
        </xdr:nvSpPr>
        <xdr:spPr>
          <a:xfrm>
            <a:off x="17678400" y="2028825"/>
            <a:ext cx="630936" cy="296227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00000000-0008-0000-0700-000018000000}"/>
              </a:ext>
            </a:extLst>
          </xdr:cNvPr>
          <xdr:cNvSpPr/>
        </xdr:nvSpPr>
        <xdr:spPr>
          <a:xfrm>
            <a:off x="15044056" y="6783347"/>
            <a:ext cx="3233057" cy="63475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a:extLst>
              <a:ext uri="{FF2B5EF4-FFF2-40B4-BE49-F238E27FC236}">
                <a16:creationId xmlns:a16="http://schemas.microsoft.com/office/drawing/2014/main" id="{00000000-0008-0000-0700-000019000000}"/>
              </a:ext>
            </a:extLst>
          </xdr:cNvPr>
          <xdr:cNvSpPr/>
        </xdr:nvSpPr>
        <xdr:spPr>
          <a:xfrm>
            <a:off x="14467114" y="7219150"/>
            <a:ext cx="859970" cy="18948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25</xdr:col>
      <xdr:colOff>484935</xdr:colOff>
      <xdr:row>0</xdr:row>
      <xdr:rowOff>0</xdr:rowOff>
    </xdr:from>
    <xdr:to>
      <xdr:col>29</xdr:col>
      <xdr:colOff>37260</xdr:colOff>
      <xdr:row>0</xdr:row>
      <xdr:rowOff>45719</xdr:rowOff>
    </xdr:to>
    <xdr:sp macro="" textlink="">
      <xdr:nvSpPr>
        <xdr:cNvPr id="30" name="Rectangle 29">
          <a:extLst>
            <a:ext uri="{FF2B5EF4-FFF2-40B4-BE49-F238E27FC236}">
              <a16:creationId xmlns:a16="http://schemas.microsoft.com/office/drawing/2014/main" id="{00000000-0008-0000-0700-00001E000000}"/>
            </a:ext>
          </a:extLst>
        </xdr:cNvPr>
        <xdr:cNvSpPr/>
      </xdr:nvSpPr>
      <xdr:spPr>
        <a:xfrm>
          <a:off x="15724935" y="0"/>
          <a:ext cx="1990725" cy="45719"/>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66674</xdr:colOff>
      <xdr:row>0</xdr:row>
      <xdr:rowOff>93024</xdr:rowOff>
    </xdr:from>
    <xdr:to>
      <xdr:col>23</xdr:col>
      <xdr:colOff>583869</xdr:colOff>
      <xdr:row>4</xdr:row>
      <xdr:rowOff>175904</xdr:rowOff>
    </xdr:to>
    <xdr:grpSp>
      <xdr:nvGrpSpPr>
        <xdr:cNvPr id="31" name="Group 30">
          <a:extLst>
            <a:ext uri="{FF2B5EF4-FFF2-40B4-BE49-F238E27FC236}">
              <a16:creationId xmlns:a16="http://schemas.microsoft.com/office/drawing/2014/main" id="{00000000-0008-0000-0700-00001F000000}"/>
            </a:ext>
          </a:extLst>
        </xdr:cNvPr>
        <xdr:cNvGrpSpPr/>
      </xdr:nvGrpSpPr>
      <xdr:grpSpPr>
        <a:xfrm>
          <a:off x="66674" y="93024"/>
          <a:ext cx="14537995" cy="814400"/>
          <a:chOff x="333375" y="161925"/>
          <a:chExt cx="13496925" cy="809625"/>
        </a:xfrm>
      </xdr:grpSpPr>
      <xdr:grpSp>
        <xdr:nvGrpSpPr>
          <xdr:cNvPr id="32" name="Group 31">
            <a:extLst>
              <a:ext uri="{FF2B5EF4-FFF2-40B4-BE49-F238E27FC236}">
                <a16:creationId xmlns:a16="http://schemas.microsoft.com/office/drawing/2014/main" id="{00000000-0008-0000-0700-000020000000}"/>
              </a:ext>
            </a:extLst>
          </xdr:cNvPr>
          <xdr:cNvGrpSpPr/>
        </xdr:nvGrpSpPr>
        <xdr:grpSpPr>
          <a:xfrm>
            <a:off x="333375" y="161925"/>
            <a:ext cx="13496925" cy="809625"/>
            <a:chOff x="447675" y="161925"/>
            <a:chExt cx="13496925" cy="809625"/>
          </a:xfrm>
        </xdr:grpSpPr>
        <xdr:sp macro="" textlink="">
          <xdr:nvSpPr>
            <xdr:cNvPr id="36" name="Rectangle: Rounded Corners 35">
              <a:extLst>
                <a:ext uri="{FF2B5EF4-FFF2-40B4-BE49-F238E27FC236}">
                  <a16:creationId xmlns:a16="http://schemas.microsoft.com/office/drawing/2014/main" id="{00000000-0008-0000-0700-000024000000}"/>
                </a:ext>
              </a:extLst>
            </xdr:cNvPr>
            <xdr:cNvSpPr/>
          </xdr:nvSpPr>
          <xdr:spPr>
            <a:xfrm>
              <a:off x="447675" y="161925"/>
              <a:ext cx="13496925" cy="809625"/>
            </a:xfrm>
            <a:prstGeom prst="roundRect">
              <a:avLst>
                <a:gd name="adj" fmla="val 10853"/>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7" name="Group 36">
              <a:extLst>
                <a:ext uri="{FF2B5EF4-FFF2-40B4-BE49-F238E27FC236}">
                  <a16:creationId xmlns:a16="http://schemas.microsoft.com/office/drawing/2014/main" id="{00000000-0008-0000-0700-000025000000}"/>
                </a:ext>
              </a:extLst>
            </xdr:cNvPr>
            <xdr:cNvGrpSpPr/>
          </xdr:nvGrpSpPr>
          <xdr:grpSpPr>
            <a:xfrm>
              <a:off x="533401" y="180976"/>
              <a:ext cx="1743074" cy="774022"/>
              <a:chOff x="533401" y="180976"/>
              <a:chExt cx="1743074" cy="774022"/>
            </a:xfrm>
          </xdr:grpSpPr>
          <xdr:pic>
            <xdr:nvPicPr>
              <xdr:cNvPr id="38" name="Picture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3401" y="180976"/>
                <a:ext cx="590550" cy="774022"/>
              </a:xfrm>
              <a:prstGeom prst="rect">
                <a:avLst/>
              </a:prstGeom>
            </xdr:spPr>
          </xdr:pic>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1152525" y="371475"/>
                <a:ext cx="1123950" cy="390525"/>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latin typeface="Aptos Black" panose="020B0004020202020204" pitchFamily="34" charset="0"/>
                  </a:rPr>
                  <a:t>Genpact</a:t>
                </a:r>
              </a:p>
            </xdr:txBody>
          </xdr:sp>
        </xdr:grpSp>
      </xdr:grpSp>
      <xdr:sp macro="" textlink="">
        <xdr:nvSpPr>
          <xdr:cNvPr id="33" name="Rectangle: Rounded Corners 32">
            <a:hlinkClick xmlns:r="http://schemas.openxmlformats.org/officeDocument/2006/relationships" r:id="rId4" tooltip="CTA"/>
            <a:extLst>
              <a:ext uri="{FF2B5EF4-FFF2-40B4-BE49-F238E27FC236}">
                <a16:creationId xmlns:a16="http://schemas.microsoft.com/office/drawing/2014/main" id="{00000000-0008-0000-0700-000021000000}"/>
              </a:ext>
            </a:extLst>
          </xdr:cNvPr>
          <xdr:cNvSpPr/>
        </xdr:nvSpPr>
        <xdr:spPr>
          <a:xfrm>
            <a:off x="9525000" y="404812"/>
            <a:ext cx="952500" cy="323850"/>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b="1">
                <a:solidFill>
                  <a:schemeClr val="tx1"/>
                </a:solidFill>
                <a:latin typeface="Aptos" panose="020B0004020202020204" pitchFamily="34" charset="0"/>
                <a:ea typeface="+mn-ea"/>
                <a:cs typeface="+mn-cs"/>
              </a:rPr>
              <a:t>CTA</a:t>
            </a:r>
          </a:p>
        </xdr:txBody>
      </xdr:sp>
      <xdr:sp macro="" textlink="">
        <xdr:nvSpPr>
          <xdr:cNvPr id="34" name="Rectangle: Rounded Corners 33">
            <a:hlinkClick xmlns:r="http://schemas.openxmlformats.org/officeDocument/2006/relationships" r:id="rId5" tooltip="Stores"/>
            <a:extLst>
              <a:ext uri="{FF2B5EF4-FFF2-40B4-BE49-F238E27FC236}">
                <a16:creationId xmlns:a16="http://schemas.microsoft.com/office/drawing/2014/main" id="{00000000-0008-0000-0700-000022000000}"/>
              </a:ext>
            </a:extLst>
          </xdr:cNvPr>
          <xdr:cNvSpPr/>
        </xdr:nvSpPr>
        <xdr:spPr>
          <a:xfrm>
            <a:off x="12601575" y="404812"/>
            <a:ext cx="952500" cy="323850"/>
          </a:xfrm>
          <a:prstGeom prst="roundRect">
            <a:avLst/>
          </a:prstGeom>
          <a:solidFill>
            <a:schemeClr val="bg1">
              <a:lumMod val="75000"/>
            </a:schemeClr>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chemeClr val="tx1"/>
                </a:solidFill>
                <a:latin typeface="Aptos" panose="020B0004020202020204" pitchFamily="34" charset="0"/>
              </a:rPr>
              <a:t>Stores</a:t>
            </a:r>
          </a:p>
        </xdr:txBody>
      </xdr:sp>
      <xdr:sp macro="" textlink="">
        <xdr:nvSpPr>
          <xdr:cNvPr id="35" name="Rectangle: Rounded Corners 34">
            <a:hlinkClick xmlns:r="http://schemas.openxmlformats.org/officeDocument/2006/relationships" r:id="rId6" tooltip="Revenue"/>
            <a:extLst>
              <a:ext uri="{FF2B5EF4-FFF2-40B4-BE49-F238E27FC236}">
                <a16:creationId xmlns:a16="http://schemas.microsoft.com/office/drawing/2014/main" id="{00000000-0008-0000-0700-000023000000}"/>
              </a:ext>
            </a:extLst>
          </xdr:cNvPr>
          <xdr:cNvSpPr/>
        </xdr:nvSpPr>
        <xdr:spPr>
          <a:xfrm>
            <a:off x="11068050" y="404812"/>
            <a:ext cx="952500" cy="323850"/>
          </a:xfrm>
          <a:prstGeom prst="roundRect">
            <a:avLst/>
          </a:prstGeom>
          <a:solidFill>
            <a:schemeClr val="bg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b="1">
                <a:solidFill>
                  <a:schemeClr val="tx1"/>
                </a:solidFill>
                <a:latin typeface="Aptos" panose="020B0004020202020204" pitchFamily="34" charset="0"/>
                <a:ea typeface="+mn-ea"/>
                <a:cs typeface="+mn-cs"/>
              </a:rPr>
              <a:t>Revenue</a:t>
            </a:r>
          </a:p>
        </xdr:txBody>
      </xdr:sp>
    </xdr:grpSp>
    <xdr:clientData/>
  </xdr:twoCellAnchor>
  <xdr:twoCellAnchor>
    <xdr:from>
      <xdr:col>4</xdr:col>
      <xdr:colOff>598251</xdr:colOff>
      <xdr:row>5</xdr:row>
      <xdr:rowOff>177386</xdr:rowOff>
    </xdr:from>
    <xdr:to>
      <xdr:col>12</xdr:col>
      <xdr:colOff>331054</xdr:colOff>
      <xdr:row>43</xdr:row>
      <xdr:rowOff>138435</xdr:rowOff>
    </xdr:to>
    <xdr:grpSp>
      <xdr:nvGrpSpPr>
        <xdr:cNvPr id="13" name="Group 12">
          <a:extLst>
            <a:ext uri="{FF2B5EF4-FFF2-40B4-BE49-F238E27FC236}">
              <a16:creationId xmlns:a16="http://schemas.microsoft.com/office/drawing/2014/main" id="{00000000-0008-0000-0700-00000D000000}"/>
            </a:ext>
          </a:extLst>
        </xdr:cNvPr>
        <xdr:cNvGrpSpPr/>
      </xdr:nvGrpSpPr>
      <xdr:grpSpPr>
        <a:xfrm>
          <a:off x="3036651" y="1091786"/>
          <a:ext cx="4609603" cy="6910489"/>
          <a:chOff x="2236518" y="1068035"/>
          <a:chExt cx="4641271" cy="6729984"/>
        </a:xfrm>
      </xdr:grpSpPr>
      <xdr:sp macro="" textlink="">
        <xdr:nvSpPr>
          <xdr:cNvPr id="9" name="Rectangle: Diagonal Corners Rounded 8">
            <a:extLst>
              <a:ext uri="{FF2B5EF4-FFF2-40B4-BE49-F238E27FC236}">
                <a16:creationId xmlns:a16="http://schemas.microsoft.com/office/drawing/2014/main" id="{00000000-0008-0000-0700-000009000000}"/>
              </a:ext>
            </a:extLst>
          </xdr:cNvPr>
          <xdr:cNvSpPr/>
        </xdr:nvSpPr>
        <xdr:spPr>
          <a:xfrm flipH="1">
            <a:off x="2236518" y="1068035"/>
            <a:ext cx="4641271" cy="6729984"/>
          </a:xfrm>
          <a:prstGeom prst="round2DiagRect">
            <a:avLst>
              <a:gd name="adj1" fmla="val 4619"/>
              <a:gd name="adj2" fmla="val 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2295897" y="1108364"/>
          <a:ext cx="4542310" cy="6640285"/>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0</xdr:col>
      <xdr:colOff>121920</xdr:colOff>
      <xdr:row>21</xdr:row>
      <xdr:rowOff>101600</xdr:rowOff>
    </xdr:from>
    <xdr:to>
      <xdr:col>4</xdr:col>
      <xdr:colOff>162560</xdr:colOff>
      <xdr:row>43</xdr:row>
      <xdr:rowOff>0</xdr:rowOff>
    </xdr:to>
    <mc:AlternateContent xmlns:mc="http://schemas.openxmlformats.org/markup-compatibility/2006" xmlns:a14="http://schemas.microsoft.com/office/drawing/2010/main">
      <mc:Choice Requires="a14">
        <xdr:graphicFrame macro="">
          <xdr:nvGraphicFramePr>
            <xdr:cNvPr id="7" name="Month Name 3">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121920" y="3942080"/>
              <a:ext cx="2479040" cy="3921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121920</xdr:colOff>
      <xdr:row>11</xdr:row>
      <xdr:rowOff>111760</xdr:rowOff>
    </xdr:from>
    <xdr:to>
      <xdr:col>4</xdr:col>
      <xdr:colOff>172720</xdr:colOff>
      <xdr:row>14</xdr:row>
      <xdr:rowOff>132080</xdr:rowOff>
    </xdr:to>
    <xdr:sp macro="" textlink="">
      <xdr:nvSpPr>
        <xdr:cNvPr id="44" name="Rectangle: Diagonal Corners Rounded 43">
          <a:extLst>
            <a:ext uri="{FF2B5EF4-FFF2-40B4-BE49-F238E27FC236}">
              <a16:creationId xmlns:a16="http://schemas.microsoft.com/office/drawing/2014/main" id="{00000000-0008-0000-0700-00002C000000}"/>
            </a:ext>
          </a:extLst>
        </xdr:cNvPr>
        <xdr:cNvSpPr/>
      </xdr:nvSpPr>
      <xdr:spPr>
        <a:xfrm>
          <a:off x="121920" y="2123440"/>
          <a:ext cx="2489200" cy="568960"/>
        </a:xfrm>
        <a:prstGeom prst="round2DiagRect">
          <a:avLst>
            <a:gd name="adj1" fmla="val 16667"/>
            <a:gd name="adj2" fmla="val 0"/>
          </a:avLst>
        </a:prstGeom>
        <a:solidFill>
          <a:schemeClr val="bg2">
            <a:lumMod val="75000"/>
          </a:schemeClr>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121920</xdr:colOff>
      <xdr:row>16</xdr:row>
      <xdr:rowOff>101600</xdr:rowOff>
    </xdr:from>
    <xdr:to>
      <xdr:col>4</xdr:col>
      <xdr:colOff>172720</xdr:colOff>
      <xdr:row>19</xdr:row>
      <xdr:rowOff>121920</xdr:rowOff>
    </xdr:to>
    <xdr:grpSp>
      <xdr:nvGrpSpPr>
        <xdr:cNvPr id="64" name="Group 63">
          <a:extLst>
            <a:ext uri="{FF2B5EF4-FFF2-40B4-BE49-F238E27FC236}">
              <a16:creationId xmlns:a16="http://schemas.microsoft.com/office/drawing/2014/main" id="{00000000-0008-0000-0700-000040000000}"/>
            </a:ext>
          </a:extLst>
        </xdr:cNvPr>
        <xdr:cNvGrpSpPr/>
      </xdr:nvGrpSpPr>
      <xdr:grpSpPr>
        <a:xfrm>
          <a:off x="121920" y="3027680"/>
          <a:ext cx="2489200" cy="568960"/>
          <a:chOff x="121920" y="3027680"/>
          <a:chExt cx="2489200" cy="568960"/>
        </a:xfrm>
      </xdr:grpSpPr>
      <xdr:sp macro="" textlink="">
        <xdr:nvSpPr>
          <xdr:cNvPr id="47" name="Rectangle: Diagonal Corners Rounded 46">
            <a:extLst>
              <a:ext uri="{FF2B5EF4-FFF2-40B4-BE49-F238E27FC236}">
                <a16:creationId xmlns:a16="http://schemas.microsoft.com/office/drawing/2014/main" id="{00000000-0008-0000-0700-00002F000000}"/>
              </a:ext>
            </a:extLst>
          </xdr:cNvPr>
          <xdr:cNvSpPr/>
        </xdr:nvSpPr>
        <xdr:spPr>
          <a:xfrm>
            <a:off x="121920" y="3027680"/>
            <a:ext cx="2489200" cy="568960"/>
          </a:xfrm>
          <a:prstGeom prst="round2DiagRect">
            <a:avLst>
              <a:gd name="adj1" fmla="val 16667"/>
              <a:gd name="adj2" fmla="val 0"/>
            </a:avLst>
          </a:prstGeom>
          <a:solidFill>
            <a:schemeClr val="bg1">
              <a:lumMod val="85000"/>
            </a:schemeClr>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Oval 47">
            <a:extLst>
              <a:ext uri="{FF2B5EF4-FFF2-40B4-BE49-F238E27FC236}">
                <a16:creationId xmlns:a16="http://schemas.microsoft.com/office/drawing/2014/main" id="{00000000-0008-0000-0700-000030000000}"/>
              </a:ext>
            </a:extLst>
          </xdr:cNvPr>
          <xdr:cNvSpPr/>
        </xdr:nvSpPr>
        <xdr:spPr>
          <a:xfrm>
            <a:off x="233680" y="3266440"/>
            <a:ext cx="91440" cy="91440"/>
          </a:xfrm>
          <a:prstGeom prst="ellipse">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121920</xdr:colOff>
      <xdr:row>6</xdr:row>
      <xdr:rowOff>121920</xdr:rowOff>
    </xdr:from>
    <xdr:to>
      <xdr:col>4</xdr:col>
      <xdr:colOff>213360</xdr:colOff>
      <xdr:row>9</xdr:row>
      <xdr:rowOff>142240</xdr:rowOff>
    </xdr:to>
    <xdr:grpSp>
      <xdr:nvGrpSpPr>
        <xdr:cNvPr id="61" name="Group 60">
          <a:extLst>
            <a:ext uri="{FF2B5EF4-FFF2-40B4-BE49-F238E27FC236}">
              <a16:creationId xmlns:a16="http://schemas.microsoft.com/office/drawing/2014/main" id="{00000000-0008-0000-0700-00003D000000}"/>
            </a:ext>
          </a:extLst>
        </xdr:cNvPr>
        <xdr:cNvGrpSpPr/>
      </xdr:nvGrpSpPr>
      <xdr:grpSpPr>
        <a:xfrm>
          <a:off x="121920" y="1219200"/>
          <a:ext cx="2529840" cy="568960"/>
          <a:chOff x="121920" y="1219200"/>
          <a:chExt cx="2529840" cy="568960"/>
        </a:xfrm>
      </xdr:grpSpPr>
      <xdr:grpSp>
        <xdr:nvGrpSpPr>
          <xdr:cNvPr id="49" name="Group 48">
            <a:extLst>
              <a:ext uri="{FF2B5EF4-FFF2-40B4-BE49-F238E27FC236}">
                <a16:creationId xmlns:a16="http://schemas.microsoft.com/office/drawing/2014/main" id="{00000000-0008-0000-0700-000031000000}"/>
              </a:ext>
            </a:extLst>
          </xdr:cNvPr>
          <xdr:cNvGrpSpPr/>
        </xdr:nvGrpSpPr>
        <xdr:grpSpPr>
          <a:xfrm>
            <a:off x="121920" y="1219200"/>
            <a:ext cx="2489200" cy="568960"/>
            <a:chOff x="121920" y="1219200"/>
            <a:chExt cx="2489200" cy="568960"/>
          </a:xfrm>
        </xdr:grpSpPr>
        <xdr:sp macro="" textlink="">
          <xdr:nvSpPr>
            <xdr:cNvPr id="40" name="Rectangle: Diagonal Corners Rounded 39">
              <a:extLst>
                <a:ext uri="{FF2B5EF4-FFF2-40B4-BE49-F238E27FC236}">
                  <a16:creationId xmlns:a16="http://schemas.microsoft.com/office/drawing/2014/main" id="{00000000-0008-0000-0700-000028000000}"/>
                </a:ext>
              </a:extLst>
            </xdr:cNvPr>
            <xdr:cNvSpPr/>
          </xdr:nvSpPr>
          <xdr:spPr>
            <a:xfrm>
              <a:off x="121920" y="1219200"/>
              <a:ext cx="2489200" cy="568960"/>
            </a:xfrm>
            <a:prstGeom prst="round2DiagRect">
              <a:avLst>
                <a:gd name="adj1" fmla="val 16667"/>
                <a:gd name="adj2" fmla="val 0"/>
              </a:avLst>
            </a:prstGeom>
            <a:solidFill>
              <a:schemeClr val="bg2">
                <a:lumMod val="75000"/>
              </a:schemeClr>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Oval 40">
              <a:extLst>
                <a:ext uri="{FF2B5EF4-FFF2-40B4-BE49-F238E27FC236}">
                  <a16:creationId xmlns:a16="http://schemas.microsoft.com/office/drawing/2014/main" id="{00000000-0008-0000-0700-000029000000}"/>
                </a:ext>
              </a:extLst>
            </xdr:cNvPr>
            <xdr:cNvSpPr/>
          </xdr:nvSpPr>
          <xdr:spPr>
            <a:xfrm>
              <a:off x="233680" y="1457960"/>
              <a:ext cx="91440" cy="91440"/>
            </a:xfrm>
            <a:prstGeom prst="ellipse">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6" name="Rectangle: Rounded Corners 15">
            <a:extLst>
              <a:ext uri="{FF2B5EF4-FFF2-40B4-BE49-F238E27FC236}">
                <a16:creationId xmlns:a16="http://schemas.microsoft.com/office/drawing/2014/main" id="{00000000-0008-0000-0700-000010000000}"/>
              </a:ext>
            </a:extLst>
          </xdr:cNvPr>
          <xdr:cNvSpPr/>
        </xdr:nvSpPr>
        <xdr:spPr>
          <a:xfrm>
            <a:off x="313113" y="1318953"/>
            <a:ext cx="1271847" cy="398087"/>
          </a:xfrm>
          <a:prstGeom prst="roundRect">
            <a:avLst>
              <a:gd name="adj" fmla="val 75"/>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300" b="1">
                <a:solidFill>
                  <a:schemeClr val="tx1"/>
                </a:solidFill>
                <a:latin typeface="Aptos" panose="020B0004020202020204" pitchFamily="34" charset="0"/>
              </a:rPr>
              <a:t>Total Revenue</a:t>
            </a:r>
          </a:p>
        </xdr:txBody>
      </xdr:sp>
      <xdr:sp macro="" textlink="Sheet1!B35">
        <xdr:nvSpPr>
          <xdr:cNvPr id="50" name="Rectangle: Rounded Corners 49">
            <a:extLst>
              <a:ext uri="{FF2B5EF4-FFF2-40B4-BE49-F238E27FC236}">
                <a16:creationId xmlns:a16="http://schemas.microsoft.com/office/drawing/2014/main" id="{00000000-0008-0000-0700-000032000000}"/>
              </a:ext>
            </a:extLst>
          </xdr:cNvPr>
          <xdr:cNvSpPr/>
        </xdr:nvSpPr>
        <xdr:spPr>
          <a:xfrm>
            <a:off x="1633913" y="1308793"/>
            <a:ext cx="1017847" cy="398087"/>
          </a:xfrm>
          <a:prstGeom prst="roundRect">
            <a:avLst>
              <a:gd name="adj" fmla="val 75"/>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81875414-7BA5-49A9-8BA5-242FF88790EE}" type="TxLink">
              <a:rPr lang="en-US" sz="1400" b="0" i="0" u="none" strike="noStrike">
                <a:solidFill>
                  <a:schemeClr val="tx1"/>
                </a:solidFill>
                <a:latin typeface="Aptos Black" panose="020B0004020202020204" pitchFamily="34" charset="0"/>
                <a:ea typeface="Calibri"/>
                <a:cs typeface="Calibri"/>
              </a:rPr>
              <a:pPr algn="l"/>
              <a:t>$444,163</a:t>
            </a:fld>
            <a:endParaRPr lang="en-US" sz="1400" b="1">
              <a:solidFill>
                <a:schemeClr val="tx1"/>
              </a:solidFill>
              <a:latin typeface="Aptos Black" panose="020B0004020202020204" pitchFamily="34" charset="0"/>
            </a:endParaRPr>
          </a:p>
        </xdr:txBody>
      </xdr:sp>
    </xdr:grpSp>
    <xdr:clientData/>
  </xdr:twoCellAnchor>
  <xdr:twoCellAnchor>
    <xdr:from>
      <xdr:col>0</xdr:col>
      <xdr:colOff>233680</xdr:colOff>
      <xdr:row>12</xdr:row>
      <xdr:rowOff>18473</xdr:rowOff>
    </xdr:from>
    <xdr:to>
      <xdr:col>4</xdr:col>
      <xdr:colOff>223520</xdr:colOff>
      <xdr:row>14</xdr:row>
      <xdr:rowOff>50800</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233680" y="2213033"/>
          <a:ext cx="2428240" cy="398087"/>
          <a:chOff x="233680" y="2213033"/>
          <a:chExt cx="2428240" cy="398087"/>
        </a:xfrm>
      </xdr:grpSpPr>
      <xdr:sp macro="" textlink="">
        <xdr:nvSpPr>
          <xdr:cNvPr id="45" name="Oval 44">
            <a:extLst>
              <a:ext uri="{FF2B5EF4-FFF2-40B4-BE49-F238E27FC236}">
                <a16:creationId xmlns:a16="http://schemas.microsoft.com/office/drawing/2014/main" id="{00000000-0008-0000-0700-00002D000000}"/>
              </a:ext>
            </a:extLst>
          </xdr:cNvPr>
          <xdr:cNvSpPr/>
        </xdr:nvSpPr>
        <xdr:spPr>
          <a:xfrm>
            <a:off x="233680" y="2362200"/>
            <a:ext cx="91440" cy="91440"/>
          </a:xfrm>
          <a:prstGeom prst="ellipse">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 name="Rectangle: Rounded Corners 51">
            <a:extLst>
              <a:ext uri="{FF2B5EF4-FFF2-40B4-BE49-F238E27FC236}">
                <a16:creationId xmlns:a16="http://schemas.microsoft.com/office/drawing/2014/main" id="{00000000-0008-0000-0700-000034000000}"/>
              </a:ext>
            </a:extLst>
          </xdr:cNvPr>
          <xdr:cNvSpPr/>
        </xdr:nvSpPr>
        <xdr:spPr>
          <a:xfrm>
            <a:off x="313113" y="2233353"/>
            <a:ext cx="1119447" cy="377767"/>
          </a:xfrm>
          <a:prstGeom prst="roundRect">
            <a:avLst>
              <a:gd name="adj" fmla="val 75"/>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300" b="1">
                <a:solidFill>
                  <a:schemeClr val="tx1"/>
                </a:solidFill>
                <a:latin typeface="Aptos" panose="020B0004020202020204" pitchFamily="34" charset="0"/>
              </a:rPr>
              <a:t>Total Target</a:t>
            </a:r>
          </a:p>
        </xdr:txBody>
      </xdr:sp>
      <xdr:sp macro="" textlink="Sheet1!B36">
        <xdr:nvSpPr>
          <xdr:cNvPr id="53" name="Rectangle: Rounded Corners 52">
            <a:extLst>
              <a:ext uri="{FF2B5EF4-FFF2-40B4-BE49-F238E27FC236}">
                <a16:creationId xmlns:a16="http://schemas.microsoft.com/office/drawing/2014/main" id="{00000000-0008-0000-0700-000035000000}"/>
              </a:ext>
            </a:extLst>
          </xdr:cNvPr>
          <xdr:cNvSpPr/>
        </xdr:nvSpPr>
        <xdr:spPr>
          <a:xfrm>
            <a:off x="1644073" y="2213033"/>
            <a:ext cx="1017847" cy="398087"/>
          </a:xfrm>
          <a:prstGeom prst="roundRect">
            <a:avLst>
              <a:gd name="adj" fmla="val 75"/>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E472861-3042-46E3-8EB2-0076D90A31DB}" type="TxLink">
              <a:rPr lang="en-US" sz="1400" b="0" i="0" u="none" strike="noStrike">
                <a:solidFill>
                  <a:schemeClr val="tx1"/>
                </a:solidFill>
                <a:latin typeface="Aptos Black" panose="020B0004020202020204" pitchFamily="34" charset="0"/>
                <a:ea typeface="Calibri"/>
                <a:cs typeface="Calibri"/>
              </a:rPr>
              <a:pPr marL="0" indent="0" algn="l"/>
              <a:t>$439,042</a:t>
            </a:fld>
            <a:endParaRPr lang="en-US" sz="1400" b="0" i="0" u="none" strike="noStrike">
              <a:solidFill>
                <a:schemeClr val="tx1"/>
              </a:solidFill>
              <a:latin typeface="Aptos Black" panose="020B0004020202020204" pitchFamily="34" charset="0"/>
              <a:ea typeface="Calibri"/>
              <a:cs typeface="Calibri"/>
            </a:endParaRPr>
          </a:p>
        </xdr:txBody>
      </xdr:sp>
    </xdr:grpSp>
    <xdr:clientData/>
  </xdr:twoCellAnchor>
  <xdr:twoCellAnchor>
    <xdr:from>
      <xdr:col>0</xdr:col>
      <xdr:colOff>333433</xdr:colOff>
      <xdr:row>17</xdr:row>
      <xdr:rowOff>8313</xdr:rowOff>
    </xdr:from>
    <xdr:to>
      <xdr:col>2</xdr:col>
      <xdr:colOff>71120</xdr:colOff>
      <xdr:row>19</xdr:row>
      <xdr:rowOff>40640</xdr:rowOff>
    </xdr:to>
    <xdr:sp macro="" textlink="">
      <xdr:nvSpPr>
        <xdr:cNvPr id="54" name="Rectangle: Rounded Corners 53">
          <a:extLst>
            <a:ext uri="{FF2B5EF4-FFF2-40B4-BE49-F238E27FC236}">
              <a16:creationId xmlns:a16="http://schemas.microsoft.com/office/drawing/2014/main" id="{00000000-0008-0000-0700-000036000000}"/>
            </a:ext>
          </a:extLst>
        </xdr:cNvPr>
        <xdr:cNvSpPr/>
      </xdr:nvSpPr>
      <xdr:spPr>
        <a:xfrm>
          <a:off x="333433" y="3117273"/>
          <a:ext cx="956887" cy="398087"/>
        </a:xfrm>
        <a:prstGeom prst="roundRect">
          <a:avLst>
            <a:gd name="adj" fmla="val 75"/>
          </a:avLst>
        </a:prstGeom>
        <a:solidFill>
          <a:schemeClr val="bg1">
            <a:lumMod val="95000"/>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300" b="1">
              <a:solidFill>
                <a:schemeClr val="tx1"/>
              </a:solidFill>
              <a:latin typeface="Aptos" panose="020B0004020202020204" pitchFamily="34" charset="0"/>
            </a:rPr>
            <a:t>Variance</a:t>
          </a:r>
        </a:p>
      </xdr:txBody>
    </xdr:sp>
    <xdr:clientData/>
  </xdr:twoCellAnchor>
  <mc:AlternateContent xmlns:mc="http://schemas.openxmlformats.org/markup-compatibility/2006">
    <mc:Choice xmlns:a14="http://schemas.microsoft.com/office/drawing/2010/main" Requires="a14">
      <xdr:twoCellAnchor editAs="oneCell">
        <xdr:from>
          <xdr:col>2</xdr:col>
          <xdr:colOff>243840</xdr:colOff>
          <xdr:row>16</xdr:row>
          <xdr:rowOff>172720</xdr:rowOff>
        </xdr:from>
        <xdr:to>
          <xdr:col>4</xdr:col>
          <xdr:colOff>162560</xdr:colOff>
          <xdr:row>19</xdr:row>
          <xdr:rowOff>25964</xdr:rowOff>
        </xdr:to>
        <xdr:pic>
          <xdr:nvPicPr>
            <xdr:cNvPr id="66" name="Picture 65">
              <a:extLst>
                <a:ext uri="{FF2B5EF4-FFF2-40B4-BE49-F238E27FC236}">
                  <a16:creationId xmlns:a16="http://schemas.microsoft.com/office/drawing/2014/main" id="{00000000-0008-0000-0700-000042000000}"/>
                </a:ext>
              </a:extLst>
            </xdr:cNvPr>
            <xdr:cNvPicPr>
              <a:picLocks noChangeAspect="1" noChangeArrowheads="1"/>
              <a:extLst>
                <a:ext uri="{84589F7E-364E-4C9E-8A38-B11213B215E9}">
                  <a14:cameraTool cellRange="Sheet1!$B$48" spid="_x0000_s8225"/>
                </a:ext>
              </a:extLst>
            </xdr:cNvPicPr>
          </xdr:nvPicPr>
          <xdr:blipFill>
            <a:blip xmlns:r="http://schemas.openxmlformats.org/officeDocument/2006/relationships" r:embed="rId8"/>
            <a:srcRect/>
            <a:stretch>
              <a:fillRect/>
            </a:stretch>
          </xdr:blipFill>
          <xdr:spPr bwMode="auto">
            <a:xfrm>
              <a:off x="1463040" y="3098800"/>
              <a:ext cx="1137920" cy="40188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19</xdr:col>
      <xdr:colOff>536744</xdr:colOff>
      <xdr:row>0</xdr:row>
      <xdr:rowOff>25390</xdr:rowOff>
    </xdr:from>
    <xdr:to>
      <xdr:col>25</xdr:col>
      <xdr:colOff>491024</xdr:colOff>
      <xdr:row>4</xdr:row>
      <xdr:rowOff>78730</xdr:rowOff>
    </xdr:to>
    <xdr:grpSp>
      <xdr:nvGrpSpPr>
        <xdr:cNvPr id="7" name="Group 6">
          <a:extLst>
            <a:ext uri="{FF2B5EF4-FFF2-40B4-BE49-F238E27FC236}">
              <a16:creationId xmlns:a16="http://schemas.microsoft.com/office/drawing/2014/main" id="{D39E651C-132D-D9BB-B252-38079AD7996B}"/>
            </a:ext>
          </a:extLst>
        </xdr:cNvPr>
        <xdr:cNvGrpSpPr/>
      </xdr:nvGrpSpPr>
      <xdr:grpSpPr>
        <a:xfrm>
          <a:off x="12119144" y="25390"/>
          <a:ext cx="3611880" cy="798407"/>
          <a:chOff x="10561320" y="0"/>
          <a:chExt cx="3611880" cy="784860"/>
        </a:xfrm>
      </xdr:grpSpPr>
      <xdr:sp macro="" textlink="">
        <xdr:nvSpPr>
          <xdr:cNvPr id="3" name="Rectangle: Single Corner Snipped 2">
            <a:extLst>
              <a:ext uri="{FF2B5EF4-FFF2-40B4-BE49-F238E27FC236}">
                <a16:creationId xmlns:a16="http://schemas.microsoft.com/office/drawing/2014/main" id="{DF6784FA-6987-58F5-4B35-E4BFB24B6C35}"/>
              </a:ext>
            </a:extLst>
          </xdr:cNvPr>
          <xdr:cNvSpPr/>
        </xdr:nvSpPr>
        <xdr:spPr>
          <a:xfrm flipH="1" flipV="1">
            <a:off x="10561320" y="0"/>
            <a:ext cx="3611880" cy="784860"/>
          </a:xfrm>
          <a:prstGeom prst="snip1Rect">
            <a:avLst>
              <a:gd name="adj" fmla="val 50000"/>
            </a:avLst>
          </a:prstGeom>
          <a:solidFill>
            <a:schemeClr val="accent4">
              <a:lumMod val="60000"/>
              <a:lumOff val="40000"/>
            </a:schemeClr>
          </a:solidFill>
          <a:ln>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a:latin typeface="Aptos" panose="020B0004020202020204" pitchFamily="34" charset="0"/>
            </a:endParaRPr>
          </a:p>
        </xdr:txBody>
      </xdr:sp>
      <xdr:sp macro="" textlink="">
        <xdr:nvSpPr>
          <xdr:cNvPr id="6" name="Rectangle 5">
            <a:extLst>
              <a:ext uri="{FF2B5EF4-FFF2-40B4-BE49-F238E27FC236}">
                <a16:creationId xmlns:a16="http://schemas.microsoft.com/office/drawing/2014/main" id="{E94F1547-17D2-E62A-264A-26C6734C198F}"/>
              </a:ext>
            </a:extLst>
          </xdr:cNvPr>
          <xdr:cNvSpPr/>
        </xdr:nvSpPr>
        <xdr:spPr>
          <a:xfrm>
            <a:off x="10904220" y="137160"/>
            <a:ext cx="2941320" cy="441960"/>
          </a:xfrm>
          <a:prstGeom prst="rect">
            <a:avLst/>
          </a:prstGeom>
          <a:solidFill>
            <a:schemeClr val="accent1">
              <a:alpha val="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tx1"/>
                </a:solidFill>
                <a:latin typeface="Aptos" panose="020B0004020202020204" pitchFamily="34" charset="0"/>
              </a:rPr>
              <a:t>Dashboard Tasks</a:t>
            </a:r>
            <a:endParaRPr lang="en-US" sz="1600" b="1">
              <a:solidFill>
                <a:schemeClr val="tx1"/>
              </a:solidFill>
              <a:latin typeface="Aptos" panose="020B0004020202020204" pitchFamily="34" charset="0"/>
            </a:endParaRPr>
          </a:p>
        </xdr:txBody>
      </xdr:sp>
    </xdr:grpSp>
    <xdr:clientData/>
  </xdr:twoCellAnchor>
  <xdr:twoCellAnchor>
    <xdr:from>
      <xdr:col>1</xdr:col>
      <xdr:colOff>137160</xdr:colOff>
      <xdr:row>4</xdr:row>
      <xdr:rowOff>143083</xdr:rowOff>
    </xdr:from>
    <xdr:to>
      <xdr:col>21</xdr:col>
      <xdr:colOff>419100</xdr:colOff>
      <xdr:row>15</xdr:row>
      <xdr:rowOff>67733</xdr:rowOff>
    </xdr:to>
    <xdr:sp macro="" textlink="">
      <xdr:nvSpPr>
        <xdr:cNvPr id="8" name="Rectangle: Diagonal Corners Rounded 7">
          <a:extLst>
            <a:ext uri="{FF2B5EF4-FFF2-40B4-BE49-F238E27FC236}">
              <a16:creationId xmlns:a16="http://schemas.microsoft.com/office/drawing/2014/main" id="{28BA9671-5039-DFCD-D906-A4C878485043}"/>
            </a:ext>
          </a:extLst>
        </xdr:cNvPr>
        <xdr:cNvSpPr/>
      </xdr:nvSpPr>
      <xdr:spPr>
        <a:xfrm>
          <a:off x="746760" y="888150"/>
          <a:ext cx="12473940" cy="1973583"/>
        </a:xfrm>
        <a:prstGeom prst="round2DiagRect">
          <a:avLst>
            <a:gd name="adj1" fmla="val 12319"/>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tx1"/>
              </a:solidFill>
              <a:latin typeface="Aptos ExtraBold" panose="020B0004020202020204" pitchFamily="34" charset="0"/>
            </a:rPr>
            <a:t>Dashboard 1 (CTA)</a:t>
          </a:r>
        </a:p>
        <a:p>
          <a:endParaRPr lang="en-US" sz="1100" b="0" i="0" u="none" strike="noStrike" baseline="0">
            <a:solidFill>
              <a:schemeClr val="tx1"/>
            </a:solidFill>
            <a:latin typeface="+mn-lt"/>
            <a:ea typeface="+mn-ea"/>
            <a:cs typeface="+mn-cs"/>
          </a:endParaRPr>
        </a:p>
        <a:p>
          <a:r>
            <a:rPr lang="en-US" sz="1100" b="1" i="0" u="none" strike="noStrike" baseline="0">
              <a:solidFill>
                <a:schemeClr val="tx1"/>
              </a:solidFill>
              <a:latin typeface="+mn-lt"/>
              <a:ea typeface="+mn-ea"/>
              <a:cs typeface="+mn-cs"/>
            </a:rPr>
            <a:t>. Customer Analysis: </a:t>
          </a:r>
          <a:r>
            <a:rPr lang="en-US" sz="1100" b="0" i="0" u="none" strike="noStrike" baseline="0">
              <a:solidFill>
                <a:schemeClr val="tx1"/>
              </a:solidFill>
              <a:latin typeface="+mn-lt"/>
              <a:ea typeface="+mn-ea"/>
              <a:cs typeface="+mn-cs"/>
            </a:rPr>
            <a:t>Provides insight into the profit generated from customers and breaks down the average spending by customer age groups, thus highlighting the most profitable age-groups. </a:t>
          </a:r>
        </a:p>
        <a:p>
          <a:endParaRPr lang="en-US" sz="1100" b="0" i="0" u="none" strike="noStrike" baseline="0">
            <a:solidFill>
              <a:schemeClr val="tx1"/>
            </a:solidFill>
            <a:latin typeface="+mn-lt"/>
            <a:ea typeface="+mn-ea"/>
            <a:cs typeface="+mn-cs"/>
          </a:endParaRPr>
        </a:p>
        <a:p>
          <a:r>
            <a:rPr lang="en-US" sz="1100" b="1" i="0" u="none" strike="noStrike" baseline="0">
              <a:solidFill>
                <a:schemeClr val="tx1"/>
              </a:solidFill>
              <a:latin typeface="+mn-lt"/>
              <a:ea typeface="+mn-ea"/>
              <a:cs typeface="+mn-cs"/>
            </a:rPr>
            <a:t>. Profitability over Time: </a:t>
          </a:r>
          <a:r>
            <a:rPr lang="en-US" sz="1100" b="0" i="0" u="none" strike="noStrike" baseline="0">
              <a:solidFill>
                <a:schemeClr val="tx1"/>
              </a:solidFill>
              <a:latin typeface="+mn-lt"/>
              <a:ea typeface="+mn-ea"/>
              <a:cs typeface="+mn-cs"/>
            </a:rPr>
            <a:t>This includes a profit trend and month-over-month growth rate, which could help in identifying seasonal patterns or trends in sales effectiveness. </a:t>
          </a:r>
        </a:p>
        <a:p>
          <a:endParaRPr lang="en-US" sz="1100" b="0" i="0" u="none" strike="noStrike" baseline="0">
            <a:solidFill>
              <a:schemeClr val="tx1"/>
            </a:solidFill>
            <a:latin typeface="+mn-lt"/>
            <a:ea typeface="+mn-ea"/>
            <a:cs typeface="+mn-cs"/>
          </a:endParaRPr>
        </a:p>
        <a:p>
          <a:r>
            <a:rPr lang="en-US" sz="1100" b="1" i="0" u="none" strike="noStrike" baseline="0">
              <a:solidFill>
                <a:schemeClr val="tx1"/>
              </a:solidFill>
              <a:latin typeface="+mn-lt"/>
              <a:ea typeface="+mn-ea"/>
              <a:cs typeface="+mn-cs"/>
            </a:rPr>
            <a:t>. Profitability by Weekday: </a:t>
          </a:r>
          <a:r>
            <a:rPr lang="en-US" sz="1100" b="0" i="0" u="none" strike="noStrike" baseline="0">
              <a:solidFill>
                <a:schemeClr val="tx1"/>
              </a:solidFill>
              <a:latin typeface="+mn-lt"/>
              <a:ea typeface="+mn-ea"/>
              <a:cs typeface="+mn-cs"/>
            </a:rPr>
            <a:t>Analyzes which days of the week generate the most profit, useful for staffing and marketing efforts. </a:t>
          </a:r>
        </a:p>
        <a:p>
          <a:endParaRPr lang="en-US" sz="1100" b="0" i="0" u="none" strike="noStrike" baseline="0">
            <a:solidFill>
              <a:schemeClr val="tx1"/>
            </a:solidFill>
            <a:latin typeface="+mn-lt"/>
            <a:ea typeface="+mn-ea"/>
            <a:cs typeface="+mn-cs"/>
          </a:endParaRPr>
        </a:p>
        <a:p>
          <a:r>
            <a:rPr lang="en-US" sz="1100" b="1" i="0" baseline="0">
              <a:solidFill>
                <a:schemeClr val="tx1"/>
              </a:solidFill>
              <a:effectLst/>
              <a:latin typeface="+mn-lt"/>
              <a:ea typeface="+mn-ea"/>
              <a:cs typeface="+mn-cs"/>
            </a:rPr>
            <a:t>. </a:t>
          </a:r>
          <a:r>
            <a:rPr lang="en-US" sz="1100" b="1" i="0" u="none" strike="noStrike" baseline="0">
              <a:solidFill>
                <a:schemeClr val="tx1"/>
              </a:solidFill>
              <a:latin typeface="+mn-lt"/>
              <a:ea typeface="+mn-ea"/>
              <a:cs typeface="+mn-cs"/>
            </a:rPr>
            <a:t>Product Analysis: </a:t>
          </a:r>
          <a:r>
            <a:rPr lang="en-US" sz="1100" b="0" i="0" u="none" strike="noStrike" baseline="0">
              <a:solidFill>
                <a:schemeClr val="tx1"/>
              </a:solidFill>
              <a:latin typeface="+mn-lt"/>
              <a:ea typeface="+mn-ea"/>
              <a:cs typeface="+mn-cs"/>
            </a:rPr>
            <a:t>Details the top-selling and most profitable products, as well as product return rates. This is critical for inventory management and identifying which products are most valuable to the business. </a:t>
          </a:r>
          <a:endParaRPr lang="en-US" sz="1050">
            <a:solidFill>
              <a:schemeClr val="tx1"/>
            </a:solidFill>
            <a:latin typeface="Aptos" panose="020B0004020202020204" pitchFamily="34" charset="0"/>
          </a:endParaRPr>
        </a:p>
      </xdr:txBody>
    </xdr:sp>
    <xdr:clientData/>
  </xdr:twoCellAnchor>
  <xdr:twoCellAnchor>
    <xdr:from>
      <xdr:col>1</xdr:col>
      <xdr:colOff>137160</xdr:colOff>
      <xdr:row>16</xdr:row>
      <xdr:rowOff>43815</xdr:rowOff>
    </xdr:from>
    <xdr:to>
      <xdr:col>21</xdr:col>
      <xdr:colOff>419100</xdr:colOff>
      <xdr:row>25</xdr:row>
      <xdr:rowOff>40852</xdr:rowOff>
    </xdr:to>
    <xdr:sp macro="" textlink="">
      <xdr:nvSpPr>
        <xdr:cNvPr id="9" name="Rectangle: Diagonal Corners Rounded 8">
          <a:extLst>
            <a:ext uri="{FF2B5EF4-FFF2-40B4-BE49-F238E27FC236}">
              <a16:creationId xmlns:a16="http://schemas.microsoft.com/office/drawing/2014/main" id="{DBCA3653-767A-9298-CF18-6099278A3792}"/>
            </a:ext>
          </a:extLst>
        </xdr:cNvPr>
        <xdr:cNvSpPr/>
      </xdr:nvSpPr>
      <xdr:spPr>
        <a:xfrm>
          <a:off x="746760" y="3024082"/>
          <a:ext cx="12473940" cy="1673437"/>
        </a:xfrm>
        <a:prstGeom prst="round2DiagRect">
          <a:avLst>
            <a:gd name="adj1" fmla="val 990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tx1"/>
              </a:solidFill>
              <a:effectLst/>
              <a:latin typeface="Aptos ExtraBold" panose="020B0004020202020204" pitchFamily="34" charset="0"/>
              <a:ea typeface="+mn-ea"/>
              <a:cs typeface="+mn-cs"/>
            </a:rPr>
            <a:t>Dashboard 2 (Revenue)</a:t>
          </a:r>
          <a:endParaRPr lang="en-US" sz="1200" b="1">
            <a:solidFill>
              <a:schemeClr val="tx1"/>
            </a:solidFill>
            <a:effectLst/>
            <a:latin typeface="Aptos ExtraBold" panose="020B0004020202020204" pitchFamily="34" charset="0"/>
          </a:endParaRPr>
        </a:p>
        <a:p>
          <a:endParaRPr lang="en-US" sz="1100" b="0" i="0" u="none" strike="noStrike" baseline="0">
            <a:solidFill>
              <a:schemeClr val="tx1"/>
            </a:solidFill>
            <a:latin typeface="Aptos" panose="020B0004020202020204" pitchFamily="34" charset="0"/>
            <a:ea typeface="+mn-ea"/>
            <a:cs typeface="+mn-cs"/>
          </a:endParaRPr>
        </a:p>
        <a:p>
          <a:r>
            <a:rPr lang="en-US" sz="1100" b="0" i="0" u="none" strike="noStrike" baseline="0">
              <a:solidFill>
                <a:schemeClr val="tx1"/>
              </a:solidFill>
              <a:latin typeface="Aptos" panose="020B0004020202020204" pitchFamily="34" charset="0"/>
              <a:ea typeface="+mn-ea"/>
              <a:cs typeface="+mn-cs"/>
            </a:rPr>
            <a:t> </a:t>
          </a:r>
          <a:r>
            <a:rPr lang="en-US" sz="1100" b="1" i="0" u="none" strike="noStrike" baseline="0">
              <a:solidFill>
                <a:schemeClr val="tx1"/>
              </a:solidFill>
              <a:latin typeface="Aptos" panose="020B0004020202020204" pitchFamily="34" charset="0"/>
              <a:ea typeface="+mn-ea"/>
              <a:cs typeface="+mn-cs"/>
            </a:rPr>
            <a:t>. Quarterly Revenue Analysis: </a:t>
          </a:r>
          <a:r>
            <a:rPr lang="en-US" sz="1100" b="0" i="0" u="none" strike="noStrike" baseline="0">
              <a:solidFill>
                <a:schemeClr val="tx1"/>
              </a:solidFill>
              <a:latin typeface="Aptos" panose="020B0004020202020204" pitchFamily="34" charset="0"/>
              <a:ea typeface="+mn-ea"/>
              <a:cs typeface="+mn-cs"/>
            </a:rPr>
            <a:t>Shows revenue generated per quarter against the average, providing a quick view of performance relative to the norm. </a:t>
          </a:r>
        </a:p>
        <a:p>
          <a:endParaRPr lang="en-US" sz="1100" b="0" i="0" u="none" strike="noStrike" baseline="0">
            <a:solidFill>
              <a:schemeClr val="tx1"/>
            </a:solidFill>
            <a:latin typeface="Aptos" panose="020B0004020202020204" pitchFamily="34" charset="0"/>
            <a:ea typeface="+mn-ea"/>
            <a:cs typeface="+mn-cs"/>
          </a:endParaRPr>
        </a:p>
        <a:p>
          <a:r>
            <a:rPr lang="en-US" sz="1100" b="1" i="0" u="none" strike="noStrike" baseline="0">
              <a:solidFill>
                <a:schemeClr val="tx1"/>
              </a:solidFill>
              <a:latin typeface="Aptos" panose="020B0004020202020204" pitchFamily="34" charset="0"/>
              <a:ea typeface="+mn-ea"/>
              <a:cs typeface="+mn-cs"/>
            </a:rPr>
            <a:t>. Weekday/Weekend Revenue Analysis: </a:t>
          </a:r>
          <a:r>
            <a:rPr lang="en-US" sz="1100" b="0" i="0" u="none" strike="noStrike" baseline="0">
              <a:solidFill>
                <a:schemeClr val="tx1"/>
              </a:solidFill>
              <a:latin typeface="Aptos" panose="020B0004020202020204" pitchFamily="34" charset="0"/>
              <a:ea typeface="+mn-ea"/>
              <a:cs typeface="+mn-cs"/>
            </a:rPr>
            <a:t>Gives a comparison of revenue generated on weekdays versus weekends, which can help in making staffing and operational decisions. </a:t>
          </a:r>
        </a:p>
        <a:p>
          <a:endParaRPr lang="en-US" sz="1100" b="0" i="0" u="none" strike="noStrike" baseline="0">
            <a:solidFill>
              <a:schemeClr val="tx1"/>
            </a:solidFill>
            <a:latin typeface="Aptos" panose="020B0004020202020204" pitchFamily="34" charset="0"/>
            <a:ea typeface="+mn-ea"/>
            <a:cs typeface="+mn-cs"/>
          </a:endParaRPr>
        </a:p>
        <a:p>
          <a:r>
            <a:rPr lang="en-US" sz="1100" b="1" i="0" u="none" strike="noStrike" baseline="0">
              <a:solidFill>
                <a:schemeClr val="tx1"/>
              </a:solidFill>
              <a:latin typeface="Aptos" panose="020B0004020202020204" pitchFamily="34" charset="0"/>
              <a:ea typeface="+mn-ea"/>
              <a:cs typeface="+mn-cs"/>
            </a:rPr>
            <a:t>. Monthly Revenue vs Target: </a:t>
          </a:r>
          <a:r>
            <a:rPr lang="en-US" sz="1100" b="0" i="0" u="none" strike="noStrike" baseline="0">
              <a:solidFill>
                <a:schemeClr val="tx1"/>
              </a:solidFill>
              <a:latin typeface="Aptos" panose="020B0004020202020204" pitchFamily="34" charset="0"/>
              <a:ea typeface="+mn-ea"/>
              <a:cs typeface="+mn-cs"/>
            </a:rPr>
            <a:t>Tracks monthly performance against goals, which is fundamental for short-term financial planning and adjustments. </a:t>
          </a:r>
          <a:endParaRPr lang="en-US" sz="1100">
            <a:solidFill>
              <a:schemeClr val="tx1"/>
            </a:solidFill>
            <a:latin typeface="Aptos" panose="020B0004020202020204" pitchFamily="34" charset="0"/>
            <a:ea typeface="+mn-ea"/>
            <a:cs typeface="+mn-cs"/>
          </a:endParaRPr>
        </a:p>
      </xdr:txBody>
    </xdr:sp>
    <xdr:clientData/>
  </xdr:twoCellAnchor>
  <xdr:twoCellAnchor>
    <xdr:from>
      <xdr:col>1</xdr:col>
      <xdr:colOff>137160</xdr:colOff>
      <xdr:row>26</xdr:row>
      <xdr:rowOff>16934</xdr:rowOff>
    </xdr:from>
    <xdr:to>
      <xdr:col>21</xdr:col>
      <xdr:colOff>419100</xdr:colOff>
      <xdr:row>35</xdr:row>
      <xdr:rowOff>15240</xdr:rowOff>
    </xdr:to>
    <xdr:sp macro="" textlink="">
      <xdr:nvSpPr>
        <xdr:cNvPr id="10" name="Rectangle: Diagonal Corners Rounded 9">
          <a:extLst>
            <a:ext uri="{FF2B5EF4-FFF2-40B4-BE49-F238E27FC236}">
              <a16:creationId xmlns:a16="http://schemas.microsoft.com/office/drawing/2014/main" id="{C35CC34A-E918-8E28-DD61-EFD9BCE64A24}"/>
            </a:ext>
          </a:extLst>
        </xdr:cNvPr>
        <xdr:cNvSpPr/>
      </xdr:nvSpPr>
      <xdr:spPr>
        <a:xfrm>
          <a:off x="746760" y="4859867"/>
          <a:ext cx="12473940" cy="1674706"/>
        </a:xfrm>
        <a:prstGeom prst="round2DiagRect">
          <a:avLst>
            <a:gd name="adj1" fmla="val 1088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tx1"/>
              </a:solidFill>
              <a:effectLst/>
              <a:latin typeface="Aptos ExtraBold" panose="020B0004020202020204" pitchFamily="34" charset="0"/>
              <a:ea typeface="+mn-ea"/>
              <a:cs typeface="+mn-cs"/>
            </a:rPr>
            <a:t>Dashboard 3 (Stores)</a:t>
          </a:r>
          <a:endParaRPr lang="en-US" sz="1200">
            <a:solidFill>
              <a:schemeClr val="tx1"/>
            </a:solidFill>
            <a:effectLst/>
            <a:latin typeface="Aptos ExtraBold" panose="020B0004020202020204" pitchFamily="34" charset="0"/>
          </a:endParaRPr>
        </a:p>
        <a:p>
          <a:endParaRPr lang="en-US" sz="1100" b="0" i="0" u="none" strike="noStrike" baseline="0">
            <a:solidFill>
              <a:schemeClr val="tx1"/>
            </a:solidFill>
            <a:latin typeface="Aptos" panose="020B0004020202020204" pitchFamily="34" charset="0"/>
            <a:ea typeface="+mn-ea"/>
            <a:cs typeface="+mn-cs"/>
          </a:endParaRPr>
        </a:p>
        <a:p>
          <a:r>
            <a:rPr lang="en-US" sz="1100" b="0" i="0" u="none" strike="noStrike" baseline="0">
              <a:solidFill>
                <a:schemeClr val="tx1"/>
              </a:solidFill>
              <a:latin typeface="Aptos" panose="020B0004020202020204" pitchFamily="34" charset="0"/>
              <a:ea typeface="+mn-ea"/>
              <a:cs typeface="+mn-cs"/>
            </a:rPr>
            <a:t> </a:t>
          </a:r>
          <a:r>
            <a:rPr lang="en-US" sz="1100" b="1" i="0" u="none" strike="noStrike" baseline="0">
              <a:solidFill>
                <a:schemeClr val="tx1"/>
              </a:solidFill>
              <a:latin typeface="Aptos" panose="020B0004020202020204" pitchFamily="34" charset="0"/>
              <a:ea typeface="+mn-ea"/>
              <a:cs typeface="+mn-cs"/>
            </a:rPr>
            <a:t>. Store Budget vs Revenue: </a:t>
          </a:r>
          <a:r>
            <a:rPr lang="en-US" sz="1100" b="0" i="0" u="none" strike="noStrike" baseline="0">
              <a:solidFill>
                <a:schemeClr val="tx1"/>
              </a:solidFill>
              <a:latin typeface="Aptos" panose="020B0004020202020204" pitchFamily="34" charset="0"/>
              <a:ea typeface="+mn-ea"/>
              <a:cs typeface="+mn-cs"/>
            </a:rPr>
            <a:t>Presents a comparison of revenue vs. target for each store, which helps in understanding which stores are under or over-performing against their targets. </a:t>
          </a:r>
        </a:p>
        <a:p>
          <a:endParaRPr lang="en-US" sz="1100" b="0" i="0" u="none" strike="noStrike" baseline="0">
            <a:solidFill>
              <a:schemeClr val="tx1"/>
            </a:solidFill>
            <a:latin typeface="Aptos" panose="020B0004020202020204" pitchFamily="34" charset="0"/>
            <a:ea typeface="+mn-ea"/>
            <a:cs typeface="+mn-cs"/>
          </a:endParaRPr>
        </a:p>
        <a:p>
          <a:r>
            <a:rPr lang="en-US" sz="1100" b="1" i="0" u="none" strike="noStrike" baseline="0">
              <a:solidFill>
                <a:schemeClr val="tx1"/>
              </a:solidFill>
              <a:latin typeface="Aptos" panose="020B0004020202020204" pitchFamily="34" charset="0"/>
              <a:ea typeface="+mn-ea"/>
              <a:cs typeface="+mn-cs"/>
            </a:rPr>
            <a:t>. Month-by-Month Analysis: </a:t>
          </a:r>
          <a:r>
            <a:rPr lang="en-US" sz="1100" b="0" i="0" u="none" strike="noStrike" baseline="0">
              <a:solidFill>
                <a:schemeClr val="tx1"/>
              </a:solidFill>
              <a:latin typeface="Aptos" panose="020B0004020202020204" pitchFamily="34" charset="0"/>
              <a:ea typeface="+mn-ea"/>
              <a:cs typeface="+mn-cs"/>
            </a:rPr>
            <a:t>Offers a detailed month-by-month breakdown of total revenue and targets, highlighting variances. This can be important for financial planning and performance management. </a:t>
          </a:r>
          <a:endParaRPr lang="en-US" sz="1200">
            <a:solidFill>
              <a:schemeClr val="tx1"/>
            </a:solidFill>
            <a:latin typeface="Aptos" panose="020B0004020202020204" pitchFamily="34" charset="0"/>
            <a:ea typeface="+mn-ea"/>
            <a:cs typeface="+mn-cs"/>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44.629981944447" createdVersion="5" refreshedVersion="8" minRefreshableVersion="3" recordCount="0" supportSubquery="1" supportAdvancedDrill="1" xr:uid="{9E04D86A-F5AA-4077-9638-4CCD545E8C08}">
  <cacheSource type="external" connectionId="8"/>
  <cacheFields count="11">
    <cacheField name="[Measures].[Total Revenue]" caption="Total Revenue" numFmtId="0" hierarchy="38" level="32767"/>
    <cacheField name="[Measures].[COGS]" caption="COGS" numFmtId="0" hierarchy="39" level="32767"/>
    <cacheField name="[Measures].[Profits]" caption="Profits" numFmtId="0" hierarchy="40" level="32767"/>
    <cacheField name="[Measures].[profit %age]" caption="profit %age" numFmtId="0" hierarchy="41" level="32767"/>
    <cacheField name="[Measures].[Total Transactions]" caption="Total Transactions" numFmtId="0" hierarchy="42" level="32767"/>
    <cacheField name="[Measures].[Total Refunds]" caption="Total Refunds" numFmtId="0" hierarchy="43" level="32767"/>
    <cacheField name="[Measures].[Refund Rate]" caption="Refund Rate" numFmtId="0" hierarchy="44" level="32767"/>
    <cacheField name="[Measures].[No. of  Products]" caption="No. of  Products" numFmtId="0" hierarchy="45" level="32767"/>
    <cacheField name="[Measures].[Units Returned]" caption="Units Returned" numFmtId="0" hierarchy="46" level="32767"/>
    <cacheField name="[Measures].[Units Sold]" caption="Units Sold" numFmtId="0" hierarchy="47" level="32767"/>
    <cacheField name="[Measures].[Total Target]" caption="Total Target" numFmtId="0" hierarchy="48" level="32767"/>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s]" caption="Profits" measure="1" displayFolder="" measureGroup="Calculations" count="0" oneField="1">
      <fieldsUsage count="1">
        <fieldUsage x="2"/>
      </fieldsUsage>
    </cacheHierarchy>
    <cacheHierarchy uniqueName="[Measures].[profit %age]" caption="profit %age" measure="1" displayFolder="" measureGroup="Calculations" count="0" oneField="1">
      <fieldsUsage count="1">
        <fieldUsage x="3"/>
      </fieldsUsage>
    </cacheHierarchy>
    <cacheHierarchy uniqueName="[Measures].[Total Transactions]" caption="Total Transactions" measure="1" displayFolder="" measureGroup="Calculations" count="0" oneField="1">
      <fieldsUsage count="1">
        <fieldUsage x="4"/>
      </fieldsUsage>
    </cacheHierarchy>
    <cacheHierarchy uniqueName="[Measures].[Total Refunds]" caption="Total Refunds"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No. of  Products]" caption="No. of  Products" measure="1" displayFolder="" measureGroup="Calculations" count="0" oneField="1">
      <fieldsUsage count="1">
        <fieldUsage x="7"/>
      </fieldsUsage>
    </cacheHierarchy>
    <cacheHierarchy uniqueName="[Measures].[Units Returned]" caption="Units Returned" measure="1" displayFolder="" measureGroup="Calculations" count="0" oneField="1">
      <fieldsUsage count="1">
        <fieldUsage x="8"/>
      </fieldsUsage>
    </cacheHierarchy>
    <cacheHierarchy uniqueName="[Measures].[Units Sold]" caption="Units Sol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00347219" createdVersion="8" refreshedVersion="8" minRefreshableVersion="3" recordCount="0" supportSubquery="1" supportAdvancedDrill="1" xr:uid="{ACFA6F1E-3FA4-434A-8ABD-2D01933430C7}">
  <cacheSource type="external" connectionId="8"/>
  <cacheFields count="5">
    <cacheField name="[products_table].[Category].[Category]" caption="Category" numFmtId="0" hierarchy="22" level="1">
      <sharedItems count="8">
        <s v="Alcoholic Beverage"/>
        <s v="Coffee"/>
        <s v="Energy Drink"/>
        <s v="Juice"/>
        <s v="Soft Drink"/>
        <s v="Sports Drink"/>
        <s v="Tea"/>
        <s v="Water"/>
      </sharedItems>
    </cacheField>
    <cacheField name="[Measures].[Profits]" caption="Profits" numFmtId="0" hierarchy="40" level="32767"/>
    <cacheField name="[Measures].[COGS]" caption="COGS" numFmtId="0" hierarchy="39" level="32767"/>
    <cacheField name="[Measures].[Total Revenue]" caption="Total Revenue" numFmtId="0" hierarchy="38" level="32767"/>
    <cacheField name="[Date].[Month Name].[Month Name]" caption="Month Name" numFmtId="0" hierarchy="9"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0"/>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3"/>
      </fieldsUsage>
    </cacheHierarchy>
    <cacheHierarchy uniqueName="[Measures].[COGS]" caption="COGS" measure="1" displayFolder="" measureGroup="Calculations" count="0" oneField="1">
      <fieldsUsage count="1">
        <fieldUsage x="2"/>
      </fieldsUsage>
    </cacheHierarchy>
    <cacheHierarchy uniqueName="[Measures].[Profits]" caption="Profits" measure="1" displayFolder="" measureGroup="Calculations" count="0" oneField="1">
      <fieldsUsage count="1">
        <fieldUsage x="1"/>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62037037" createdVersion="8" refreshedVersion="8" minRefreshableVersion="3" recordCount="0" supportSubquery="1" supportAdvancedDrill="1" xr:uid="{2CD009C3-DAC1-4278-AF56-62F21CA37F60}">
  <cacheSource type="external" connectionId="8"/>
  <cacheFields count="3">
    <cacheField name="[customers_table].[Customer_Name].[Customer_Name]" caption="Customer_Name" numFmtId="0" hierarchy="2" level="1">
      <sharedItems count="5">
        <s v="Allison Dixon"/>
        <s v="Lisa West"/>
        <s v="Nathan Brown"/>
        <s v="Nicholas Wilson"/>
        <s v="Robert Fitzgerald"/>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2" memberValueDatatype="130" unbalanced="0"/>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2" memberValueDatatype="7" unbalanced="0"/>
    <cacheHierarchy uniqueName="[customers_table].[Age]" caption="Age" attribute="1" defaultMemberUniqueName="[customers_table].[Age].[All]" allUniqueName="[customers_table].[Age].[All]" dimensionUniqueName="[customers_table]" displayFolder="" count="2" memberValueDatatype="20" unbalanced="0"/>
    <cacheHierarchy uniqueName="[customers_table].[Age Bracket]" caption="Age Bracket" attribute="1" defaultMemberUniqueName="[customers_table].[Age Bracket].[All]" allUniqueName="[customers_table].[Age Bracket].[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Month1]" caption="Month1" attribute="1" defaultMemberUniqueName="[Date].[Month1].[All]" allUniqueName="[Date].[Month1].[All]" dimensionUniqueName="[Date]" displayFolder="" count="2" memberValueDatatype="20" unbalanced="0"/>
    <cacheHierarchy uniqueName="[Date].[Quarter]" caption="Quarter" attribute="1" defaultMemberUniqueName="[Date].[Quarter].[All]" allUniqueName="[Date].[Quarter].[All]" dimensionUniqueName="[Date]" displayFolder="" count="2" memberValueDatatype="20" unbalanced="0"/>
    <cacheHierarchy uniqueName="[Date].[Quarter-Year]" caption="Quarter-Year" attribute="1" defaultMemberUniqueName="[Date].[Quarter-Year].[All]" allUniqueName="[Date].[Quarter-Year].[All]" dimensionUniqueName="[Date]" displayFolder="" count="2"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2" memberValueDatatype="13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6" unbalanced="0"/>
    <cacheHierarchy uniqueName="[products_table].[Cost Price]" caption="Cost Price" attribute="1" defaultMemberUniqueName="[products_table].[Cost Price].[All]" allUniqueName="[products_table].[Cost Price].[All]" dimensionUniqueName="[products_table]" displayFolder="" count="2" memberValueDatatype="6" unbalanced="0"/>
    <cacheHierarchy uniqueName="[products_table].[Profit]" caption="Profit" attribute="1" defaultMemberUniqueName="[products_table].[Profit].[All]" allUniqueName="[products_table].[Profit].[All]" dimensionUniqueName="[products_table]" displayFolder="" count="2"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2"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2"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2"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2"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2"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2"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2"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Name]" caption="Name" attribute="1" defaultMemberUniqueName="[sales_persons_table].[Name].[All]" allUniqueName="[sales_persons_table].[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2" memberValueDatatype="7" unbalanced="0"/>
    <cacheHierarchy uniqueName="[sales_persons_table].[Age]" caption="Age" attribute="1" defaultMemberUniqueName="[sales_persons_table].[Age].[All]" allUniqueName="[sales_persons_table].[Age].[All]" dimensionUniqueName="[sales_persons_table]" displayFolder="" count="2"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1"/>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64930554" createdVersion="8" refreshedVersion="8" minRefreshableVersion="3" recordCount="0" supportSubquery="1" supportAdvancedDrill="1" xr:uid="{9ABD2DB4-0742-4320-AB62-5B58D74A2F2E}">
  <cacheSource type="external" connectionId="8"/>
  <cacheFields count="4">
    <cacheField name="[customers_table].[Customer_Name].[Customer_Name]" caption="Customer_Name" numFmtId="0" hierarchy="2" level="1">
      <sharedItems count="5">
        <s v="Jason Johnson"/>
        <s v="John Brown"/>
        <s v="Laura Mitchell"/>
        <s v="Nicholas Young"/>
        <s v="Timothy Williams"/>
      </sharedItems>
    </cacheField>
    <cacheField name="[customers_table].[Location].[Location]" caption="Location" numFmtId="0" hierarchy="4" level="1">
      <sharedItems count="5">
        <s v="California"/>
        <s v="Michigan"/>
        <s v="Missouri"/>
        <s v="Virginia"/>
        <s v="Washington"/>
      </sharedItems>
    </cacheField>
    <cacheField name="[Measures].[Profits]" caption="Profits" numFmtId="0" hierarchy="40"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oneField="1">
      <fieldsUsage count="1">
        <fieldUsage x="2"/>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68055556" createdVersion="8" refreshedVersion="8" minRefreshableVersion="3" recordCount="0" supportSubquery="1" supportAdvancedDrill="1" xr:uid="{39D8C832-AA05-47F4-92B9-1A3003F3C39B}">
  <cacheSource type="external" connectionId="8"/>
  <cacheFields count="4">
    <cacheField name="[customers_table].[Customer_Name].[Customer_Name]" caption="Customer_Name" numFmtId="0" hierarchy="2" level="1">
      <sharedItems count="5">
        <s v="Jason Johnson"/>
        <s v="John Brown"/>
        <s v="Laura Mitchell"/>
        <s v="Nicholas Young"/>
        <s v="Timothy Williams"/>
      </sharedItems>
    </cacheField>
    <cacheField name="[customers_table].[Location].[Location]" caption="Location" numFmtId="0" hierarchy="4" level="1">
      <sharedItems count="5">
        <s v="California"/>
        <s v="Michigan"/>
        <s v="Texas"/>
        <s v="Virginia"/>
        <s v="Washington"/>
      </sharedItems>
    </cacheField>
    <cacheField name="[Measures].[Total Revenue]" caption="Total Revenue" numFmtId="0" hierarchy="38"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2"/>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71064812" createdVersion="8" refreshedVersion="8" minRefreshableVersion="3" recordCount="0" supportSubquery="1" supportAdvancedDrill="1" xr:uid="{183575D0-CFA1-4FB1-B5C6-12CFEA76CEF7}">
  <cacheSource type="external" connectionId="8"/>
  <cacheFields count="4">
    <cacheField name="[customers_table].[Customer_Name].[Customer_Name]" caption="Customer_Name" numFmtId="0" hierarchy="2" level="1">
      <sharedItems count="5">
        <s v="Jason Johnson"/>
        <s v="John Brown"/>
        <s v="Laura Mitchell"/>
        <s v="Nicholas Young"/>
        <s v="Timothy Williams"/>
      </sharedItems>
    </cacheField>
    <cacheField name="[customers_table].[Location].[Location]" caption="Location" numFmtId="0" hierarchy="4" level="1">
      <sharedItems count="5">
        <s v="Florida"/>
        <s v="Indiana"/>
        <s v="Maryland"/>
        <s v="New York"/>
        <s v="Wisconsin"/>
      </sharedItems>
    </cacheField>
    <cacheField name="[Measures].[Profits]" caption="Profits" numFmtId="0" hierarchy="40"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oneField="1">
      <fieldsUsage count="1">
        <fieldUsage x="2"/>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73958337" createdVersion="8" refreshedVersion="8" minRefreshableVersion="3" recordCount="0" supportSubquery="1" supportAdvancedDrill="1" xr:uid="{0ACE7642-35B9-43F7-9FBD-58DC781ACD58}">
  <cacheSource type="external" connectionId="8"/>
  <cacheFields count="4">
    <cacheField name="[customers_table].[Customer_Name].[Customer_Name]" caption="Customer_Name" numFmtId="0" hierarchy="2" level="1">
      <sharedItems count="5">
        <s v="Jason Johnson"/>
        <s v="John Brown"/>
        <s v="Laura Mitchell"/>
        <s v="Nicholas Young"/>
        <s v="Timothy Williams"/>
      </sharedItems>
    </cacheField>
    <cacheField name="[customers_table].[Location].[Location]" caption="Location" numFmtId="0" hierarchy="4" level="1">
      <sharedItems count="5">
        <s v="Florida"/>
        <s v="Indiana"/>
        <s v="Maryland"/>
        <s v="New York"/>
        <s v="Wisconsin"/>
      </sharedItems>
    </cacheField>
    <cacheField name="[Measures].[Total Revenue]" caption="Total Revenue" numFmtId="0" hierarchy="38"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2"/>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76851854" createdVersion="8" refreshedVersion="8" minRefreshableVersion="3" recordCount="0" supportSubquery="1" supportAdvancedDrill="1" xr:uid="{4DE46544-3021-4E0A-856A-27D670212B58}">
  <cacheSource type="external" connectionId="8"/>
  <cacheFields count="4">
    <cacheField name="[customers_table].[Customer_Name].[Customer_Name]" caption="Customer_Name" numFmtId="0" hierarchy="2" level="1">
      <sharedItems count="5">
        <s v="Jason Johnson"/>
        <s v="John Brown"/>
        <s v="Laura Mitchell"/>
        <s v="Nicholas Young"/>
        <s v="Timothy Williams"/>
      </sharedItems>
    </cacheField>
    <cacheField name="[customers_table].[Location].[Location]" caption="Location" numFmtId="0" hierarchy="4" level="1">
      <sharedItems count="5">
        <s v="California"/>
        <s v="Georgia"/>
        <s v="Michigan"/>
        <s v="Texas"/>
        <s v="Virginia"/>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2"/>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79629633" createdVersion="8" refreshedVersion="8" minRefreshableVersion="3" recordCount="0" supportSubquery="1" supportAdvancedDrill="1" xr:uid="{BBF7CF6A-4DFA-4F73-ACCB-2F42044FB62A}">
  <cacheSource type="external" connectionId="8"/>
  <cacheFields count="4">
    <cacheField name="[customers_table].[Customer_Name].[Customer_Name]" caption="Customer_Name" numFmtId="0" hierarchy="2" level="1">
      <sharedItems count="5">
        <s v="Jason Johnson"/>
        <s v="John Brown"/>
        <s v="Laura Mitchell"/>
        <s v="Nicholas Young"/>
        <s v="Timothy Williams"/>
      </sharedItems>
    </cacheField>
    <cacheField name="[customers_table].[Location].[Location]" caption="Location" numFmtId="0" hierarchy="4" level="1">
      <sharedItems count="5">
        <s v="Florida"/>
        <s v="Illinois"/>
        <s v="Maryland"/>
        <s v="New York"/>
        <s v="Wisconsin"/>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2"/>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82291666" createdVersion="8" refreshedVersion="8" minRefreshableVersion="3" recordCount="0" supportSubquery="1" supportAdvancedDrill="1" xr:uid="{0F7512BA-4AC4-4899-90CE-5C14ED219150}">
  <cacheSource type="external" connectionId="8"/>
  <cacheFields count="5">
    <cacheField name="[customers_table].[Customer_Name].[Customer_Name]" caption="Customer_Name" numFmtId="0" hierarchy="2" level="1">
      <sharedItems count="5">
        <s v="Christopher Rivera"/>
        <s v="Jason Johnson"/>
        <s v="John Brown"/>
        <s v="Paul Noble"/>
        <s v="Richard Long"/>
      </sharedItems>
    </cacheField>
    <cacheField name="[customers_table].[Gender].[Gender]" caption="Gender" numFmtId="0" hierarchy="3" level="1">
      <sharedItems count="2">
        <s v="Female"/>
        <s v="Male"/>
      </sharedItems>
    </cacheField>
    <cacheField name="[Measures].[Count of Gender]" caption="Count of Gender" numFmtId="0" hierarchy="59" level="32767"/>
    <cacheField name="[products_table].[Category].[Category]" caption="Category" numFmtId="0" hierarchy="22"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Column1]" caption="Column1" attribute="1" defaultMemberUniqueName="[Calculations].[Column1].[All]" allUniqueName="[Calculations].[Column1].[All]" dimensionUniqueName="[Calculations]" displayFolder="" count="2" memberValueDatatype="130" unbalanced="0"/>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1"/>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2" memberValueDatatype="7" unbalanced="0"/>
    <cacheHierarchy uniqueName="[customers_table].[Age]" caption="Age" attribute="1" defaultMemberUniqueName="[customers_table].[Age].[All]" allUniqueName="[customers_table].[Age].[All]" dimensionUniqueName="[customers_table]" displayFolder="" count="2" memberValueDatatype="20" unbalanced="0"/>
    <cacheHierarchy uniqueName="[customers_table].[Age Bracket]" caption="Age Bracket" attribute="1" defaultMemberUniqueName="[customers_table].[Age Bracket].[All]" allUniqueName="[customers_table].[Age Bracket].[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Month1]" caption="Month1" attribute="1" defaultMemberUniqueName="[Date].[Month1].[All]" allUniqueName="[Date].[Month1].[All]" dimensionUniqueName="[Date]" displayFolder="" count="2" memberValueDatatype="20" unbalanced="0"/>
    <cacheHierarchy uniqueName="[Date].[Quarter]" caption="Quarter" attribute="1" defaultMemberUniqueName="[Date].[Quarter].[All]" allUniqueName="[Date].[Quarter].[All]" dimensionUniqueName="[Date]" displayFolder="" count="2" memberValueDatatype="20" unbalanced="0"/>
    <cacheHierarchy uniqueName="[Date].[Quarter-Year]" caption="Quarter-Year" attribute="1" defaultMemberUniqueName="[Date].[Quarter-Year].[All]" allUniqueName="[Date].[Quarter-Year].[All]" dimensionUniqueName="[Date]" displayFolder="" count="2"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2" memberValueDatatype="13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2" memberValueDatatype="6" unbalanced="0"/>
    <cacheHierarchy uniqueName="[products_table].[Cost Price]" caption="Cost Price" attribute="1" defaultMemberUniqueName="[products_table].[Cost Price].[All]" allUniqueName="[products_table].[Cost Price].[All]" dimensionUniqueName="[products_table]" displayFolder="" count="2" memberValueDatatype="6" unbalanced="0"/>
    <cacheHierarchy uniqueName="[products_table].[Profit]" caption="Profit" attribute="1" defaultMemberUniqueName="[products_table].[Profit].[All]" allUniqueName="[products_table].[Profit].[All]" dimensionUniqueName="[products_table]" displayFolder="" count="2"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2"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2"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2"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2"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2"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2"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2"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Name]" caption="Name" attribute="1" defaultMemberUniqueName="[sales_persons_table].[Name].[All]" allUniqueName="[sales_persons_table].[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2" memberValueDatatype="7" unbalanced="0"/>
    <cacheHierarchy uniqueName="[sales_persons_table].[Age]" caption="Age" attribute="1" defaultMemberUniqueName="[sales_persons_table].[Age].[All]" allUniqueName="[sales_persons_table].[Age].[All]" dimensionUniqueName="[sales_persons_table]" displayFolder="" count="2"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oneField="1" hidden="1">
      <fieldsUsage count="1">
        <fieldUsage x="2"/>
      </fieldsUsage>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85416668" createdVersion="8" refreshedVersion="8" minRefreshableVersion="3" recordCount="0" supportSubquery="1" supportAdvancedDrill="1" xr:uid="{C98A32CA-08A7-4538-B24B-EB8A4B95049B}">
  <cacheSource type="external" connectionId="8"/>
  <cacheFields count="4">
    <cacheField name="[customers_table].[Customer_Name].[Customer_Name]" caption="Customer_Name" numFmtId="0" hierarchy="2" level="1">
      <sharedItems count="5">
        <s v="Christopher Rivera"/>
        <s v="Jason Johnson"/>
        <s v="John Brown"/>
        <s v="Paul Noble"/>
        <s v="Richard Long"/>
      </sharedItems>
    </cacheField>
    <cacheField name="[Date].[Day Name].[Day Name]" caption="Day Name" numFmtId="0" hierarchy="10" level="1">
      <sharedItems count="7">
        <s v="Sun"/>
        <s v="Mon"/>
        <s v="Tue"/>
        <s v="Wed"/>
        <s v="Thu"/>
        <s v="Fri"/>
        <s v="Sat"/>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2"/>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87847223" createdVersion="8" refreshedVersion="8" minRefreshableVersion="3" recordCount="0" supportSubquery="1" supportAdvancedDrill="1" xr:uid="{73F8D19C-BFD9-4AD1-9E93-C462DE8547AF}">
  <cacheSource type="external" connectionId="8"/>
  <cacheFields count="4">
    <cacheField name="[customers_table].[Customer_Name].[Customer_Name]" caption="Customer_Name" numFmtId="0" hierarchy="2" level="1">
      <sharedItems count="5">
        <s v="Christopher Rivera"/>
        <s v="Jason Johnson"/>
        <s v="John Brown"/>
        <s v="Paul Noble"/>
        <s v="Richard Long"/>
      </sharedItems>
    </cacheField>
    <cacheField name="[Measures].[Total Revenue]" caption="Total Revenue" numFmtId="0" hierarchy="38" level="32767"/>
    <cacheField name="[customers_table].[Age Bracket].[Age Bracket]" caption="Age Bracket" numFmtId="0" hierarchy="7" level="1">
      <sharedItems count="5">
        <s v="&lt;20"/>
        <s v="21-30"/>
        <s v="31-40"/>
        <s v="41-50"/>
        <s v="50+"/>
      </sharedItems>
    </cacheField>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2" memberValueDatatype="130" unbalanced="0">
      <fieldsUsage count="2">
        <fieldUsage x="-1"/>
        <fieldUsage x="2"/>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90277778" createdVersion="8" refreshedVersion="8" minRefreshableVersion="3" recordCount="0" supportSubquery="1" supportAdvancedDrill="1" xr:uid="{0CF156BD-40A7-4B49-A4D7-C72931FD6478}">
  <cacheSource type="external" connectionId="8"/>
  <cacheFields count="7">
    <cacheField name="[customers_table].[Customer_Name].[Customer_Name]" caption="Customer_Name" numFmtId="0" hierarchy="2" level="1">
      <sharedItems count="5">
        <s v="Christopher Rivera"/>
        <s v="Jason Johnson"/>
        <s v="John Brown"/>
        <s v="Paul Noble"/>
        <s v="Richard Long"/>
      </sharedItems>
    </cacheField>
    <cacheField name="[Date].[Day Name].[Day Name]" caption="Day Name" numFmtId="0" hierarchy="10" level="1">
      <sharedItems count="7">
        <s v="Sun"/>
        <s v="Mon"/>
        <s v="Tue"/>
        <s v="Wed"/>
        <s v="Thu"/>
        <s v="Fri"/>
        <s v="Sat"/>
      </sharedItems>
    </cacheField>
    <cacheField name="[Date].[Month Name].[Month Name]" caption="Month Name" numFmtId="0" hierarchy="9" level="1">
      <sharedItems count="12">
        <s v="Jan"/>
        <s v="Feb"/>
        <s v="Mar"/>
        <s v="Apr"/>
        <s v="May"/>
        <s v="Jun"/>
        <s v="Jul"/>
        <s v="Aug"/>
        <s v="Sep"/>
        <s v="Oct"/>
        <s v="Nov"/>
        <s v="Dec"/>
      </sharedItems>
    </cacheField>
    <cacheField name="[Measures].[Total Revenue]" caption="Total Revenue" numFmtId="0" hierarchy="38" level="32767"/>
    <cacheField name="[products_table].[Category].[Category]" caption="Category" numFmtId="0" hierarchy="22"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 name="Dummy1" numFmtId="0" hierarchy="61" level="32767">
      <extLst>
        <ext xmlns:x14="http://schemas.microsoft.com/office/spreadsheetml/2009/9/main" uri="{63CAB8AC-B538-458d-9737-405883B0398D}">
          <x14:cacheField ignore="1"/>
        </ext>
      </extLst>
    </cacheField>
  </cacheFields>
  <cacheHierarchies count="62">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3"/>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y uniqueName="Dummy1"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92476849" createdVersion="8" refreshedVersion="8" minRefreshableVersion="3" recordCount="0" supportSubquery="1" supportAdvancedDrill="1" xr:uid="{A8F3237B-01A2-47CD-A4DF-60709BDCFCCC}">
  <cacheSource type="external" connectionId="8"/>
  <cacheFields count="7">
    <cacheField name="[customers_table].[Customer_Name].[Customer_Name]" caption="Customer_Name" numFmtId="0" hierarchy="2" level="1">
      <sharedItems count="5">
        <s v="Christopher Rivera"/>
        <s v="Jason Johnson"/>
        <s v="John Brown"/>
        <s v="Paul Noble"/>
        <s v="Richard Long"/>
      </sharedItems>
    </cacheField>
    <cacheField name="[Date].[Day Name].[Day Name]" caption="Day Name" numFmtId="0" hierarchy="10" level="1">
      <sharedItems count="7">
        <s v="Sun"/>
        <s v="Mon"/>
        <s v="Tue"/>
        <s v="Wed"/>
        <s v="Thu"/>
        <s v="Fri"/>
        <s v="Sat"/>
      </sharedItems>
    </cacheField>
    <cacheField name="[Date].[Month Name].[Month Name]" caption="Month Name" numFmtId="0" hierarchy="9" level="1">
      <sharedItems count="12">
        <s v="Jan"/>
        <s v="Feb"/>
        <s v="Mar"/>
        <s v="Apr"/>
        <s v="May"/>
        <s v="Jun"/>
        <s v="Jul"/>
        <s v="Aug"/>
        <s v="Sep"/>
        <s v="Oct"/>
        <s v="Nov"/>
        <s v="Dec"/>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 name="Dummy1" numFmtId="0" hierarchy="61" level="32767">
      <extLst>
        <ext xmlns:x14="http://schemas.microsoft.com/office/spreadsheetml/2009/9/main" uri="{63CAB8AC-B538-458d-9737-405883B0398D}">
          <x14:cacheField ignore="1"/>
        </ext>
      </extLst>
    </cacheField>
  </cacheFields>
  <cacheHierarchies count="62">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3"/>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y uniqueName="Dummy1"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94791666" createdVersion="8" refreshedVersion="8" minRefreshableVersion="3" recordCount="0" supportSubquery="1" supportAdvancedDrill="1" xr:uid="{2A5CF07E-86ED-42F8-8ABE-ED9BBA3E4408}">
  <cacheSource type="external" connectionId="8"/>
  <cacheFields count="4">
    <cacheField name="[customers_table].[Customer_Name].[Customer_Name]" caption="Customer_Name" numFmtId="0" hierarchy="2" level="1">
      <sharedItems count="5">
        <s v="Christopher Rivera"/>
        <s v="Jason Johnson"/>
        <s v="John Brown"/>
        <s v="Paul Noble"/>
        <s v="Richard Long"/>
      </sharedItems>
    </cacheField>
    <cacheField name="[customers_table].[Age Bracket].[Age Bracket]" caption="Age Bracket" numFmtId="0" hierarchy="7" level="1">
      <sharedItems count="5">
        <s v="&lt;20"/>
        <s v="21-30"/>
        <s v="31-40"/>
        <s v="41-50"/>
        <s v="50+"/>
      </sharedItems>
    </cacheField>
    <cacheField name="[Measures].[Profits]" caption="Profits" numFmtId="0" hierarchy="40"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oneField="1">
      <fieldsUsage count="1">
        <fieldUsage x="2"/>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9733796" createdVersion="8" refreshedVersion="8" minRefreshableVersion="3" recordCount="0" supportSubquery="1" supportAdvancedDrill="1" xr:uid="{7474C6CB-CF0D-47AC-8D45-DEA60A8FDB6C}">
  <cacheSource type="external" connectionId="8"/>
  <cacheFields count="4">
    <cacheField name="[customers_table].[Customer_Name].[Customer_Name]" caption="Customer_Name" numFmtId="0" hierarchy="2" level="1">
      <sharedItems count="5">
        <s v="Christopher Rivera"/>
        <s v="Jason Johnson"/>
        <s v="John Brown"/>
        <s v="Paul Noble"/>
        <s v="Richard Long"/>
      </sharedItems>
    </cacheField>
    <cacheField name="[customers_table].[Age Bracket].[Age Bracket]" caption="Age Bracket" numFmtId="0" hierarchy="7" level="1">
      <sharedItems count="5">
        <s v="&lt;20"/>
        <s v="21-30"/>
        <s v="31-40"/>
        <s v="41-50"/>
        <s v="50+"/>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2" memberValueDatatype="130" unbalanced="0">
      <fieldsUsage count="2">
        <fieldUsage x="-1"/>
        <fieldUsage x="1"/>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2"/>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09994213" createdVersion="8" refreshedVersion="8" minRefreshableVersion="3" recordCount="0" supportSubquery="1" supportAdvancedDrill="1" xr:uid="{866A25C5-7F42-48AC-94F4-6CF6FB08F9B6}">
  <cacheSource type="external" connectionId="8"/>
  <cacheFields count="4">
    <cacheField name="[customers_table].[Customer_Name].[Customer_Name]" caption="Customer_Name" numFmtId="0" hierarchy="2" level="1">
      <sharedItems count="5">
        <s v="Christopher Rivera"/>
        <s v="Jason Johnson"/>
        <s v="John Brown"/>
        <s v="Paul Noble"/>
        <s v="Richard Long"/>
      </sharedItems>
    </cacheField>
    <cacheField name="[Measures].[Total Revenue]" caption="Total Revenue" numFmtId="0" hierarchy="38" level="32767"/>
    <cacheField name="[Date].[Day Name].[Day Name]" caption="Day Name" numFmtId="0" hierarchy="10" level="1">
      <sharedItems count="7">
        <s v="Sun"/>
        <s v="Mon"/>
        <s v="Tue"/>
        <s v="Wed"/>
        <s v="Thu"/>
        <s v="Fri"/>
        <s v="Sat"/>
      </sharedItems>
    </cacheField>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2" memberValueDatatype="130" unbalanced="0">
      <fieldsUsage count="2">
        <fieldUsage x="-1"/>
        <fieldUsage x="2"/>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01504632" createdVersion="8" refreshedVersion="8" minRefreshableVersion="3" recordCount="0" supportSubquery="1" supportAdvancedDrill="1" xr:uid="{2E11AB4A-C980-480B-A19A-E14A7E2266E3}">
  <cacheSource type="external" connectionId="8"/>
  <cacheFields count="3">
    <cacheField name="[customers_table].[Customer_Name].[Customer_Name]" caption="Customer_Name" numFmtId="0" hierarchy="2" level="1">
      <sharedItems count="5">
        <s v="John Brown"/>
        <s v="Judith Simmons"/>
        <s v="Kristine Barrett"/>
        <s v="Laura Gross"/>
        <s v="Paul Noble"/>
      </sharedItems>
    </cacheField>
    <cacheField name="[Measures].[Profits]" caption="Profits" numFmtId="0" hierarchy="40"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oneField="1">
      <fieldsUsage count="1">
        <fieldUsage x="1"/>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03587964" createdVersion="8" refreshedVersion="8" minRefreshableVersion="3" recordCount="0" supportSubquery="1" supportAdvancedDrill="1" xr:uid="{B4C7F44C-C5ED-4707-9173-83AB59D8D630}">
  <cacheSource type="external" connectionId="8"/>
  <cacheFields count="3">
    <cacheField name="[customers_table].[Customer_Name].[Customer_Name]" caption="Customer_Name" numFmtId="0" hierarchy="2" level="1">
      <sharedItems count="5">
        <s v="Christopher Rivera"/>
        <s v="Jason Johnson"/>
        <s v="John Brown"/>
        <s v="Paul Noble"/>
        <s v="Richard Long"/>
      </sharedItems>
    </cacheField>
    <cacheField name="[Measures].[Total Revenue]" caption="Total Revenue" numFmtId="0" hierarchy="38"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05671296" createdVersion="8" refreshedVersion="8" minRefreshableVersion="3" recordCount="0" supportSubquery="1" supportAdvancedDrill="1" xr:uid="{B2AE3FCA-4C60-4150-862D-15031640BF20}">
  <cacheSource type="external" connectionId="8"/>
  <cacheFields count="3">
    <cacheField name="[customers_table].[Customer_Name].[Customer_Name]" caption="Customer_Name" numFmtId="0" hierarchy="2" level="1">
      <sharedItems count="5">
        <s v="Jason Johnson"/>
        <s v="John Brown"/>
        <s v="Laura Mitchell"/>
        <s v="Nicholas Young"/>
        <s v="Timothy Williams"/>
      </sharedItems>
    </cacheField>
    <cacheField name="[Measures].[Total Transactions]" caption="Total Transactions" numFmtId="0" hierarchy="42"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oneField="1">
      <fieldsUsage count="1">
        <fieldUsage x="1"/>
      </fieldsUsage>
    </cacheHierarchy>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07870367" createdVersion="8" refreshedVersion="8" minRefreshableVersion="3" recordCount="0" supportSubquery="1" supportAdvancedDrill="1" xr:uid="{FEF7FC73-3773-4A70-A2BD-957872B970E5}">
  <cacheSource type="external" connectionId="8"/>
  <cacheFields count="3">
    <cacheField name="[customers_table].[Customer_Name].[Customer_Name]" caption="Customer_Name" numFmtId="0" hierarchy="2" level="1">
      <sharedItems count="5">
        <s v="Bobby Abbott"/>
        <s v="Christine Hawkins"/>
        <s v="Jeffery Powell"/>
        <s v="Lisa West"/>
        <s v="Travis Ewing"/>
      </sharedItems>
    </cacheField>
    <cacheField name="[Measures].[Profits]" caption="Profits" numFmtId="0" hierarchy="40"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oneField="1">
      <fieldsUsage count="1">
        <fieldUsage x="1"/>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10069445" createdVersion="8" refreshedVersion="8" minRefreshableVersion="3" recordCount="0" supportSubquery="1" supportAdvancedDrill="1" xr:uid="{6F012C7A-63A7-45B7-8119-0E0458D9BB04}">
  <cacheSource type="external" connectionId="8"/>
  <cacheFields count="7">
    <cacheField name="[customers_table].[Customer_Name].[Customer_Name]" caption="Customer_Name" numFmtId="0" hierarchy="2" level="1">
      <sharedItems count="5">
        <s v="Christopher Rivera"/>
        <s v="Jason Johnson"/>
        <s v="John Brown"/>
        <s v="Paul Noble"/>
        <s v="Richard Long"/>
      </sharedItems>
    </cacheField>
    <cacheField name="[Date].[Day Name].[Day Name]" caption="Day Name" numFmtId="0" hierarchy="10" level="1">
      <sharedItems count="7">
        <s v="Sun"/>
        <s v="Mon"/>
        <s v="Tue"/>
        <s v="Wed"/>
        <s v="Thu"/>
        <s v="Fri"/>
        <s v="Sat"/>
      </sharedItems>
    </cacheField>
    <cacheField name="[Measures].[Profits]" caption="Profits" numFmtId="0" hierarchy="40" level="32767"/>
    <cacheField name="[Date].[Month Name].[Month Name]" caption="Month Name" numFmtId="0" hierarchy="9" level="1">
      <sharedItems count="12">
        <s v="Jan"/>
        <s v="Feb"/>
        <s v="Mar"/>
        <s v="Apr"/>
        <s v="May"/>
        <s v="Jun"/>
        <s v="Jul"/>
        <s v="Aug"/>
        <s v="Sep"/>
        <s v="Oct"/>
        <s v="Nov"/>
        <s v="Dec"/>
      </sharedItems>
    </cacheField>
    <cacheField name="[products_table].[Category].[Category]" caption="Category" numFmtId="0" hierarchy="22"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 name="Dummy1" numFmtId="0" hierarchy="61" level="32767">
      <extLst>
        <ext xmlns:x14="http://schemas.microsoft.com/office/spreadsheetml/2009/9/main" uri="{63CAB8AC-B538-458d-9737-405883B0398D}">
          <x14:cacheField ignore="1"/>
        </ext>
      </extLst>
    </cacheField>
  </cacheFields>
  <cacheHierarchies count="62">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oneField="1">
      <fieldsUsage count="1">
        <fieldUsage x="2"/>
      </fieldsUsage>
    </cacheHierarchy>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y uniqueName="Dummy1"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12500001" createdVersion="8" refreshedVersion="8" minRefreshableVersion="3" recordCount="0" supportSubquery="1" supportAdvancedDrill="1" xr:uid="{3CA083CD-EF85-4EEF-8DBC-D8C74B87DA97}">
  <cacheSource type="external" connectionId="8"/>
  <cacheFields count="3">
    <cacheField name="[customers_table].[Customer_Name].[Customer_Name]" caption="Customer_Name" numFmtId="0" hierarchy="2" level="1">
      <sharedItems count="5">
        <s v="Allison Dixon"/>
        <s v="Chloe Roberts"/>
        <s v="Laura Fuller"/>
        <s v="Lisa West"/>
        <s v="Samantha Ford"/>
      </sharedItems>
    </cacheField>
    <cacheField name="[Measures].[Total Revenue]" caption="Total Revenue" numFmtId="0" hierarchy="38"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2" memberValueDatatype="130" unbalanced="0"/>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Customer_Name]" caption="Customer_Name" attribute="1" defaultMemberUniqueName="[customers_table].[Customer_Name].[All]" allUniqueName="[customers_table].[Customer_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2" memberValueDatatype="7" unbalanced="0"/>
    <cacheHierarchy uniqueName="[customers_table].[Age]" caption="Age" attribute="1" defaultMemberUniqueName="[customers_table].[Age].[All]" allUniqueName="[customers_table].[Age].[All]" dimensionUniqueName="[customers_table]" displayFolder="" count="2" memberValueDatatype="20" unbalanced="0"/>
    <cacheHierarchy uniqueName="[customers_table].[Age Bracket]" caption="Age Bracket" attribute="1" defaultMemberUniqueName="[customers_table].[Age Bracket].[All]" allUniqueName="[customers_table].[Age Bracket].[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2" memberValueDatatype="130" unbalanced="0"/>
    <cacheHierarchy uniqueName="[Date].[Day of Week]" caption="Day of Week" attribute="1" defaultMemberUniqueName="[Date].[Day of Week].[All]" allUniqueName="[Date].[Day of Week].[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Month1]" caption="Month1" attribute="1" defaultMemberUniqueName="[Date].[Month1].[All]" allUniqueName="[Date].[Month1].[All]" dimensionUniqueName="[Date]" displayFolder="" count="2" memberValueDatatype="20" unbalanced="0"/>
    <cacheHierarchy uniqueName="[Date].[Quarter]" caption="Quarter" attribute="1" defaultMemberUniqueName="[Date].[Quarter].[All]" allUniqueName="[Date].[Quarter].[All]" dimensionUniqueName="[Date]" displayFolder="" count="2" memberValueDatatype="20" unbalanced="0"/>
    <cacheHierarchy uniqueName="[Date].[Quarter-Year]" caption="Quarter-Year" attribute="1" defaultMemberUniqueName="[Date].[Quarter-Year].[All]" allUniqueName="[Date].[Quarter-Year].[All]" dimensionUniqueName="[Date]" displayFolder="" count="2"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2" memberValueDatatype="13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6" unbalanced="0"/>
    <cacheHierarchy uniqueName="[products_table].[Cost Price]" caption="Cost Price" attribute="1" defaultMemberUniqueName="[products_table].[Cost Price].[All]" allUniqueName="[products_table].[Cost Price].[All]" dimensionUniqueName="[products_table]" displayFolder="" count="2" memberValueDatatype="6" unbalanced="0"/>
    <cacheHierarchy uniqueName="[products_table].[Profit]" caption="Profit" attribute="1" defaultMemberUniqueName="[products_table].[Profit].[All]" allUniqueName="[products_table].[Profit].[All]" dimensionUniqueName="[products_table]" displayFolder="" count="2"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2"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2"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2"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2"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2"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2"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2"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Name]" caption="Name" attribute="1" defaultMemberUniqueName="[sales_persons_table].[Name].[All]" allUniqueName="[sales_persons_table].[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2" memberValueDatatype="7" unbalanced="0"/>
    <cacheHierarchy uniqueName="[sales_persons_table].[Age]" caption="Age" attribute="1" defaultMemberUniqueName="[sales_persons_table].[Age].[All]" allUniqueName="[sales_persons_table].[Age].[All]" dimensionUniqueName="[sales_persons_table]" displayFolder="" count="2"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15162034" createdVersion="8" refreshedVersion="8" minRefreshableVersion="3" recordCount="0" supportSubquery="1" supportAdvancedDrill="1" xr:uid="{76BD53F4-CC5F-4650-879E-7668F0357BFD}">
  <cacheSource type="external" connectionId="8"/>
  <cacheFields count="3">
    <cacheField name="[products_table].[Product Name].[Product Name]" caption="Product Name" numFmtId="0" hierarchy="21" level="1">
      <sharedItems count="5">
        <s v="Begin Brew"/>
        <s v="Onto Dew"/>
        <s v="Over Splash"/>
        <s v="Side Brew"/>
        <s v="Two Breeze"/>
      </sharedItems>
    </cacheField>
    <cacheField name="[Measures].[Total Refunds]" caption="Total Refunds" numFmtId="0" hierarchy="43"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oneField="1">
      <fieldsUsage count="1">
        <fieldUsage x="1"/>
      </fieldsUsage>
    </cacheHierarchy>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841017824074" createdVersion="8" refreshedVersion="8" minRefreshableVersion="3" recordCount="0" supportSubquery="1" supportAdvancedDrill="1" xr:uid="{624ED9DE-3205-4709-A49A-F45828F6B780}">
  <cacheSource type="external" connectionId="8"/>
  <cacheFields count="3">
    <cacheField name="[products_table].[Product Name].[Product Name]" caption="Product Name" numFmtId="0" hierarchy="21" level="1">
      <sharedItems count="5">
        <s v="Audience Fusion"/>
        <s v="Might Mist"/>
        <s v="Point Splash"/>
        <s v="Protect Rush"/>
        <s v="Tv Breeze"/>
      </sharedItems>
    </cacheField>
    <cacheField name="[Measures].[Refund Rate]" caption="Refund Rate" numFmtId="0" hierarchy="44" level="32767"/>
    <cacheField name="[products_table].[Category].[Category]" caption="Category" numFmtId="0" hierarchy="22"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oneField="1">
      <fieldsUsage count="1">
        <fieldUsage x="1"/>
      </fieldsUsage>
    </cacheHierarchy>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969506712965" createdVersion="5" refreshedVersion="8" minRefreshableVersion="3" recordCount="0" supportSubquery="1" supportAdvancedDrill="1" xr:uid="{286B3606-B769-4FB1-85CC-C9B8AB5E93E4}">
  <cacheSource type="external" connectionId="8"/>
  <cacheFields count="4">
    <cacheField name="[Measures].[Total Revenue]" caption="Total Revenue" numFmtId="0" hierarchy="38" level="32767"/>
    <cacheField name="[Measures].[Total Target]" caption="Total Target" numFmtId="0" hierarchy="48" level="32767"/>
    <cacheField name="[sales_persons_table].[Store Name].[Store Name]" caption="Store Name" numFmtId="0" hierarchy="35" level="1">
      <sharedItems count="10">
        <s v="Barron-Fleming"/>
        <s v="Berg-Trujillo"/>
        <s v="Lee-Myers"/>
        <s v="Lopez"/>
        <s v="Martinez"/>
        <s v="Miller"/>
        <s v="Myers-Lopez"/>
        <s v="Novak PLC"/>
        <s v="Thomas"/>
        <s v="Valdez"/>
      </sharedItems>
    </cacheField>
    <cacheField name="[Date].[Month Name].[Month Name]" caption="Month Name" numFmtId="0" hierarchy="9"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2.969512384261" createdVersion="5" refreshedVersion="8" minRefreshableVersion="3" recordCount="0" supportSubquery="1" supportAdvancedDrill="1" xr:uid="{52305689-0098-49A4-9DFC-BF2F1E53F1E9}">
  <cacheSource type="external" connectionId="8"/>
  <cacheFields count="4">
    <cacheField name="[Measures].[Total Revenue]" caption="Total Revenue" numFmtId="0" hierarchy="38" level="32767"/>
    <cacheField name="[Measures].[Total Target]" caption="Total Target" numFmtId="0" hierarchy="48" level="32767"/>
    <cacheField name="[sales_persons_table].[Store Name].[Store Name]" caption="Store Name" numFmtId="0" hierarchy="35" level="1">
      <sharedItems count="10">
        <s v="Barron-Fleming"/>
        <s v="Berg-Trujillo"/>
        <s v="Lee-Myers"/>
        <s v="Lopez"/>
        <s v="Martinez"/>
        <s v="Miller"/>
        <s v="Myers-Lopez"/>
        <s v="Novak PLC"/>
        <s v="Thomas"/>
        <s v="Valdez"/>
      </sharedItems>
    </cacheField>
    <cacheField name="[Date].[Month Name].[Month Name]" caption="Month Name" numFmtId="0" hierarchy="9"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4.625823958333" createdVersion="8" refreshedVersion="8" minRefreshableVersion="3" recordCount="0" supportSubquery="1" supportAdvancedDrill="1" xr:uid="{5D2C9D02-16AB-451A-9F2C-9D7FF4EDB487}">
  <cacheSource type="external" connectionId="8"/>
  <cacheFields count="4">
    <cacheField name="[Date].[Month Name].[Month Name]" caption="Month Name" numFmtId="0" hierarchy="9" level="1">
      <sharedItems count="12">
        <s v="Jan"/>
        <s v="Feb"/>
        <s v="Mar"/>
        <s v="Apr"/>
        <s v="May"/>
        <s v="Jun"/>
        <s v="Jul"/>
        <s v="Aug"/>
        <s v="Sep"/>
        <s v="Oct"/>
        <s v="Nov"/>
        <s v="Dec"/>
      </sharedItems>
    </cacheField>
    <cacheField name="[Measures].[Total Revenue]" caption="Total Revenue" numFmtId="0" hierarchy="38" level="32767"/>
    <cacheField name="[Measures].[Total Target]" caption="Total Target" numFmtId="0" hierarchy="48" level="32767"/>
    <cacheField name="[sales_persons_table].[Store Name].[Store Name]" caption="Store Name" numFmtId="0" hierarchy="35"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3"/>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4.625826620373" createdVersion="8" refreshedVersion="8" minRefreshableVersion="3" recordCount="0" supportSubquery="1" supportAdvancedDrill="1" xr:uid="{29789E4B-DD5D-4A27-9C9F-A3F58B77BE30}">
  <cacheSource type="external" connectionId="8"/>
  <cacheFields count="4">
    <cacheField name="[Date].[Month Name].[Month Name]" caption="Month Name" numFmtId="0" hierarchy="9" level="1">
      <sharedItems count="12">
        <s v="Jan"/>
        <s v="Feb"/>
        <s v="Mar"/>
        <s v="Apr"/>
        <s v="May"/>
        <s v="Jun"/>
        <s v="Jul"/>
        <s v="Aug"/>
        <s v="Sep"/>
        <s v="Oct"/>
        <s v="Nov"/>
        <s v="Dec"/>
      </sharedItems>
    </cacheField>
    <cacheField name="[Measures].[Total Revenue]" caption="Total Revenue" numFmtId="0" hierarchy="38" level="32767"/>
    <cacheField name="[Measures].[Total Target]" caption="Total Target" numFmtId="0" hierarchy="48" level="32767"/>
    <cacheField name="[sales_persons_table].[Store Name].[Store Name]" caption="Store Name" numFmtId="0" hierarchy="35" level="1">
      <sharedItems containsSemiMixedTypes="0" containsNonDate="0" containsString="0"/>
    </cacheField>
  </cacheFields>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3"/>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4.625829050929" createdVersion="8" refreshedVersion="8" minRefreshableVersion="3" recordCount="0" supportSubquery="1" supportAdvancedDrill="1" xr:uid="{075F35DF-0299-4B76-97ED-D8279E923A68}">
  <cacheSource type="external" connectionId="8"/>
  <cacheFields count="4">
    <cacheField name="[Date].[WeekDay].[WeekDay]" caption="WeekDay" numFmtId="0" hierarchy="12" level="1">
      <sharedItems count="2">
        <s v="Weekday"/>
        <s v="Weekend"/>
      </sharedItems>
    </cacheField>
    <cacheField name="[Measures].[Total Revenue]" caption="Total Revenue" numFmtId="0" hierarchy="38" level="32767"/>
    <cacheField name="[sales_persons_table].[Store Name].[Store Name]" caption="Store Name" numFmtId="0" hierarchy="35"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0"/>
      </fieldsUsage>
    </cacheHierarchy>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4.625831365738" createdVersion="8" refreshedVersion="8" minRefreshableVersion="3" recordCount="0" supportSubquery="1" supportAdvancedDrill="1" xr:uid="{1330A13E-F534-4B60-A9D4-5EFD52443734}">
  <cacheSource type="external" connectionId="8"/>
  <cacheFields count="4">
    <cacheField name="[Measures].[Total Revenue]" caption="Total Revenue" numFmtId="0" hierarchy="38" level="32767"/>
    <cacheField name="[sales_persons_table].[Store Name].[Store Name]" caption="Store Name" numFmtId="0" hierarchy="35" level="1">
      <sharedItems containsSemiMixedTypes="0" containsNonDate="0" containsString="0"/>
    </cacheField>
    <cacheField name="[Date].[Quarter-Year].[Quarter-Year]" caption="Quarter-Year" numFmtId="0" hierarchy="15" level="1">
      <sharedItems count="4">
        <s v="Q1"/>
        <s v="Q2"/>
        <s v="Q3"/>
        <s v="Q4"/>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2" memberValueDatatype="130" unbalanced="0">
      <fieldsUsage count="2">
        <fieldUsage x="-1"/>
        <fieldUsage x="2"/>
      </fieldsUsage>
    </cacheHierarchy>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54.625833796294" createdVersion="8" refreshedVersion="8" minRefreshableVersion="3" recordCount="0" supportSubquery="1" supportAdvancedDrill="1" xr:uid="{47120FE2-C6FB-4172-A3EB-32DD25F9A745}">
  <cacheSource type="external" connectionId="8"/>
  <cacheFields count="4">
    <cacheField name="[Measures].[Total Revenue]" caption="Total Revenue" numFmtId="0" hierarchy="38" level="32767"/>
    <cacheField name="[sales_persons_table].[Store Name].[Store Name]" caption="Store Name" numFmtId="0" hierarchy="35" level="1">
      <sharedItems containsSemiMixedTypes="0" containsNonDate="0" containsString="0"/>
    </cacheField>
    <cacheField name="[Date].[Day Name].[Day Name]" caption="Day Name" numFmtId="0" hierarchy="10" level="1">
      <sharedItems count="7">
        <s v="Sun"/>
        <s v="Mon"/>
        <s v="Tue"/>
        <s v="Wed"/>
        <s v="Thu"/>
        <s v="Fri"/>
        <s v="Sat"/>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0" memberValueDatatype="130" unbalanced="0"/>
    <cacheHierarchy uniqueName="[Date].[Day Name]" caption="Day Name" attribute="1" defaultMemberUniqueName="[Date].[Day Name].[All]" allUniqueName="[Date].[Day Name].[All]" dimensionUniqueName="[Date]" displayFolder="" count="2" memberValueDatatype="130" unbalanced="0">
      <fieldsUsage count="2">
        <fieldUsage x="-1"/>
        <fieldUsage x="2"/>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2"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measure="1" name="Measures" uniqueName="[Measures]" caption="Measures"/>
    <dimension name="monthly_store_targets" uniqueName="[monthly_store_targets]" caption="monthly_store_targets"/>
    <dimension name="products_table" uniqueName="[products_table]" caption="products_table"/>
    <dimension name="sales_details_table" uniqueName="[sales_details_table]" caption="sales_detail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monthly_store_targets" caption="monthly_store_targets"/>
    <measureGroup name="products_table" caption="products_table"/>
    <measureGroup name="sales_details_table" caption="sales_details_table"/>
    <measureGroup name="sales_persons_table" caption="sales_persons_table"/>
  </measureGroups>
  <maps count="13">
    <map measureGroup="0" dimension="0"/>
    <map measureGroup="1" dimension="1"/>
    <map measureGroup="2" dimension="2"/>
    <map measureGroup="3" dimension="2"/>
    <map measureGroup="3" dimension="4"/>
    <map measureGroup="3" dimension="7"/>
    <map measureGroup="4" dimension="5"/>
    <map measureGroup="5" dimension="1"/>
    <map measureGroup="5" dimension="2"/>
    <map measureGroup="5" dimension="5"/>
    <map measureGroup="5" dimension="6"/>
    <map measureGroup="5" dimension="7"/>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44.629962962965" createdVersion="3" refreshedVersion="8" minRefreshableVersion="3" recordCount="0" supportSubquery="1" supportAdvancedDrill="1" xr:uid="{510FCF3E-9C79-414C-8F57-55BF1EA2AD69}">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734258299"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pta, Arya" refreshedDate="45444.630052083332" createdVersion="3" refreshedVersion="8" minRefreshableVersion="3" recordCount="0" supportSubquery="1" supportAdvancedDrill="1" xr:uid="{95967065-423A-4D74-AC97-7F97D202FB46}">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culations].[Column1]" caption="Column1" attribute="1" defaultMemberUniqueName="[Calculations].[Column1].[All]" allUniqueName="[Calculations].[Column1].[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Customer_Name]" caption="Customer_Name" attribute="1" defaultMemberUniqueName="[customers_table].[Customer_Name].[All]" allUniqueName="[customers_table].[Customer_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Age]" caption="Age" attribute="1" defaultMemberUniqueName="[customers_table].[Age].[All]" allUniqueName="[customers_table].[Age].[All]" dimensionUniqueName="[customers_table]" displayFolder="" count="0" memberValueDatatype="20" unbalanced="0"/>
    <cacheHierarchy uniqueName="[customers_table].[Age Bracket]" caption="Age Bracket" attribute="1" defaultMemberUniqueName="[customers_table].[Age Bracket].[All]" allUniqueName="[customers_table].[Age Bracket].[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Month Name]" caption="Month Name" attribute="1" defaultMemberUniqueName="[Date].[Month Name].[All]" allUniqueName="[Date].[Month Name].[All]" dimensionUniqueName="[Date]" displayFolder="" count="2" memberValueDatatype="13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Month1]" caption="Month1" attribute="1" defaultMemberUniqueName="[Date].[Month1].[All]" allUniqueName="[Date].[Month1].[All]" dimensionUniqueName="[Date]" displayFolder="" count="0" memberValueDatatype="20" unbalanced="0"/>
    <cacheHierarchy uniqueName="[Date].[Quarter]" caption="Quarter" attribute="1" defaultMemberUniqueName="[Date].[Quarter].[All]" allUniqueName="[Date].[Quarter].[All]" dimensionUniqueName="[Date]" displayFolder="" count="0" memberValueDatatype="20" unbalanced="0"/>
    <cacheHierarchy uniqueName="[Date].[Quarter-Year]" caption="Quarter-Year" attribute="1" defaultMemberUniqueName="[Date].[Quarter-Year].[All]" allUniqueName="[Date].[Quarter-Year].[All]" dimensionUniqueName="[Date]" displayFolder="" count="0"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Month Name]" caption="Month Name" attribute="1" defaultMemberUniqueName="[monthly_store_targets].[Month Name].[All]" allUniqueName="[monthly_store_targets].[Month Name].[All]" dimensionUniqueName="[monthly_store_targets]" displayFolder="" count="0" memberValueDatatype="13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6" unbalanced="0"/>
    <cacheHierarchy uniqueName="[products_table].[Cost Price]" caption="Cost Price" attribute="1" defaultMemberUniqueName="[products_table].[Cost Price].[All]" allUniqueName="[products_table].[Cost Price].[All]" dimensionUniqueName="[products_table]" displayFolder="" count="0" memberValueDatatype="6" unbalanced="0"/>
    <cacheHierarchy uniqueName="[products_table].[Profit]" caption="Profit" attribute="1" defaultMemberUniqueName="[products_table].[Profit].[All]" allUniqueName="[products_table].[Profit].[All]" dimensionUniqueName="[products_table]" displayFolder="" count="0" memberValueDatatype="130" unbalanced="0"/>
    <cacheHierarchy uniqueName="[sales_details_table].[Product ID]" caption="Product ID" attribute="1" defaultMemberUniqueName="[sales_details_table].[Product ID].[All]" allUniqueName="[sales_details_table].[Product ID].[All]" dimensionUniqueName="[sales_details_table]" displayFolder="" count="0" memberValueDatatype="20" unbalanced="0"/>
    <cacheHierarchy uniqueName="[sales_details_table].[Customer ID]" caption="Customer ID" attribute="1" defaultMemberUniqueName="[sales_details_table].[Customer ID].[All]" allUniqueName="[sales_details_table].[Customer ID].[All]" dimensionUniqueName="[sales_details_table]" displayFolder="" count="0" memberValueDatatype="20" unbalanced="0"/>
    <cacheHierarchy uniqueName="[sales_details_table].[Sales Person ID]" caption="Sales Person ID" attribute="1" defaultMemberUniqueName="[sales_details_table].[Sales Person ID].[All]" allUniqueName="[sales_details_table].[Sales Person ID].[All]" dimensionUniqueName="[sales_details_table]" displayFolder="" count="0" memberValueDatatype="20" unbalanced="0"/>
    <cacheHierarchy uniqueName="[sales_details_table].[Quantity Sold]" caption="Quantity Sold" attribute="1" defaultMemberUniqueName="[sales_details_table].[Quantity Sold].[All]" allUniqueName="[sales_details_table].[Quantity Sold].[All]" dimensionUniqueName="[sales_details_table]" displayFolder="" count="0" memberValueDatatype="20" unbalanced="0"/>
    <cacheHierarchy uniqueName="[sales_details_table].[Payment Method]" caption="Payment Method" attribute="1" defaultMemberUniqueName="[sales_details_table].[Payment Method].[All]" allUniqueName="[sales_details_table].[Payment Method].[All]" dimensionUniqueName="[sales_details_table]" displayFolder="" count="0" memberValueDatatype="130" unbalanced="0"/>
    <cacheHierarchy uniqueName="[sales_details_table].[Quantity Returned]" caption="Quantity Returned" attribute="1" defaultMemberUniqueName="[sales_details_table].[Quantity Returned].[All]" allUniqueName="[sales_details_table].[Quantity Returned].[All]" dimensionUniqueName="[sales_details_table]" displayFolder="" count="0" memberValueDatatype="20" unbalanced="0"/>
    <cacheHierarchy uniqueName="[sales_details_table].[Order Date]" caption="Order Date" attribute="1" time="1" defaultMemberUniqueName="[sales_details_table].[Order Date].[All]" allUniqueName="[sales_details_table].[Order Date].[All]" dimensionUniqueName="[sales_details_table]" displayFolder="" count="0" memberValueDatatype="7"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Name]" caption="Name" attribute="1" defaultMemberUniqueName="[sales_persons_table].[Name].[All]" allUniqueName="[sales_persons_table].[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Age]" caption="Age" attribute="1" defaultMemberUniqueName="[sales_persons_table].[Age].[All]" allUniqueName="[sales_persons_table].[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s]" caption="Profits" measure="1" displayFolder="" measureGroup="Calculations" count="0"/>
    <cacheHierarchy uniqueName="[Measures].[profit %age]" caption="profit %age" measure="1" displayFolder="" measureGroup="Calculations" count="0"/>
    <cacheHierarchy uniqueName="[Measures].[Total Transactions]" caption="Total Transactions" measure="1" displayFolder="" measureGroup="Calculations" count="0"/>
    <cacheHierarchy uniqueName="[Measures].[Total Refunds]" caption="Total Refunds" measure="1" displayFolder="" measureGroup="Calculations" count="0"/>
    <cacheHierarchy uniqueName="[Measures].[Refund Rate]" caption="Refund Rate" measure="1" displayFolder="" measureGroup="Calculations" count="0"/>
    <cacheHierarchy uniqueName="[Measures].[No. of  Products]" caption="No. of  Products" measure="1" displayFolder="" measureGroup="Calculations" count="0"/>
    <cacheHierarchy uniqueName="[Measures].[Units Returned]" caption="Units Returned" measure="1" displayFolder="" measureGroup="Calculations" count="0"/>
    <cacheHierarchy uniqueName="[Measures].[Units Sold]" caption="Units Sold" measure="1" displayFolder="" measureGroup="Calculations" count="0"/>
    <cacheHierarchy uniqueName="[Measures].[Total Target]" caption="Total Target" measure="1" displayFolder="" measureGroup="Calculations" count="0"/>
    <cacheHierarchy uniqueName="[Measures].[__XL_Count customers_table]" caption="__XL_Count customers_table" measure="1" displayFolder="" measureGroup="customers_table" count="0" hidden="1"/>
    <cacheHierarchy uniqueName="[Measures].[__XL_Count sales_details_table]" caption="__XL_Count sales_details_table" measure="1" displayFolder="" measureGroup="sales_details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ate]" caption="__XL_Count Date" measure="1" displayFolder="" measureGroup="Date" count="0" hidden="1"/>
    <cacheHierarchy uniqueName="[Measures].[__XL_Count sales_persons_table]" caption="__XL_Count sales_persons_table" measure="1" displayFolder="" measureGroup="sales_persons_tabl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Measures].[Sum of Monthly Target]" caption="Sum of Monthly Target" measure="1" displayFolder="" measureGroup="monthly_store_targets" count="0" hidden="1">
      <extLst>
        <ext xmlns:x15="http://schemas.microsoft.com/office/spreadsheetml/2010/11/main" uri="{B97F6D7D-B522-45F9-BDA1-12C45D357490}">
          <x15:cacheHierarchy aggregatedColumn="18"/>
        </ext>
      </extLst>
    </cacheHierarchy>
    <cacheHierarchy uniqueName="[Measures].[Count of Store Name]" caption="Count of Store Name" measure="1" displayFolder="" measureGroup="sales_persons_table" count="0" hidden="1">
      <extLst>
        <ext xmlns:x15="http://schemas.microsoft.com/office/spreadsheetml/2010/11/main" uri="{B97F6D7D-B522-45F9-BDA1-12C45D357490}">
          <x15:cacheHierarchy aggregatedColumn="35"/>
        </ext>
      </extLst>
    </cacheHierarchy>
    <cacheHierarchy uniqueName="[Measures].[Count of Gender]" caption="Count of Gender" measure="1" displayFolder="" measureGroup="customers_table"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0598237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6B8A16-52E9-493E-BBC6-C6802592D611}" name="PivotTable2" cacheId="64" applyNumberFormats="0" applyBorderFormats="0" applyFontFormats="0" applyPatternFormats="0" applyAlignmentFormats="0" applyWidthHeightFormats="1" dataCaption="Values" tag="f7ea2f99-a24a-4261-a1a1-487644da5742" updatedVersion="8" minRefreshableVersion="3" useAutoFormatting="1" subtotalHiddenItems="1" itemPrintTitles="1" createdVersion="5" indent="0" outline="1" outlineData="1" multipleFieldFilters="0" chartFormat="31">
  <location ref="Q7:S18"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chartFormats count="2">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 Name].&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540EC5-3DEC-48ED-BA5D-223774002A8B}" name="PivotTable9" cacheId="65" applyNumberFormats="0" applyBorderFormats="0" applyFontFormats="0" applyPatternFormats="0" applyAlignmentFormats="0" applyWidthHeightFormats="1" dataCaption="Values" tag="9de34f01-b679-4609-ada3-40e62f2be6f7" updatedVersion="8" minRefreshableVersion="3" useAutoFormatting="1" subtotalHiddenItems="1" itemPrintTitles="1" createdVersion="5" indent="0" outline="1" outlineData="1" multipleFieldFilters="0" chartFormat="31">
  <location ref="J22:L33"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chartFormats count="6">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 chart="27" format="0"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1"/>
          </reference>
        </references>
      </pivotArea>
    </chartFormat>
    <chartFormat chart="30" format="4" series="1">
      <pivotArea type="data" outline="0" fieldPosition="0">
        <references count="1">
          <reference field="4294967294" count="1" selected="0">
            <x v="0"/>
          </reference>
        </references>
      </pivotArea>
    </chartFormat>
    <chartFormat chart="30" format="5"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 Name].&amp;[Ja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CF5052F-D12C-4C8C-BC13-3B6C63E12A31}" name="PivotTable1" cacheId="39" applyNumberFormats="0" applyBorderFormats="0" applyFontFormats="0" applyPatternFormats="0" applyAlignmentFormats="0" applyWidthHeightFormats="1" dataCaption="Values" tag="557d51d6-446f-45c0-a1a1-8f3850fc7e41" updatedVersion="8" minRefreshableVersion="3" useAutoFormatting="1" itemPrintTitles="1" createdVersion="5" indent="0" outline="1" outlineData="1" multipleFieldFilters="0">
  <location ref="C4:M5"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5FC777-A60D-4012-A2CD-D1414BCBFC14}" name="PivotTable4" cacheId="67" applyNumberFormats="0" applyBorderFormats="0" applyFontFormats="0" applyPatternFormats="0" applyAlignmentFormats="0" applyWidthHeightFormats="1" dataCaption="Values" tag="c717a3a5-0dd2-49ad-a67e-89b1d7792c5b" updatedVersion="8" minRefreshableVersion="3" useAutoFormatting="1" rowGrandTotals="0" colGrandTotals="0" itemPrintTitles="1" createdVersion="8" indent="0" outline="1" outlineData="1" multipleFieldFilters="0" chartFormat="17">
  <location ref="T2:U3" firstHeaderRow="0" firstDataRow="1" firstDataCol="0"/>
  <pivotFields count="4">
    <pivotField allDrilled="1" subtotalTop="0" showAll="0" sortType="ascending"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1" subtotal="count" baseField="0" baseItem="0"/>
    <dataField fld="2" subtotal="count" baseField="0" baseItem="0"/>
  </dataFields>
  <formats count="1">
    <format dxfId="19">
      <pivotArea outline="0" collapsedLevelsAreSubtotals="1" fieldPosition="0"/>
    </format>
  </formats>
  <chartFormats count="2">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arron-Flemin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monthly_store_targets]"/>
        <x15:activeTabTopLevelEntity name="[sales_person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D11A6F-E987-4647-8550-6D648D7DDEA9}" name="PivotTable1" cacheId="66" applyNumberFormats="0" applyBorderFormats="0" applyFontFormats="0" applyPatternFormats="0" applyAlignmentFormats="0" applyWidthHeightFormats="1" dataCaption="Values" tag="5f708d60-8217-4c5e-afae-d14164a67097" updatedVersion="8" minRefreshableVersion="3" useAutoFormatting="1" rowGrandTotals="0" colGrandTotals="0" itemPrintTitles="1" createdVersion="8" indent="0" outline="1" outlineData="1" multipleFieldFilters="0" chartFormat="19">
  <location ref="B4:D16" firstHeaderRow="0" firstDataRow="1" firstDataCol="1"/>
  <pivotFields count="4">
    <pivotField axis="axisRow" allDrilled="1" subtotalTop="0" showAll="0" sortType="ascending"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
    <format dxfId="20">
      <pivotArea outline="0" collapsedLevelsAreSubtotals="1" fieldPosition="0"/>
    </format>
  </formats>
  <chartFormats count="7">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pivotArea type="data" outline="0" fieldPosition="0">
        <references count="2">
          <reference field="4294967294" count="1" selected="0">
            <x v="0"/>
          </reference>
          <reference field="0" count="1" selected="0">
            <x v="8"/>
          </reference>
        </references>
      </pivotArea>
    </chartFormat>
    <chartFormat chart="14" format="3">
      <pivotArea type="data" outline="0" fieldPosition="0">
        <references count="2">
          <reference field="4294967294" count="1" selected="0">
            <x v="0"/>
          </reference>
          <reference field="0" count="1" selected="0">
            <x v="7"/>
          </reference>
        </references>
      </pivotArea>
    </chartFormat>
    <chartFormat chart="14" format="4">
      <pivotArea type="data" outline="0" fieldPosition="0">
        <references count="2">
          <reference field="4294967294" count="1" selected="0">
            <x v="0"/>
          </reference>
          <reference field="0" count="1" selected="0">
            <x v="4"/>
          </reference>
        </references>
      </pivotArea>
    </chartFormat>
    <chartFormat chart="18" format="7" series="1">
      <pivotArea type="data" outline="0" fieldPosition="0">
        <references count="1">
          <reference field="4294967294" count="1" selected="0">
            <x v="0"/>
          </reference>
        </references>
      </pivotArea>
    </chartFormat>
    <chartFormat chart="18" format="8"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arron-Flemin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monthly_store_targets]"/>
        <x15:activeTabTopLevelEntity name="[sales_person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AC3B58-7603-40EA-8471-8EBCD46FFB1A}" name="PivotTable5" cacheId="68" applyNumberFormats="0" applyBorderFormats="0" applyFontFormats="0" applyPatternFormats="0" applyAlignmentFormats="0" applyWidthHeightFormats="1" dataCaption="Values" tag="110e634d-a4ca-461b-9cb9-e37a79bb8b97" updatedVersion="8" minRefreshableVersion="3" useAutoFormatting="1" itemPrintTitles="1" createdVersion="8" indent="0" outline="1" outlineData="1" multipleFieldFilters="0">
  <location ref="B3:D6" firstHeaderRow="0"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fld="1" subtotal="count" baseField="0" baseItem="0"/>
    <dataField name="Total Revenue2" fld="3" subtotal="count" showDataAs="percentOfTotal" baseField="0" baseItem="0" numFmtId="10">
      <extLst>
        <ext xmlns:x14="http://schemas.microsoft.com/office/spreadsheetml/2009/9/main" uri="{E15A36E0-9728-4e99-A89B-3F7291B0FE68}">
          <x14:dataField sourceField="1" uniqueName="[__Xl2].[Measures].[Total Revenue]"/>
        </ext>
      </extLst>
    </dataField>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arron-Flemin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FDD438B-B559-42B8-813F-673668F89877}" name="PivotTable6" cacheId="70" applyNumberFormats="0" applyBorderFormats="0" applyFontFormats="0" applyPatternFormats="0" applyAlignmentFormats="0" applyWidthHeightFormats="1" dataCaption="Values" tag="c394d824-e5e9-47b9-a398-946503fc173d" updatedVersion="8" minRefreshableVersion="3" useAutoFormatting="1" itemPrintTitles="1" createdVersion="8" indent="0" outline="1" outlineData="1" multipleFieldFilters="0" chartFormat="19">
  <location ref="AN3:AP11" firstHeaderRow="0"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8">
    <i>
      <x/>
    </i>
    <i>
      <x v="1"/>
    </i>
    <i>
      <x v="2"/>
    </i>
    <i>
      <x v="3"/>
    </i>
    <i>
      <x v="4"/>
    </i>
    <i>
      <x v="5"/>
    </i>
    <i>
      <x v="6"/>
    </i>
    <i t="grand">
      <x/>
    </i>
  </rowItems>
  <colFields count="1">
    <field x="-2"/>
  </colFields>
  <colItems count="2">
    <i>
      <x/>
    </i>
    <i i="1">
      <x v="1"/>
    </i>
  </colItems>
  <dataFields count="2">
    <dataField fld="0" subtotal="count" baseField="0" baseItem="0"/>
    <dataField name="Total Revenue2" fld="3" subtotal="count" showDataAs="percentDiff" baseField="2" baseItem="1048828" numFmtId="10">
      <extLst>
        <ext xmlns:x14="http://schemas.microsoft.com/office/spreadsheetml/2009/9/main" uri="{E15A36E0-9728-4e99-A89B-3F7291B0FE68}">
          <x14:dataField sourceField="0" uniqueName="[__Xl2].[Measures].[Total Revenue]"/>
        </ext>
      </extLst>
    </dataField>
  </dataFields>
  <formats count="1">
    <format dxfId="16">
      <pivotArea collapsedLevelsAreSubtotals="1" fieldPosition="0">
        <references count="2">
          <reference field="4294967294" count="1" selected="0">
            <x v="1"/>
          </reference>
          <reference field="2" count="0"/>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arron-Flemin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8A2B59-0284-4CA5-9F45-0152B1846791}" name="PivotTable1" cacheId="69" applyNumberFormats="0" applyBorderFormats="0" applyFontFormats="0" applyPatternFormats="0" applyAlignmentFormats="0" applyWidthHeightFormats="1" dataCaption="Values" tag="2b0aafcd-5ca5-42f6-bac2-71ecd066a24a" updatedVersion="8" minRefreshableVersion="3" useAutoFormatting="1" itemPrintTitles="1" createdVersion="8" indent="0" outline="1" outlineData="1" multipleFieldFilters="0" chartFormat="19">
  <location ref="AA3:AC8" firstHeaderRow="0"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5">
    <i>
      <x/>
    </i>
    <i>
      <x v="1"/>
    </i>
    <i>
      <x v="2"/>
    </i>
    <i>
      <x v="3"/>
    </i>
    <i t="grand">
      <x/>
    </i>
  </rowItems>
  <colFields count="1">
    <field x="-2"/>
  </colFields>
  <colItems count="2">
    <i>
      <x/>
    </i>
    <i i="1">
      <x v="1"/>
    </i>
  </colItems>
  <dataFields count="2">
    <dataField fld="0" subtotal="count" baseField="0" baseItem="0"/>
    <dataField name="Total Revenue2" fld="3" subtotal="count" showDataAs="percentDiff" baseField="2" baseItem="1048828" numFmtId="10">
      <extLst>
        <ext xmlns:x14="http://schemas.microsoft.com/office/spreadsheetml/2009/9/main" uri="{E15A36E0-9728-4e99-A89B-3F7291B0FE68}">
          <x14:dataField sourceField="0" uniqueName="[__Xl2].[Measures].[Total Revenue]"/>
        </ext>
      </extLst>
    </dataField>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arron-Fleming]"/>
      </members>
    </pivotHierarch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AAF0520-498E-45AD-88A8-5DD546FE51E8}" name="PivotTable2" cacheId="50" applyNumberFormats="0" applyBorderFormats="0" applyFontFormats="0" applyPatternFormats="0" applyAlignmentFormats="0" applyWidthHeightFormats="1" dataCaption="Values" tag="48af9075-9f0d-4d0e-adf3-9a82d1796c3a" updatedVersion="8" minRefreshableVersion="3" useAutoFormatting="1" rowGrandTotals="0" colGrandTotals="0" itemPrintTitles="1" createdVersion="8" indent="0" compact="0" compactData="0" multipleFieldFilters="0">
  <location ref="AZ2:BA7" firstHeaderRow="1" firstDataRow="1" firstDataCol="1"/>
  <pivotFields count="4">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DC61AC6-497C-4209-8A38-B6337689796C}" name="PivotTable5" cacheId="55" applyNumberFormats="0" applyBorderFormats="0" applyFontFormats="0" applyPatternFormats="0" applyAlignmentFormats="0" applyWidthHeightFormats="1" dataCaption="Values" tag="58fe08fe-389b-495c-b610-9bb9fb3d46a1" updatedVersion="8" minRefreshableVersion="3" useAutoFormatting="1" subtotalHiddenItems="1" rowGrandTotals="0" colGrandTotals="0" itemPrintTitles="1" createdVersion="8" indent="0" compact="0" compactData="0" multipleFieldFilters="0" chartFormat="13">
  <location ref="BN2:BO9" firstHeaderRow="1" firstDataRow="1" firstDataCol="1"/>
  <pivotFields count="4">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descending" defaultSubtotal="0" defaultAttributeDrillState="1">
      <items count="7">
        <item x="6"/>
        <item x="5"/>
        <item x="4"/>
        <item x="3"/>
        <item x="2"/>
        <item x="1"/>
        <item x="0"/>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590AB82-4799-4AF6-BEFE-243F0A247B9D}" name="PivotTable1" cacheId="60" applyNumberFormats="0" applyBorderFormats="0" applyFontFormats="0" applyPatternFormats="0" applyAlignmentFormats="0" applyWidthHeightFormats="1" dataCaption="Values" tag="58fe08fe-389b-495c-b610-9bb9fb3d46a1" updatedVersion="8" minRefreshableVersion="3" useAutoFormatting="1" subtotalHiddenItems="1" rowGrandTotals="0" colGrandTotals="0" itemPrintTitles="1" createdVersion="8" indent="0" compact="0" compactData="0" multipleFieldFilters="0" chartFormat="13">
  <location ref="BZ2:CC14" firstHeaderRow="0" firstDataRow="1" firstDataCol="1"/>
  <pivotFields count="7">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7">
        <item x="6"/>
        <item x="5"/>
        <item x="4"/>
        <item x="3"/>
        <item x="2"/>
        <item x="1"/>
        <item x="0"/>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12">
    <i>
      <x/>
    </i>
    <i>
      <x v="1"/>
    </i>
    <i>
      <x v="2"/>
    </i>
    <i>
      <x v="3"/>
    </i>
    <i>
      <x v="4"/>
    </i>
    <i>
      <x v="5"/>
    </i>
    <i>
      <x v="6"/>
    </i>
    <i>
      <x v="7"/>
    </i>
    <i>
      <x v="8"/>
    </i>
    <i>
      <x v="9"/>
    </i>
    <i>
      <x v="10"/>
    </i>
    <i>
      <x v="11"/>
    </i>
  </rowItems>
  <colFields count="1">
    <field x="-2"/>
  </colFields>
  <colItems count="3">
    <i>
      <x/>
    </i>
    <i i="1">
      <x v="1"/>
    </i>
    <i i="2">
      <x v="2"/>
    </i>
  </colItems>
  <dataFields count="3">
    <dataField fld="2" subtotal="count" baseField="0" baseItem="0"/>
    <dataField name="Profits2" fld="5" subtotal="count" baseField="3" baseItem="1048828" numFmtId="164">
      <extLst>
        <ext xmlns:x14="http://schemas.microsoft.com/office/spreadsheetml/2009/9/main" uri="{E15A36E0-9728-4e99-A89B-3F7291B0FE68}">
          <x14:dataField sourceField="2" uniqueName="[__Xl2].[Measures].[Profits]"/>
        </ext>
      </extLst>
    </dataField>
    <dataField name="Profits3" fld="6" subtotal="count" showDataAs="percentDiff" baseField="3" baseItem="1048828" numFmtId="167">
      <extLst>
        <ext xmlns:x14="http://schemas.microsoft.com/office/spreadsheetml/2009/9/main" uri="{E15A36E0-9728-4e99-A89B-3F7291B0FE68}">
          <x14:dataField sourceField="2" uniqueName="[__Xl3].[Measures].[Profits]"/>
        </ext>
      </extLst>
    </dataField>
  </dataFields>
  <formats count="4">
    <format dxfId="5">
      <pivotArea outline="0" fieldPosition="0">
        <references count="1">
          <reference field="4294967294" count="1">
            <x v="1"/>
          </reference>
        </references>
      </pivotArea>
    </format>
    <format dxfId="4">
      <pivotArea outline="0" fieldPosition="0">
        <references count="1">
          <reference field="4294967294" count="1" selected="0">
            <x v="1"/>
          </reference>
        </references>
      </pivotArea>
    </format>
    <format dxfId="3">
      <pivotArea outline="0" fieldPosition="0">
        <references count="1">
          <reference field="4294967294" count="1">
            <x v="2"/>
          </reference>
        </references>
      </pivotArea>
    </format>
    <format dxfId="2">
      <pivotArea outline="0" fieldPosition="0">
        <references count="1">
          <reference field="4294967294" count="1" selected="0">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7837783-7BFB-4727-B40D-97AA786FEF48}" name="PivotTable19" cacheId="49" applyNumberFormats="0" applyBorderFormats="0" applyFontFormats="0" applyPatternFormats="0" applyAlignmentFormats="0" applyWidthHeightFormats="1" dataCaption="Values" tag="7e4402c2-9c0a-4ac0-a23e-2beb7d922fab" updatedVersion="8" minRefreshableVersion="3" useAutoFormatting="1" subtotalHiddenItems="1" rowGrandTotals="0" colGrandTotals="0" itemPrintTitles="1" createdVersion="8" indent="0" compact="0" compactData="0" multipleFieldFilters="0">
  <location ref="BN13:BO20" firstHeaderRow="1" firstDataRow="1" firstDataCol="1"/>
  <pivotFields count="4">
    <pivotField compact="0" allDrilled="1" outline="0" subtotalTop="0" showAll="0" measureFilter="1" defaultSubtotal="0" defaultAttributeDrillState="1">
      <items count="5">
        <item x="0"/>
        <item x="1"/>
        <item x="2"/>
        <item x="3"/>
        <item x="4"/>
      </items>
    </pivotField>
    <pivotField axis="axisRow" compact="0" allDrilled="1" outline="0" subtotalTop="0" showAll="0" sortType="descending" defaultSubtotal="0" defaultAttributeDrillState="1">
      <items count="7">
        <item x="6"/>
        <item x="5"/>
        <item x="4"/>
        <item x="3"/>
        <item x="2"/>
        <item x="1"/>
        <item x="0"/>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7B2EAC-1248-45CB-834F-4466D2B2A7EB}" name="PivotTable11" cacheId="41" applyNumberFormats="0" applyBorderFormats="0" applyFontFormats="0" applyPatternFormats="0" applyAlignmentFormats="0" applyWidthHeightFormats="1" dataCaption="Values" tag="8c9f0318-521c-49f9-afb4-e8a7aed13d6d" updatedVersion="8" minRefreshableVersion="3" useAutoFormatting="1" rowGrandTotals="0" colGrandTotals="0" itemPrintTitles="1" createdVersion="8" indent="0" compact="0" compactData="0" multipleFieldFilters="0">
  <location ref="E18:F23"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5" iMeasureHier="42">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42B35EC-BFE6-401C-9D72-BFE3F22FC4D2}" name="PivotTable15" cacheId="45" applyNumberFormats="0" applyBorderFormats="0" applyFontFormats="0" applyPatternFormats="0" applyAlignmentFormats="0" applyWidthHeightFormats="1" dataCaption="Values" tag="9d1ba7b9-d98d-4093-88cf-0f44d819ca76" updatedVersion="8" minRefreshableVersion="3" useAutoFormatting="1" rowGrandTotals="0" colGrandTotals="0" itemPrintTitles="1" createdVersion="8" indent="0" compact="0" compactData="0" multipleFieldFilters="0">
  <location ref="E34:F39"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3"/>
    </i>
    <i>
      <x v="2"/>
    </i>
    <i>
      <x v="4"/>
    </i>
    <i>
      <x v="1"/>
    </i>
    <i>
      <x/>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42">
      <autoFilter ref="A1">
        <filterColumn colId="0">
          <top10 val="5" filterVal="5"/>
        </filterColumn>
      </autoFilter>
    </filter>
    <filter fld="1" type="count" id="7" iMeasureHier="38">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E533FE1-E38F-4743-860A-BEE6280230A4}" name="PivotTable3" cacheId="53" applyNumberFormats="0" applyBorderFormats="0" applyFontFormats="0" applyPatternFormats="0" applyAlignmentFormats="0" applyWidthHeightFormats="1" dataCaption="Values" tag="eeba1655-0d08-43f1-8f5a-41e03ed340d2" updatedVersion="8" minRefreshableVersion="3" useAutoFormatting="1" rowGrandTotals="0" colGrandTotals="0" itemPrintTitles="1" createdVersion="8" indent="0" compact="0" compactData="0" multipleFieldFilters="0">
  <location ref="AZ11:BA16" firstHeaderRow="1" firstDataRow="1" firstDataCol="1"/>
  <pivotFields count="4">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51F6CCA-D530-4B89-B765-21E8E0F381C4}" name="PivotTable18" cacheId="48" applyNumberFormats="0" applyBorderFormats="0" applyFontFormats="0" applyPatternFormats="0" applyAlignmentFormats="0" applyWidthHeightFormats="1" dataCaption="Values" tag="d7ddcca5-f444-45e6-b27a-f2d4e4682ddf" updatedVersion="8" minRefreshableVersion="3" useAutoFormatting="1" rowGrandTotals="0" colGrandTotals="0" itemPrintTitles="1" createdVersion="8" indent="0" compact="0" compactData="0" multipleFieldFilters="0">
  <location ref="AH5:AJ7" firstHeaderRow="0" firstDataRow="1" firstDataCol="1"/>
  <pivotFields count="5">
    <pivotField compact="0" allDrilled="1" outline="0" subtotalTop="0" showAll="0" measureFilter="1" defaultSubtotal="0" defaultAttributeDrillState="1">
      <items count="5">
        <item x="0"/>
        <item x="1"/>
        <item x="2"/>
        <item x="3"/>
        <item x="4"/>
      </items>
    </pivotField>
    <pivotField axis="axisRow" compact="0" allDrilled="1" outline="0" subtotalTop="0" showAll="0"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name="Count of Gender" fld="2" subtotal="count" baseField="0" baseItem="0"/>
    <dataField name="Count of Gender2" fld="4" subtotal="count" showDataAs="percentOfTotal" baseField="1" baseItem="0" numFmtId="10">
      <extLst>
        <ext xmlns:x14="http://schemas.microsoft.com/office/spreadsheetml/2009/9/main" uri="{E15A36E0-9728-4e99-A89B-3F7291B0FE68}">
          <x14:dataField sourceField="2" uniqueName="[__Xl2].[Measures].[Count of Gender]"/>
        </ext>
      </extLst>
    </dataField>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126C882-262A-4795-8510-178C6A14E5E2}" name="PivotTable13" cacheId="43" applyNumberFormats="0" applyBorderFormats="0" applyFontFormats="0" applyPatternFormats="0" applyAlignmentFormats="0" applyWidthHeightFormats="1" dataCaption="Values" tag="28012faa-5a40-4cbb-b86a-b18a47236467" updatedVersion="8" minRefreshableVersion="3" useAutoFormatting="1" rowGrandTotals="0" colGrandTotals="0" itemPrintTitles="1" createdVersion="8" indent="0" compact="0" compactData="0" multipleFieldFilters="0">
  <location ref="B34:C39"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1"/>
    </i>
    <i>
      <x v="3"/>
    </i>
    <i>
      <x/>
    </i>
    <i>
      <x v="4"/>
    </i>
    <i>
      <x v="2"/>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42">
      <autoFilter ref="A1">
        <filterColumn colId="0">
          <top10 val="5" filterVal="5"/>
        </filterColumn>
      </autoFilter>
    </filter>
    <filter fld="1" type="count" id="6" iMeasureHier="38">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ADFC45D-D58F-4716-940C-B05AC7523207}" name="PivotTable17" cacheId="47" applyNumberFormats="0" applyBorderFormats="0" applyFontFormats="0" applyPatternFormats="0" applyAlignmentFormats="0" applyWidthHeightFormats="1" dataCaption="Values" tag="f50b236b-9cae-4653-a2d4-c184ca07a0d2" updatedVersion="8" minRefreshableVersion="3" useAutoFormatting="1" rowGrandTotals="0" colGrandTotals="0" itemPrintTitles="1" createdVersion="8" indent="0" compact="0" compactData="0" multipleFieldFilters="0">
  <location ref="E42:F47"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3"/>
    </i>
    <i>
      <x v="2"/>
    </i>
    <i>
      <x/>
    </i>
    <i>
      <x v="1"/>
    </i>
    <i>
      <x v="4"/>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42">
      <autoFilter ref="A1">
        <filterColumn colId="0">
          <top10 val="5" filterVal="5"/>
        </filterColumn>
      </autoFilter>
    </filter>
    <filter fld="1" type="count" id="8" iMeasureHier="42">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C224930-2841-4C67-9D4C-03C3B19AA789}" name="PivotTable10" cacheId="61" applyNumberFormats="0" applyBorderFormats="0" applyFontFormats="0" applyPatternFormats="0" applyAlignmentFormats="0" applyWidthHeightFormats="1" dataCaption="Values" tag="5a4d6eec-dfd7-497a-b0fd-1c34b4590653" updatedVersion="8" minRefreshableVersion="3" useAutoFormatting="1" rowGrandTotals="0" colGrandTotals="0" itemPrintTitles="1" createdVersion="8" indent="0" compact="0" compactData="0" multipleFieldFilters="0">
  <location ref="E10:F15"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3"/>
    </i>
    <i>
      <x v="1"/>
    </i>
    <i>
      <x v="2"/>
    </i>
    <i>
      <x v="4"/>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4" iMeasureHier="38">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E8A0B74-AFB6-46F4-BA3C-F954752C7EA5}" name="PivotTable14" cacheId="44" applyNumberFormats="0" applyBorderFormats="0" applyFontFormats="0" applyPatternFormats="0" applyAlignmentFormats="0" applyWidthHeightFormats="1" dataCaption="Values" tag="194a125a-55b3-46dc-8038-f4b16c34a6d7" updatedVersion="8" minRefreshableVersion="3" useAutoFormatting="1" rowGrandTotals="0" colGrandTotals="0" itemPrintTitles="1" createdVersion="8" indent="0" compact="0" compactData="0" multipleFieldFilters="0">
  <location ref="E26:F31"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3"/>
    </i>
    <i>
      <x v="2"/>
    </i>
    <i>
      <x v="4"/>
    </i>
    <i>
      <x v="1"/>
    </i>
    <i>
      <x/>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42">
      <autoFilter ref="A1">
        <filterColumn colId="0">
          <top10 val="5" filterVal="5"/>
        </filterColumn>
      </autoFilter>
    </filter>
    <filter fld="1" type="count" id="6" iMeasureHier="40">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D4F4320-95FC-4A4F-97D2-ABACFF2CA4BA}" name="PivotTable6" cacheId="56" applyNumberFormats="0" applyBorderFormats="0" applyFontFormats="0" applyPatternFormats="0" applyAlignmentFormats="0" applyWidthHeightFormats="1" dataCaption="Values" tag="29df53f7-e48c-4d97-b2f9-55426f85a214" updatedVersion="8" minRefreshableVersion="3" useAutoFormatting="1" subtotalHiddenItems="1" rowGrandTotals="0" colGrandTotals="0" itemPrintTitles="1" createdVersion="8" indent="0" compact="0" compactData="0" multipleFieldFilters="0">
  <location ref="B2:C7"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0">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4C1FEF4-FFAA-4587-868C-D5E9F24ECF62}" name="PivotTable4" cacheId="54" applyNumberFormats="0" applyBorderFormats="0" applyFontFormats="0" applyPatternFormats="0" applyAlignmentFormats="0" applyWidthHeightFormats="1" dataCaption="Values" tag="d60068cc-0d64-4337-9da8-742af1a3736a" updatedVersion="8" minRefreshableVersion="3" useAutoFormatting="1" rowGrandTotals="0" colGrandTotals="0" itemPrintTitles="1" createdVersion="8" indent="0" compact="0" compactData="0" multipleFieldFilters="0">
  <location ref="AZ20:BA25" firstHeaderRow="1" firstDataRow="1" firstDataCol="1"/>
  <pivotFields count="4">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F0049AF6-2696-4CF7-8244-647D4D920E72}" name="PivotTable21" cacheId="51" applyNumberFormats="0" applyBorderFormats="0" applyFontFormats="0" applyPatternFormats="0" applyAlignmentFormats="0" applyWidthHeightFormats="1" dataCaption="Values" tag="58fe08fe-389b-495c-b610-9bb9fb3d46a1" updatedVersion="8" minRefreshableVersion="3" useAutoFormatting="1" subtotalHiddenItems="1" rowGrandTotals="0" colGrandTotals="0" itemPrintTitles="1" createdVersion="8" indent="0" compact="0" compactData="0" multipleFieldFilters="0" chartFormat="13">
  <location ref="BZ16:CC28" firstHeaderRow="0" firstDataRow="1" firstDataCol="1"/>
  <pivotFields count="7">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7">
        <item x="6"/>
        <item x="5"/>
        <item x="4"/>
        <item x="3"/>
        <item x="2"/>
        <item x="1"/>
        <item x="0"/>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x v="11"/>
    </i>
  </rowItems>
  <colFields count="1">
    <field x="-2"/>
  </colFields>
  <colItems count="3">
    <i>
      <x/>
    </i>
    <i i="1">
      <x v="1"/>
    </i>
    <i i="2">
      <x v="2"/>
    </i>
  </colItems>
  <dataFields count="3">
    <dataField fld="3" subtotal="count" baseField="0" baseItem="0"/>
    <dataField name="Total Revenue2" fld="5" subtotal="count" baseField="2" baseItem="1048828" numFmtId="164">
      <extLst>
        <ext xmlns:x14="http://schemas.microsoft.com/office/spreadsheetml/2009/9/main" uri="{E15A36E0-9728-4e99-A89B-3F7291B0FE68}">
          <x14:dataField sourceField="3" uniqueName="[__Xl2].[Measures].[Total Revenue]"/>
        </ext>
      </extLst>
    </dataField>
    <dataField name="Total Revenue3" fld="6" subtotal="count" showDataAs="percentDiff" baseField="2" baseItem="1048828" numFmtId="167">
      <extLst>
        <ext xmlns:x14="http://schemas.microsoft.com/office/spreadsheetml/2009/9/main" uri="{E15A36E0-9728-4e99-A89B-3F7291B0FE68}">
          <x14:dataField sourceField="3" uniqueName="[__Xl3].[Measures].[Total Revenue]"/>
        </ext>
      </extLst>
    </dataField>
  </dataFields>
  <formats count="4">
    <format dxfId="9">
      <pivotArea outline="0" fieldPosition="0">
        <references count="1">
          <reference field="4294967294" count="1">
            <x v="1"/>
          </reference>
        </references>
      </pivotArea>
    </format>
    <format dxfId="8">
      <pivotArea outline="0" fieldPosition="0">
        <references count="1">
          <reference field="4294967294" count="1" selected="0">
            <x v="1"/>
          </reference>
        </references>
      </pivotArea>
    </format>
    <format dxfId="7">
      <pivotArea outline="0" fieldPosition="0">
        <references count="1">
          <reference field="4294967294" count="1">
            <x v="2"/>
          </reference>
        </references>
      </pivotArea>
    </format>
    <format dxfId="6">
      <pivotArea outline="0" fieldPosition="0">
        <references count="1">
          <reference field="4294967294" count="1" selected="0">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1F6CD5F-FE76-49EB-AE75-A19D5E7AF8B1}" name="PivotTable12" cacheId="42" applyNumberFormats="0" applyBorderFormats="0" applyFontFormats="0" applyPatternFormats="0" applyAlignmentFormats="0" applyWidthHeightFormats="1" dataCaption="Values" tag="a139dca7-95a8-4db3-a003-f9fdae92cb92" updatedVersion="8" minRefreshableVersion="3" useAutoFormatting="1" rowGrandTotals="0" colGrandTotals="0" itemPrintTitles="1" createdVersion="8" indent="0" compact="0" compactData="0" multipleFieldFilters="0">
  <location ref="B26:C31"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4"/>
    </i>
    <i>
      <x/>
    </i>
    <i>
      <x v="1"/>
    </i>
    <i>
      <x v="3"/>
    </i>
    <i>
      <x v="2"/>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42">
      <autoFilter ref="A1">
        <filterColumn colId="0">
          <top10 val="5" filterVal="5"/>
        </filterColumn>
      </autoFilter>
    </filter>
    <filter fld="1" type="count" id="5" iMeasureHier="40">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59F7A5D-C684-4BA7-8FB4-67DAE8FFB6E1}" name="PivotTable7" cacheId="57" applyNumberFormats="0" applyBorderFormats="0" applyFontFormats="0" applyPatternFormats="0" applyAlignmentFormats="0" applyWidthHeightFormats="1" dataCaption="Values" tag="39c5137c-2a34-4f86-9f7e-1cb08788a28a" updatedVersion="8" minRefreshableVersion="3" useAutoFormatting="1" rowGrandTotals="0" colGrandTotals="0" itemPrintTitles="1" createdVersion="8" indent="0" compact="0" compactData="0" multipleFieldFilters="0">
  <location ref="B10:C15"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2"/>
    </i>
    <i>
      <x v="1"/>
    </i>
    <i>
      <x v="3"/>
    </i>
    <i>
      <x/>
    </i>
    <i>
      <x v="4"/>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DA1BD09A-325B-4089-BCE1-D08CE4431CE2}" name="PivotTable22" cacheId="52" applyNumberFormats="0" applyBorderFormats="0" applyFontFormats="0" applyPatternFormats="0" applyAlignmentFormats="0" applyWidthHeightFormats="1" dataCaption="Values" tag="58fe08fe-389b-495c-b610-9bb9fb3d46a1" updatedVersion="8" minRefreshableVersion="3" useAutoFormatting="1" subtotalHiddenItems="1" rowGrandTotals="0" colGrandTotals="0" itemPrintTitles="1" createdVersion="8" indent="0" compact="0" compactData="0" multipleFieldFilters="0" chartFormat="13">
  <location ref="BZ30:CC42" firstHeaderRow="0" firstDataRow="1" firstDataCol="1"/>
  <pivotFields count="7">
    <pivotField compact="0" allDrilled="1" outline="0" subtotalTop="0" showAll="0" measureFilter="1" defaultSubtotal="0" defaultAttributeDrillState="1">
      <items count="5">
        <item x="0"/>
        <item x="1"/>
        <item x="2"/>
        <item x="3"/>
        <item x="4"/>
      </items>
    </pivotField>
    <pivotField compact="0" allDrilled="1" outline="0" subtotalTop="0" showAll="0" sortType="descending" defaultSubtotal="0" defaultAttributeDrillState="1">
      <items count="7">
        <item x="6"/>
        <item x="5"/>
        <item x="4"/>
        <item x="3"/>
        <item x="2"/>
        <item x="1"/>
        <item x="0"/>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x v="11"/>
    </i>
  </rowItems>
  <colFields count="1">
    <field x="-2"/>
  </colFields>
  <colItems count="3">
    <i>
      <x/>
    </i>
    <i i="1">
      <x v="1"/>
    </i>
    <i i="2">
      <x v="2"/>
    </i>
  </colItems>
  <dataFields count="3">
    <dataField fld="3" subtotal="count" baseField="0" baseItem="0"/>
    <dataField name="Total Transactions2" fld="5" subtotal="count" baseField="2" baseItem="1048828">
      <extLst>
        <ext xmlns:x14="http://schemas.microsoft.com/office/spreadsheetml/2009/9/main" uri="{E15A36E0-9728-4e99-A89B-3F7291B0FE68}">
          <x14:dataField sourceField="3" uniqueName="[__Xl2].[Measures].[Total Transactions]"/>
        </ext>
      </extLst>
    </dataField>
    <dataField name="Total Transactions3" fld="6" subtotal="count" showDataAs="percentDiff" baseField="2" baseItem="1048828" numFmtId="167">
      <extLst>
        <ext xmlns:x14="http://schemas.microsoft.com/office/spreadsheetml/2009/9/main" uri="{E15A36E0-9728-4e99-A89B-3F7291B0FE68}">
          <x14:dataField sourceField="3" uniqueName="[__Xl3].[Measures].[Total Transactions]"/>
        </ext>
      </extLst>
    </dataField>
  </dataFields>
  <formats count="4">
    <format dxfId="13">
      <pivotArea outline="0" fieldPosition="0">
        <references count="1">
          <reference field="4294967294" count="1" selected="0">
            <x v="1"/>
          </reference>
        </references>
      </pivotArea>
    </format>
    <format dxfId="12">
      <pivotArea outline="0" fieldPosition="0">
        <references count="1">
          <reference field="4294967294" count="1">
            <x v="1"/>
          </reference>
        </references>
      </pivotArea>
    </format>
    <format dxfId="11">
      <pivotArea outline="0" fieldPosition="0">
        <references count="1">
          <reference field="4294967294" count="1">
            <x v="2"/>
          </reference>
        </references>
      </pivotArea>
    </format>
    <format dxfId="10">
      <pivotArea outline="0" fieldPosition="0">
        <references count="1">
          <reference field="4294967294" count="1" selected="0">
            <x v="2"/>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3" iMeasureHier="38">
      <autoFilter ref="A1">
        <filterColumn colId="0">
          <top10 val="5" filterVal="5"/>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FC785C1B-D304-49C5-B462-567EB6D9E23C}" name="PivotTable8" cacheId="58" applyNumberFormats="0" applyBorderFormats="0" applyFontFormats="0" applyPatternFormats="0" applyAlignmentFormats="0" applyWidthHeightFormats="1" dataCaption="Values" tag="f448b7c5-1005-40cf-9010-c94ce56a4d44" updatedVersion="8" minRefreshableVersion="3" useAutoFormatting="1" rowGrandTotals="0" colGrandTotals="0" itemPrintTitles="1" createdVersion="8" indent="0" compact="0" compactData="0" multipleFieldFilters="0">
  <location ref="B18:C23"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1"/>
    </i>
    <i>
      <x/>
    </i>
    <i>
      <x v="4"/>
    </i>
    <i>
      <x v="3"/>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4" iMeasureHier="42">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335D237D-4343-4A0B-8C37-4AB93BB953C6}" name="PivotTable16" cacheId="46" applyNumberFormats="0" applyBorderFormats="0" applyFontFormats="0" applyPatternFormats="0" applyAlignmentFormats="0" applyWidthHeightFormats="1" dataCaption="Values" tag="4ce89550-de3e-450d-9067-03f90cf6f61e" updatedVersion="8" minRefreshableVersion="3" useAutoFormatting="1" rowGrandTotals="0" colGrandTotals="0" itemPrintTitles="1" createdVersion="8" indent="0" compact="0" compactData="0" multipleFieldFilters="0">
  <location ref="B42:C47"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v="4"/>
    </i>
    <i>
      <x v="2"/>
    </i>
    <i>
      <x v="3"/>
    </i>
    <i>
      <x/>
    </i>
    <i>
      <x v="1"/>
    </i>
  </rowItems>
  <colItems count="1">
    <i/>
  </colItems>
  <dataFields count="1">
    <dataField fld="2"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42">
      <autoFilter ref="A1">
        <filterColumn colId="0">
          <top10 val="5" filterVal="5"/>
        </filterColumn>
      </autoFilter>
    </filter>
    <filter fld="1" type="count" id="7" iMeasureHier="42">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D976C757-9F5A-4130-8A07-3E6B2C97C435}" name="PivotTable9" cacheId="59" applyNumberFormats="0" applyBorderFormats="0" applyFontFormats="0" applyPatternFormats="0" applyAlignmentFormats="0" applyWidthHeightFormats="1" dataCaption="Values" tag="7ffc40e3-99c4-4bde-bd28-92bac3d45816" updatedVersion="8" minRefreshableVersion="3" useAutoFormatting="1" rowGrandTotals="0" colGrandTotals="0" itemPrintTitles="1" createdVersion="8" indent="0" compact="0" compactData="0" multipleFieldFilters="0">
  <location ref="E2:F7"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40">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AEF48D83-E58A-464A-9E9C-94590373BC2A}" name="PivotTable4" cacheId="63" applyNumberFormats="0" applyBorderFormats="0" applyFontFormats="0" applyPatternFormats="0" applyAlignmentFormats="0" applyWidthHeightFormats="1" dataCaption="Values" tag="7f88f58e-364c-409d-8678-47bb34587e8d" updatedVersion="8" minRefreshableVersion="3" useAutoFormatting="1" subtotalHiddenItems="1" itemPrintTitles="1" createdVersion="8" indent="0" outline="1" outlineData="1" multipleFieldFilters="0">
  <location ref="B11:C17"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5" iMeasureHier="44">
      <autoFilter ref="A1">
        <filterColumn colId="0">
          <top10 val="5" filterVal="5"/>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8F7F5928-8C16-4AB4-80EE-421255DD2B50}" name="PivotTable2" cacheId="40" applyNumberFormats="0" applyBorderFormats="0" applyFontFormats="0" applyPatternFormats="0" applyAlignmentFormats="0" applyWidthHeightFormats="1" dataCaption="Values" tag="1f80b390-3636-46fb-8bb2-257b0d136e2b" updatedVersion="8" minRefreshableVersion="3" useAutoFormatting="1" itemPrintTitles="1" createdVersion="8" indent="0" outline="1" outlineData="1" multipleFieldFilters="0" chartFormat="20">
  <location ref="K2:N11" firstHeaderRow="0" firstDataRow="1" firstDataCol="1"/>
  <pivotFields count="5">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Fields count="1">
    <field x="-2"/>
  </colFields>
  <colItems count="3">
    <i>
      <x/>
    </i>
    <i i="1">
      <x v="1"/>
    </i>
    <i i="2">
      <x v="2"/>
    </i>
  </colItems>
  <dataFields count="3">
    <dataField fld="2" subtotal="count" baseField="0" baseItem="0"/>
    <dataField fld="1" subtotal="count" baseField="0" baseItem="0"/>
    <dataField fld="3"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8424F766-EF13-48B5-8CDE-FDDE50D5FE46}" name="PivotTable1" cacheId="62" applyNumberFormats="0" applyBorderFormats="0" applyFontFormats="0" applyPatternFormats="0" applyAlignmentFormats="0" applyWidthHeightFormats="1" dataCaption="Values" tag="c36b0b20-120a-4d74-b333-45092d4061f6" updatedVersion="8" minRefreshableVersion="3" useAutoFormatting="1" subtotalHiddenItems="1" itemPrintTitles="1" createdVersion="8" indent="0" outline="1" outlineData="1" multipleFieldFilters="0">
  <location ref="B2:C8"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4" iMeasureHier="43">
      <autoFilter ref="A1">
        <filterColumn colId="0">
          <top10 val="5" filterVal="5"/>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B91E0CD4-8B24-4297-9B78-61826D1FCBDC}" sourceName="[sales_persons_table].[Store Name]">
  <pivotTables>
    <pivotTable tabId="2" name="PivotTable1"/>
    <pivotTable tabId="2" name="PivotTable4"/>
    <pivotTable tabId="3" name="PivotTable5"/>
    <pivotTable tabId="3" name="PivotTable1"/>
    <pivotTable tabId="3" name="PivotTable6"/>
  </pivotTables>
  <data>
    <olap pivotCacheId="734258299">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mp;[Barron-Fleming]"/>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A53C978B-052E-49FC-BFF5-C85A018FFCA1}" sourceName="[Date].[Month Name]">
  <pivotTables>
    <pivotTable tabId="1" name="PivotTable2"/>
    <pivotTable tabId="1" name="PivotTable9"/>
  </pivotTables>
  <data>
    <olap pivotCacheId="1059823793">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mp;[Jan]"/>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FCBA3630-3B02-4196-B8DF-C57EE237393E}" sourceName="[Date].[Month Name]">
  <pivotTables>
    <pivotTable tabId="4" name="PivotTable10"/>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
    <pivotTable tabId="4" name="PivotTable3"/>
    <pivotTable tabId="4" name="PivotTable4"/>
    <pivotTable tabId="4" name="PivotTable5"/>
    <pivotTable tabId="4" name="PivotTable6"/>
    <pivotTable tabId="4" name="PivotTable7"/>
    <pivotTable tabId="4" name="PivotTable8"/>
    <pivotTable tabId="4" name="PivotTable9"/>
    <pivotTable tabId="8" name="PivotTable1"/>
    <pivotTable tabId="8" name="PivotTable2"/>
    <pivotTable tabId="8" name="PivotTable4"/>
  </pivotTables>
  <data>
    <olap pivotCacheId="734258299">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85B35FC-5F79-4051-9368-05080B05FB71}" sourceName="[products_table].[Category]">
  <pivotTables>
    <pivotTable tabId="4" name="PivotTable11"/>
    <pivotTable tabId="4" name="PivotTable12"/>
    <pivotTable tabId="4" name="PivotTable13"/>
    <pivotTable tabId="4" name="PivotTable14"/>
    <pivotTable tabId="4" name="PivotTable15"/>
    <pivotTable tabId="4" name="PivotTable16"/>
    <pivotTable tabId="4" name="PivotTable17"/>
    <pivotTable tabId="4" name="PivotTable18"/>
    <pivotTable tabId="4" name="PivotTable19"/>
    <pivotTable tabId="4" name="PivotTable2"/>
    <pivotTable tabId="4" name="PivotTable21"/>
    <pivotTable tabId="4" name="PivotTable22"/>
    <pivotTable tabId="4" name="PivotTable3"/>
    <pivotTable tabId="4" name="PivotTable4"/>
    <pivotTable tabId="4" name="PivotTable5"/>
    <pivotTable tabId="4" name="PivotTable6"/>
    <pivotTable tabId="4" name="PivotTable7"/>
    <pivotTable tabId="4" name="PivotTable8"/>
    <pivotTable tabId="4" name="PivotTable9"/>
    <pivotTable tabId="4" name="PivotTable1"/>
    <pivotTable tabId="4" name="PivotTable10"/>
    <pivotTable tabId="8" name="PivotTable1"/>
    <pivotTable tabId="8" name="PivotTable4"/>
  </pivotTables>
  <data>
    <olap pivotCacheId="734258299">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78B92DE8-03FC-4824-A6D2-EAB0138B43C0}" cache="Slicer_Month_Name" caption="Month Name" columnCount="3" showCaption="0" level="1" style="CSfP"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A20E4F07-5A5D-4664-9B2B-87F0C6CA7C43}" cache="Slicer_Store_Name" caption="Store Name"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2C0B21D5-7173-425E-AEFB-564273CAAC71}" cache="Slicer_Month_Name1" caption="Month Name" columnCount="3" level="1" style="CSfP" rowHeight="234950"/>
  <slicer name="Category" xr10:uid="{A2FEAF7C-1A52-48D5-B4BC-AC14E1A7A323}" cache="Slicer_Category" caption="Category" level="1" style="CSfP"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2" xr10:uid="{6B2D3E83-3A7E-4B39-BF8C-57A77FBE9183}" cache="Slicer_Month_Name1" caption="Month" columnCount="3" level="1" style="CSfP" rowHeight="457200"/>
  <slicer name="Category 1" xr10:uid="{1B7E7495-8FFA-419E-A0CE-3AC2F9F5F54E}" cache="Slicer_Category" caption="Category" level="1" style="CSfP" rowHeight="41148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C2CB066D-602C-491D-8568-AA7F1C4BB074}" cache="Slicer_Store_Name" caption="Store Name" level="1" style="CSfP" rowHeight="27432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3" xr10:uid="{31D09309-58BB-44A7-A410-4AA4911B11DD}" cache="Slicer_Month_Name" caption="Month" columnCount="2" level="1" style="CSfP" rowHeight="54864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2.xml"/></Relationships>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taskpanes.xml><?xml version="1.0" encoding="utf-8"?>
<wetp:taskpanes xmlns:wetp="http://schemas.microsoft.com/office/webextensions/taskpanes/2010/11">
  <wetp:taskpane dockstate="right" visibility="0" width="438"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0000000-0008-0000-0000-000003000000}">
  <we:reference id="wa200004689" version="1.0.0.0" store="en-US" storeType="OMEX"/>
  <we:alternateReferences>
    <we:reference id="WA200004689" version="1.0.0.0" store="WA200004689" storeType="OMEX"/>
  </we:alternateReferences>
  <we:properties>
    <we:property name="SourceData" value="{&quot;pivotTable&quot;:&quot;PivotTable2&quot;,&quot;worksheetId&quot;:&quot;{D563B48D-9C3F-438C-8573-D6B5DA3CCD13}&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PY&quot;,&quot;actual&quot;:&quot;AC&quot;,&quot;forecast&quot;:null,&quot;plan&quot;:null,&quot;plan2&quot;:null,&quot;plan3&quot;:null,&quot;forecast2&quot;:null,&quot;forecast3&quot;:null,&quot;actual-previousYear&quot;:&quot;ΔPY&quot;,&quot;actual-previousYear-percent&quot;:&quot;ΔPY%&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0,&quot;titleFontColor&quot;:&quot;#000&quot;,&quot;titleText&quot;:&quot;&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
    <we:property name="ZBILicenseSettings" value="{&quot;userInfo&quot;:{&quot;name&quot;:&quot;Sk Sahil&quot;,&quot;email&quot;:&quot;sksahil6160@outlook.com&quot;,&quot;userId&quot;:&quot;00000000-0000-0000-43ca-ead0fcc7e9d5&quot;,&quot;organizationId&quot;:&quot;9188040d-6c67-4c5b-b112-36a304b66dad&quot;,&quot;isViewer&quot;:false,&quot;lastDisplayedOverlay&quot;:&quot;Sun, 19 May 2024 14:02:42 GMT&quot;}}"/>
  </we:properties>
  <we:bindings>
    <we:binding id="tablesPivotTableDataChangeEvent" type="matrix" appref="{35202E0F-EC04-4465-8786-51CFE868FA31}"/>
  </we:bindings>
  <we:snapshot xmlns:r="http://schemas.openxmlformats.org/officeDocument/2006/relationships" r:embed="rId1"/>
</we:webextension>
</file>

<file path=xl/webextensions/webextension2.xml><?xml version="1.0" encoding="utf-8"?>
<we:webextension xmlns:we="http://schemas.microsoft.com/office/webextensions/webextension/2010/11" id="{474641D0-0F7E-46A3-B10B-03F7497E8CE4}">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6.xml"/><Relationship Id="rId13" Type="http://schemas.openxmlformats.org/officeDocument/2006/relationships/pivotTable" Target="../pivotTables/pivotTable21.xml"/><Relationship Id="rId18" Type="http://schemas.openxmlformats.org/officeDocument/2006/relationships/pivotTable" Target="../pivotTables/pivotTable26.xml"/><Relationship Id="rId26" Type="http://schemas.openxmlformats.org/officeDocument/2006/relationships/ctrlProp" Target="../ctrlProps/ctrlProp2.xml"/><Relationship Id="rId3" Type="http://schemas.openxmlformats.org/officeDocument/2006/relationships/pivotTable" Target="../pivotTables/pivotTable11.xml"/><Relationship Id="rId21" Type="http://schemas.openxmlformats.org/officeDocument/2006/relationships/pivotTable" Target="../pivotTables/pivotTable29.xml"/><Relationship Id="rId7" Type="http://schemas.openxmlformats.org/officeDocument/2006/relationships/pivotTable" Target="../pivotTables/pivotTable15.xml"/><Relationship Id="rId12" Type="http://schemas.openxmlformats.org/officeDocument/2006/relationships/pivotTable" Target="../pivotTables/pivotTable20.xml"/><Relationship Id="rId17" Type="http://schemas.openxmlformats.org/officeDocument/2006/relationships/pivotTable" Target="../pivotTables/pivotTable25.xml"/><Relationship Id="rId25" Type="http://schemas.openxmlformats.org/officeDocument/2006/relationships/ctrlProp" Target="../ctrlProps/ctrlProp1.xml"/><Relationship Id="rId2" Type="http://schemas.openxmlformats.org/officeDocument/2006/relationships/pivotTable" Target="../pivotTables/pivotTable10.xml"/><Relationship Id="rId16" Type="http://schemas.openxmlformats.org/officeDocument/2006/relationships/pivotTable" Target="../pivotTables/pivotTable24.xml"/><Relationship Id="rId20" Type="http://schemas.openxmlformats.org/officeDocument/2006/relationships/pivotTable" Target="../pivotTables/pivotTable28.xml"/><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pivotTable" Target="../pivotTables/pivotTable19.xml"/><Relationship Id="rId24" Type="http://schemas.openxmlformats.org/officeDocument/2006/relationships/vmlDrawing" Target="../drawings/vmlDrawing1.vml"/><Relationship Id="rId5" Type="http://schemas.openxmlformats.org/officeDocument/2006/relationships/pivotTable" Target="../pivotTables/pivotTable13.xml"/><Relationship Id="rId15" Type="http://schemas.openxmlformats.org/officeDocument/2006/relationships/pivotTable" Target="../pivotTables/pivotTable23.xml"/><Relationship Id="rId23" Type="http://schemas.openxmlformats.org/officeDocument/2006/relationships/drawing" Target="../drawings/drawing4.xml"/><Relationship Id="rId10" Type="http://schemas.openxmlformats.org/officeDocument/2006/relationships/pivotTable" Target="../pivotTables/pivotTable18.xml"/><Relationship Id="rId19" Type="http://schemas.openxmlformats.org/officeDocument/2006/relationships/pivotTable" Target="../pivotTables/pivotTable27.xml"/><Relationship Id="rId4" Type="http://schemas.openxmlformats.org/officeDocument/2006/relationships/pivotTable" Target="../pivotTables/pivotTable12.xml"/><Relationship Id="rId9" Type="http://schemas.openxmlformats.org/officeDocument/2006/relationships/pivotTable" Target="../pivotTables/pivotTable17.xml"/><Relationship Id="rId14" Type="http://schemas.openxmlformats.org/officeDocument/2006/relationships/pivotTable" Target="../pivotTables/pivotTable22.xml"/><Relationship Id="rId22" Type="http://schemas.openxmlformats.org/officeDocument/2006/relationships/printerSettings" Target="../printerSettings/printerSettings2.bin"/><Relationship Id="rId27"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microsoft.com/office/2007/relationships/slicer" Target="../slicers/slicer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B48D-9C3F-438C-8573-D6B5DA3CCD13}">
  <sheetPr codeName="Sheet1"/>
  <dimension ref="A4:S48"/>
  <sheetViews>
    <sheetView topLeftCell="A24" zoomScale="80" zoomScaleNormal="80" workbookViewId="0">
      <selection activeCell="B48" sqref="B48"/>
    </sheetView>
  </sheetViews>
  <sheetFormatPr defaultRowHeight="14.4" x14ac:dyDescent="0.3"/>
  <cols>
    <col min="2" max="2" width="15.21875" customWidth="1"/>
    <col min="3" max="3" width="13.44140625" bestFit="1" customWidth="1"/>
    <col min="4" max="5" width="9.88671875" bestFit="1" customWidth="1"/>
    <col min="6" max="6" width="10.77734375" bestFit="1" customWidth="1"/>
    <col min="7" max="7" width="16.5546875" bestFit="1" customWidth="1"/>
    <col min="8" max="8" width="12.88671875" bestFit="1" customWidth="1"/>
    <col min="9" max="9" width="11.5546875" bestFit="1" customWidth="1"/>
    <col min="10" max="10" width="14.44140625" bestFit="1" customWidth="1"/>
    <col min="11" max="11" width="13.44140625" bestFit="1" customWidth="1"/>
    <col min="12" max="13" width="11.109375" bestFit="1" customWidth="1"/>
    <col min="17" max="17" width="14.44140625" bestFit="1" customWidth="1"/>
    <col min="18" max="18" width="13.44140625" bestFit="1" customWidth="1"/>
    <col min="19" max="19" width="11.109375" bestFit="1" customWidth="1"/>
    <col min="20" max="20" width="11" bestFit="1" customWidth="1"/>
    <col min="21" max="22" width="13.6640625" bestFit="1" customWidth="1"/>
    <col min="23" max="26" width="11" bestFit="1" customWidth="1"/>
  </cols>
  <sheetData>
    <row r="4" spans="3:19" x14ac:dyDescent="0.3">
      <c r="C4" t="s">
        <v>0</v>
      </c>
      <c r="D4" t="s">
        <v>1</v>
      </c>
      <c r="E4" t="s">
        <v>2</v>
      </c>
      <c r="F4" t="s">
        <v>3</v>
      </c>
      <c r="G4" t="s">
        <v>4</v>
      </c>
      <c r="H4" t="s">
        <v>5</v>
      </c>
      <c r="I4" t="s">
        <v>6</v>
      </c>
      <c r="J4" t="s">
        <v>7</v>
      </c>
      <c r="K4" t="s">
        <v>8</v>
      </c>
      <c r="L4" t="s">
        <v>9</v>
      </c>
      <c r="M4" t="s">
        <v>10</v>
      </c>
    </row>
    <row r="5" spans="3:19" x14ac:dyDescent="0.3">
      <c r="C5" s="1">
        <v>5446809.4699999997</v>
      </c>
      <c r="D5" s="1">
        <v>3149297.41</v>
      </c>
      <c r="E5" s="1">
        <v>2297512.0600000061</v>
      </c>
      <c r="F5" s="2">
        <v>0.4218087804712593</v>
      </c>
      <c r="G5" s="3">
        <v>20000</v>
      </c>
      <c r="H5" s="1">
        <v>438297.51</v>
      </c>
      <c r="I5" s="2">
        <v>8.0468669303389459E-2</v>
      </c>
      <c r="J5" s="3">
        <v>100</v>
      </c>
      <c r="K5" s="3">
        <v>48662</v>
      </c>
      <c r="L5" s="3">
        <v>606148</v>
      </c>
      <c r="M5" s="1">
        <v>5254990</v>
      </c>
    </row>
    <row r="7" spans="3:19" x14ac:dyDescent="0.3">
      <c r="Q7" s="4" t="s">
        <v>11</v>
      </c>
      <c r="R7" t="s">
        <v>0</v>
      </c>
      <c r="S7" t="s">
        <v>10</v>
      </c>
    </row>
    <row r="8" spans="3:19" x14ac:dyDescent="0.3">
      <c r="Q8" s="5" t="s">
        <v>12</v>
      </c>
      <c r="R8" s="1">
        <v>52419.77</v>
      </c>
      <c r="S8" s="1">
        <v>35742</v>
      </c>
    </row>
    <row r="9" spans="3:19" x14ac:dyDescent="0.3">
      <c r="Q9" s="5" t="s">
        <v>13</v>
      </c>
      <c r="R9" s="1">
        <v>40299.58</v>
      </c>
      <c r="S9" s="1">
        <v>58884</v>
      </c>
    </row>
    <row r="10" spans="3:19" x14ac:dyDescent="0.3">
      <c r="J10" t="s">
        <v>0</v>
      </c>
      <c r="K10" s="1">
        <f>GETPIVOTDATA("[Measures].[Total Revenue]",$C$4)</f>
        <v>5446809.4699999997</v>
      </c>
      <c r="Q10" s="5" t="s">
        <v>14</v>
      </c>
      <c r="R10" s="1">
        <v>50177.01</v>
      </c>
      <c r="S10" s="1">
        <v>30607</v>
      </c>
    </row>
    <row r="11" spans="3:19" x14ac:dyDescent="0.3">
      <c r="J11" t="s">
        <v>1</v>
      </c>
      <c r="K11" s="1">
        <f>GETPIVOTDATA("[Measures].[COGS]",$C$4)</f>
        <v>3149297.41</v>
      </c>
      <c r="Q11" s="5" t="s">
        <v>15</v>
      </c>
      <c r="R11" s="1">
        <v>53072.52</v>
      </c>
      <c r="S11" s="1">
        <v>32487</v>
      </c>
    </row>
    <row r="12" spans="3:19" x14ac:dyDescent="0.3">
      <c r="J12" t="s">
        <v>122</v>
      </c>
      <c r="K12" s="1">
        <f>GETPIVOTDATA("[Measures].[Profits]",$C$4)</f>
        <v>2297512.0600000061</v>
      </c>
      <c r="Q12" s="5" t="s">
        <v>16</v>
      </c>
      <c r="R12" s="1">
        <v>42045.25</v>
      </c>
      <c r="S12" s="1">
        <v>36736</v>
      </c>
    </row>
    <row r="13" spans="3:19" x14ac:dyDescent="0.3">
      <c r="J13" t="s">
        <v>123</v>
      </c>
      <c r="K13" s="2">
        <f>GETPIVOTDATA("[Measures].[profit %age]",$C$4)</f>
        <v>0.4218087804712593</v>
      </c>
      <c r="Q13" s="5" t="s">
        <v>17</v>
      </c>
      <c r="R13" s="1">
        <v>44298.27</v>
      </c>
      <c r="S13" s="1">
        <v>57367</v>
      </c>
    </row>
    <row r="14" spans="3:19" x14ac:dyDescent="0.3">
      <c r="Q14" s="5" t="s">
        <v>18</v>
      </c>
      <c r="R14" s="1">
        <v>41423.68</v>
      </c>
      <c r="S14" s="1">
        <v>47085</v>
      </c>
    </row>
    <row r="15" spans="3:19" x14ac:dyDescent="0.3">
      <c r="J15" t="str">
        <f>H4</f>
        <v>Total Refunds</v>
      </c>
      <c r="K15" s="32">
        <f>GETPIVOTDATA("[Measures].[Total Refunds]",$C$4)</f>
        <v>438297.51</v>
      </c>
      <c r="Q15" s="5" t="s">
        <v>19</v>
      </c>
      <c r="R15" s="1">
        <v>41329.949999999997</v>
      </c>
      <c r="S15" s="1">
        <v>63815</v>
      </c>
    </row>
    <row r="16" spans="3:19" x14ac:dyDescent="0.3">
      <c r="J16" t="str">
        <f>I4</f>
        <v>Refund Rate</v>
      </c>
      <c r="K16" s="12">
        <f>GETPIVOTDATA("[Measures].[Refund Rate]",$C$4)</f>
        <v>8.0468669303389459E-2</v>
      </c>
      <c r="Q16" s="5" t="s">
        <v>20</v>
      </c>
      <c r="R16" s="1">
        <v>43833.69</v>
      </c>
      <c r="S16" s="1">
        <v>31979</v>
      </c>
    </row>
    <row r="17" spans="10:19" x14ac:dyDescent="0.3">
      <c r="J17" t="str">
        <f>L4</f>
        <v>Units Sold</v>
      </c>
      <c r="K17" s="7">
        <f>GETPIVOTDATA("[Measures].[Units Sold]",$C$4)</f>
        <v>606148</v>
      </c>
      <c r="Q17" s="5" t="s">
        <v>21</v>
      </c>
      <c r="R17" s="1">
        <v>35262.800000000003</v>
      </c>
      <c r="S17" s="1">
        <v>44340</v>
      </c>
    </row>
    <row r="18" spans="10:19" x14ac:dyDescent="0.3">
      <c r="J18" t="str">
        <f>K4</f>
        <v>Units Returned</v>
      </c>
      <c r="K18" s="7">
        <f>GETPIVOTDATA("[Measures].[Units Returned]",$C$4)</f>
        <v>48662</v>
      </c>
      <c r="Q18" s="5" t="s">
        <v>22</v>
      </c>
      <c r="R18" s="1">
        <v>444162.52</v>
      </c>
      <c r="S18" s="1">
        <v>439042</v>
      </c>
    </row>
    <row r="20" spans="10:19" x14ac:dyDescent="0.3">
      <c r="Q20" s="5" t="s">
        <v>23</v>
      </c>
    </row>
    <row r="22" spans="10:19" x14ac:dyDescent="0.3">
      <c r="J22" s="4" t="s">
        <v>11</v>
      </c>
      <c r="K22" t="s">
        <v>0</v>
      </c>
      <c r="L22" t="s">
        <v>10</v>
      </c>
    </row>
    <row r="23" spans="10:19" x14ac:dyDescent="0.3">
      <c r="J23" s="5" t="s">
        <v>12</v>
      </c>
      <c r="K23" s="1">
        <v>52419.77</v>
      </c>
      <c r="L23" s="1">
        <v>35742</v>
      </c>
      <c r="Q23" t="str">
        <f>Q7</f>
        <v>Row Labels</v>
      </c>
      <c r="R23" t="s">
        <v>92</v>
      </c>
      <c r="S23" t="s">
        <v>175</v>
      </c>
    </row>
    <row r="24" spans="10:19" x14ac:dyDescent="0.3">
      <c r="J24" s="5" t="s">
        <v>13</v>
      </c>
      <c r="K24" s="1">
        <v>40299.58</v>
      </c>
      <c r="L24" s="1">
        <v>58884</v>
      </c>
      <c r="Q24" t="str">
        <f t="shared" ref="Q24:Q33" si="0">Q8</f>
        <v>Barron-Fleming</v>
      </c>
      <c r="R24" s="1">
        <f>VLOOKUP(Q24,Q7:S18,2,0)</f>
        <v>52419.77</v>
      </c>
      <c r="S24" s="1">
        <f>VLOOKUP(Q24,Q7:S18,3,FALSE)</f>
        <v>35742</v>
      </c>
    </row>
    <row r="25" spans="10:19" x14ac:dyDescent="0.3">
      <c r="J25" s="5" t="s">
        <v>14</v>
      </c>
      <c r="K25" s="1">
        <v>50177.01</v>
      </c>
      <c r="L25" s="1">
        <v>30607</v>
      </c>
      <c r="Q25" t="str">
        <f t="shared" si="0"/>
        <v>Berg-Trujillo</v>
      </c>
      <c r="R25" s="1">
        <f t="shared" ref="R25:R33" si="1">VLOOKUP(Q25,Q8:S19,2,0)</f>
        <v>40299.58</v>
      </c>
      <c r="S25" s="1">
        <f t="shared" ref="S25:S33" si="2">VLOOKUP(Q25,Q8:S19,3,FALSE)</f>
        <v>58884</v>
      </c>
    </row>
    <row r="26" spans="10:19" x14ac:dyDescent="0.3">
      <c r="J26" s="5" t="s">
        <v>15</v>
      </c>
      <c r="K26" s="1">
        <v>53072.52</v>
      </c>
      <c r="L26" s="1">
        <v>32487</v>
      </c>
      <c r="Q26" t="str">
        <f t="shared" si="0"/>
        <v>Lee-Myers</v>
      </c>
      <c r="R26" s="1">
        <f t="shared" si="1"/>
        <v>50177.01</v>
      </c>
      <c r="S26" s="1">
        <f t="shared" si="2"/>
        <v>30607</v>
      </c>
    </row>
    <row r="27" spans="10:19" x14ac:dyDescent="0.3">
      <c r="J27" s="5" t="s">
        <v>16</v>
      </c>
      <c r="K27" s="1">
        <v>42045.25</v>
      </c>
      <c r="L27" s="1">
        <v>36736</v>
      </c>
      <c r="Q27" t="str">
        <f t="shared" si="0"/>
        <v>Lopez</v>
      </c>
      <c r="R27" s="1">
        <f t="shared" si="1"/>
        <v>53072.52</v>
      </c>
      <c r="S27" s="1">
        <f t="shared" si="2"/>
        <v>32487</v>
      </c>
    </row>
    <row r="28" spans="10:19" x14ac:dyDescent="0.3">
      <c r="J28" s="5" t="s">
        <v>17</v>
      </c>
      <c r="K28" s="1">
        <v>44298.27</v>
      </c>
      <c r="L28" s="1">
        <v>57367</v>
      </c>
      <c r="Q28" t="str">
        <f t="shared" si="0"/>
        <v>Martinez</v>
      </c>
      <c r="R28" s="1">
        <f t="shared" si="1"/>
        <v>42045.25</v>
      </c>
      <c r="S28" s="1">
        <f t="shared" si="2"/>
        <v>36736</v>
      </c>
    </row>
    <row r="29" spans="10:19" x14ac:dyDescent="0.3">
      <c r="J29" s="5" t="s">
        <v>18</v>
      </c>
      <c r="K29" s="1">
        <v>41423.68</v>
      </c>
      <c r="L29" s="1">
        <v>47085</v>
      </c>
      <c r="Q29" t="str">
        <f t="shared" si="0"/>
        <v>Miller</v>
      </c>
      <c r="R29" s="1">
        <f t="shared" si="1"/>
        <v>44298.27</v>
      </c>
      <c r="S29" s="1">
        <f t="shared" si="2"/>
        <v>57367</v>
      </c>
    </row>
    <row r="30" spans="10:19" x14ac:dyDescent="0.3">
      <c r="J30" s="5" t="s">
        <v>19</v>
      </c>
      <c r="K30" s="1">
        <v>41329.949999999997</v>
      </c>
      <c r="L30" s="1">
        <v>63815</v>
      </c>
      <c r="Q30" t="str">
        <f t="shared" si="0"/>
        <v>Myers-Lopez</v>
      </c>
      <c r="R30" s="1">
        <f t="shared" si="1"/>
        <v>41423.68</v>
      </c>
      <c r="S30" s="1">
        <f t="shared" si="2"/>
        <v>47085</v>
      </c>
    </row>
    <row r="31" spans="10:19" x14ac:dyDescent="0.3">
      <c r="J31" s="5" t="s">
        <v>20</v>
      </c>
      <c r="K31" s="1">
        <v>43833.69</v>
      </c>
      <c r="L31" s="1">
        <v>31979</v>
      </c>
      <c r="Q31" t="str">
        <f t="shared" si="0"/>
        <v>Novak PLC</v>
      </c>
      <c r="R31" s="1">
        <f t="shared" si="1"/>
        <v>41329.949999999997</v>
      </c>
      <c r="S31" s="1">
        <f t="shared" si="2"/>
        <v>63815</v>
      </c>
    </row>
    <row r="32" spans="10:19" x14ac:dyDescent="0.3">
      <c r="J32" s="5" t="s">
        <v>21</v>
      </c>
      <c r="K32" s="1">
        <v>35262.800000000003</v>
      </c>
      <c r="L32" s="1">
        <v>44340</v>
      </c>
      <c r="Q32" t="str">
        <f t="shared" si="0"/>
        <v>Thomas</v>
      </c>
      <c r="R32" s="1">
        <f t="shared" si="1"/>
        <v>43833.69</v>
      </c>
      <c r="S32" s="1">
        <f t="shared" si="2"/>
        <v>31979</v>
      </c>
    </row>
    <row r="33" spans="1:19" x14ac:dyDescent="0.3">
      <c r="A33" t="s">
        <v>188</v>
      </c>
      <c r="J33" s="5" t="s">
        <v>22</v>
      </c>
      <c r="K33" s="1">
        <v>444162.52</v>
      </c>
      <c r="L33" s="1">
        <v>439042</v>
      </c>
      <c r="Q33" t="str">
        <f t="shared" si="0"/>
        <v>Valdez</v>
      </c>
      <c r="R33" s="1">
        <f t="shared" si="1"/>
        <v>35262.800000000003</v>
      </c>
      <c r="S33" s="1">
        <f t="shared" si="2"/>
        <v>44340</v>
      </c>
    </row>
    <row r="35" spans="1:19" x14ac:dyDescent="0.3">
      <c r="A35" t="s">
        <v>178</v>
      </c>
      <c r="B35" s="1">
        <f>GETPIVOTDATA("[Measures].[Total Revenue]",$Q$7)</f>
        <v>444162.52</v>
      </c>
    </row>
    <row r="36" spans="1:19" x14ac:dyDescent="0.3">
      <c r="A36" t="s">
        <v>179</v>
      </c>
      <c r="B36" s="1">
        <f>GETPIVOTDATA("[Measures].[Total Target]",$Q$7)</f>
        <v>439042</v>
      </c>
      <c r="G36" t="str">
        <f>J22</f>
        <v>Row Labels</v>
      </c>
      <c r="H36" t="str">
        <f t="shared" ref="H36:I36" si="3">K22</f>
        <v>Total Revenue</v>
      </c>
      <c r="I36" t="str">
        <f t="shared" si="3"/>
        <v>Total Target</v>
      </c>
      <c r="J36" s="5" t="s">
        <v>120</v>
      </c>
      <c r="M36" t="str">
        <f>J22</f>
        <v>Row Labels</v>
      </c>
      <c r="N36" t="s">
        <v>177</v>
      </c>
      <c r="Q36" t="s">
        <v>176</v>
      </c>
    </row>
    <row r="37" spans="1:19" x14ac:dyDescent="0.3">
      <c r="A37" t="s">
        <v>38</v>
      </c>
      <c r="B37" s="23">
        <f>(B35-B36)/B36</f>
        <v>1.1662938853230486E-2</v>
      </c>
      <c r="G37" t="str">
        <f t="shared" ref="G37:G46" si="4">J23</f>
        <v>Barron-Fleming</v>
      </c>
      <c r="H37" s="1">
        <f t="shared" ref="H37:H46" si="5">K23</f>
        <v>52419.77</v>
      </c>
      <c r="I37" s="1">
        <f t="shared" ref="I37:I46" si="6">L23</f>
        <v>35742</v>
      </c>
      <c r="J37" s="1">
        <f>IF(H37&gt;I37,H37,"")</f>
        <v>52419.77</v>
      </c>
      <c r="M37" t="str">
        <f t="shared" ref="M37:M46" si="7">J23</f>
        <v>Barron-Fleming</v>
      </c>
      <c r="N37" s="34">
        <f>(H37-I37)</f>
        <v>16677.769999999997</v>
      </c>
      <c r="R37" t="s">
        <v>177</v>
      </c>
    </row>
    <row r="38" spans="1:19" x14ac:dyDescent="0.3">
      <c r="G38" t="str">
        <f t="shared" si="4"/>
        <v>Berg-Trujillo</v>
      </c>
      <c r="H38" s="1">
        <f t="shared" si="5"/>
        <v>40299.58</v>
      </c>
      <c r="I38" s="1">
        <f t="shared" si="6"/>
        <v>58884</v>
      </c>
      <c r="J38" s="1" t="str">
        <f t="shared" ref="J38:J46" si="8">IF(H38&gt;I38,H38,"")</f>
        <v/>
      </c>
      <c r="M38" t="str">
        <f t="shared" si="7"/>
        <v>Berg-Trujillo</v>
      </c>
      <c r="N38" s="34">
        <f t="shared" ref="N38:N46" si="9">(H38-I38)</f>
        <v>-18584.419999999998</v>
      </c>
      <c r="Q38" t="str">
        <f>Q8</f>
        <v>Barron-Fleming</v>
      </c>
      <c r="R38" s="23">
        <f>(R24-S24)/S24</f>
        <v>0.466615466398075</v>
      </c>
      <c r="S38" s="1"/>
    </row>
    <row r="39" spans="1:19" x14ac:dyDescent="0.3">
      <c r="A39" t="s">
        <v>108</v>
      </c>
      <c r="B39" t="str">
        <f>IF(B37&gt;0,_xlfn.CONCAT("▲"," ",ROUND(B37*100,2),"%"),IF(B37&lt;0,_xlfn.CONCAT("▼"," ",ROUND(B37*100,2),"%"),))</f>
        <v>▲ 1.17%</v>
      </c>
      <c r="G39" t="str">
        <f t="shared" si="4"/>
        <v>Lee-Myers</v>
      </c>
      <c r="H39" s="1">
        <f t="shared" si="5"/>
        <v>50177.01</v>
      </c>
      <c r="I39" s="1">
        <f t="shared" si="6"/>
        <v>30607</v>
      </c>
      <c r="J39" s="1">
        <f t="shared" si="8"/>
        <v>50177.01</v>
      </c>
      <c r="M39" t="str">
        <f t="shared" si="7"/>
        <v>Lee-Myers</v>
      </c>
      <c r="N39" s="34">
        <f t="shared" si="9"/>
        <v>19570.010000000002</v>
      </c>
      <c r="Q39" t="str">
        <f t="shared" ref="Q39:Q47" si="10">Q9</f>
        <v>Berg-Trujillo</v>
      </c>
      <c r="R39" s="23">
        <f t="shared" ref="R39:R47" si="11">(R25-S25)/S25</f>
        <v>-0.3156106922084097</v>
      </c>
      <c r="S39" s="1"/>
    </row>
    <row r="40" spans="1:19" x14ac:dyDescent="0.3">
      <c r="G40" t="str">
        <f t="shared" si="4"/>
        <v>Lopez</v>
      </c>
      <c r="H40" s="1">
        <f t="shared" si="5"/>
        <v>53072.52</v>
      </c>
      <c r="I40" s="1">
        <f t="shared" si="6"/>
        <v>32487</v>
      </c>
      <c r="J40" s="1">
        <f t="shared" si="8"/>
        <v>53072.52</v>
      </c>
      <c r="M40" t="str">
        <f t="shared" si="7"/>
        <v>Lopez</v>
      </c>
      <c r="N40" s="34">
        <f t="shared" si="9"/>
        <v>20585.519999999997</v>
      </c>
      <c r="Q40" t="str">
        <f t="shared" si="10"/>
        <v>Lee-Myers</v>
      </c>
      <c r="R40" s="23">
        <f t="shared" si="11"/>
        <v>0.63939654327441442</v>
      </c>
      <c r="S40" s="1"/>
    </row>
    <row r="41" spans="1:19" x14ac:dyDescent="0.3">
      <c r="G41" t="str">
        <f t="shared" si="4"/>
        <v>Martinez</v>
      </c>
      <c r="H41" s="1">
        <f t="shared" si="5"/>
        <v>42045.25</v>
      </c>
      <c r="I41" s="1">
        <f t="shared" si="6"/>
        <v>36736</v>
      </c>
      <c r="J41" s="1">
        <f t="shared" si="8"/>
        <v>42045.25</v>
      </c>
      <c r="M41" t="str">
        <f t="shared" si="7"/>
        <v>Martinez</v>
      </c>
      <c r="N41" s="34">
        <f t="shared" si="9"/>
        <v>5309.25</v>
      </c>
      <c r="Q41" t="str">
        <f t="shared" si="10"/>
        <v>Lopez</v>
      </c>
      <c r="R41" s="23">
        <f t="shared" si="11"/>
        <v>0.63365407701542142</v>
      </c>
      <c r="S41" s="1"/>
    </row>
    <row r="42" spans="1:19" x14ac:dyDescent="0.3">
      <c r="G42" t="str">
        <f t="shared" si="4"/>
        <v>Miller</v>
      </c>
      <c r="H42" s="1">
        <f t="shared" si="5"/>
        <v>44298.27</v>
      </c>
      <c r="I42" s="1">
        <f t="shared" si="6"/>
        <v>57367</v>
      </c>
      <c r="J42" s="1" t="str">
        <f t="shared" si="8"/>
        <v/>
      </c>
      <c r="M42" t="str">
        <f t="shared" si="7"/>
        <v>Miller</v>
      </c>
      <c r="N42" s="34">
        <f t="shared" si="9"/>
        <v>-13068.730000000003</v>
      </c>
      <c r="Q42" t="str">
        <f t="shared" si="10"/>
        <v>Martinez</v>
      </c>
      <c r="R42" s="23">
        <f t="shared" si="11"/>
        <v>0.14452444468641115</v>
      </c>
      <c r="S42" s="1"/>
    </row>
    <row r="43" spans="1:19" x14ac:dyDescent="0.3">
      <c r="G43" t="str">
        <f t="shared" si="4"/>
        <v>Myers-Lopez</v>
      </c>
      <c r="H43" s="1">
        <f t="shared" si="5"/>
        <v>41423.68</v>
      </c>
      <c r="I43" s="1">
        <f t="shared" si="6"/>
        <v>47085</v>
      </c>
      <c r="J43" s="1" t="str">
        <f t="shared" si="8"/>
        <v/>
      </c>
      <c r="M43" t="str">
        <f t="shared" si="7"/>
        <v>Myers-Lopez</v>
      </c>
      <c r="N43" s="34">
        <f t="shared" si="9"/>
        <v>-5661.32</v>
      </c>
      <c r="Q43" t="str">
        <f t="shared" si="10"/>
        <v>Miller</v>
      </c>
      <c r="R43" s="23">
        <f t="shared" si="11"/>
        <v>-0.22780919343873662</v>
      </c>
      <c r="S43" s="1"/>
    </row>
    <row r="44" spans="1:19" x14ac:dyDescent="0.3">
      <c r="G44" t="str">
        <f t="shared" si="4"/>
        <v>Novak PLC</v>
      </c>
      <c r="H44" s="1">
        <f t="shared" si="5"/>
        <v>41329.949999999997</v>
      </c>
      <c r="I44" s="1">
        <f t="shared" si="6"/>
        <v>63815</v>
      </c>
      <c r="J44" s="1" t="str">
        <f t="shared" si="8"/>
        <v/>
      </c>
      <c r="M44" t="str">
        <f t="shared" si="7"/>
        <v>Novak PLC</v>
      </c>
      <c r="N44" s="34">
        <f t="shared" si="9"/>
        <v>-22485.050000000003</v>
      </c>
      <c r="Q44" t="str">
        <f t="shared" si="10"/>
        <v>Myers-Lopez</v>
      </c>
      <c r="R44" s="23">
        <f t="shared" si="11"/>
        <v>-0.12023616863119889</v>
      </c>
      <c r="S44" s="1"/>
    </row>
    <row r="45" spans="1:19" x14ac:dyDescent="0.3">
      <c r="G45" t="str">
        <f t="shared" si="4"/>
        <v>Thomas</v>
      </c>
      <c r="H45" s="1">
        <f t="shared" si="5"/>
        <v>43833.69</v>
      </c>
      <c r="I45" s="1">
        <f t="shared" si="6"/>
        <v>31979</v>
      </c>
      <c r="J45" s="1">
        <f t="shared" si="8"/>
        <v>43833.69</v>
      </c>
      <c r="M45" t="str">
        <f t="shared" si="7"/>
        <v>Thomas</v>
      </c>
      <c r="N45" s="34">
        <f t="shared" si="9"/>
        <v>11854.690000000002</v>
      </c>
      <c r="Q45" t="str">
        <f t="shared" si="10"/>
        <v>Novak PLC</v>
      </c>
      <c r="R45" s="23">
        <f t="shared" si="11"/>
        <v>-0.35234741048342871</v>
      </c>
      <c r="S45" s="1"/>
    </row>
    <row r="46" spans="1:19" x14ac:dyDescent="0.3">
      <c r="G46" t="str">
        <f t="shared" si="4"/>
        <v>Valdez</v>
      </c>
      <c r="H46" s="1">
        <f t="shared" si="5"/>
        <v>35262.800000000003</v>
      </c>
      <c r="I46" s="1">
        <f t="shared" si="6"/>
        <v>44340</v>
      </c>
      <c r="J46" s="1" t="str">
        <f t="shared" si="8"/>
        <v/>
      </c>
      <c r="M46" t="str">
        <f t="shared" si="7"/>
        <v>Valdez</v>
      </c>
      <c r="N46" s="34">
        <f t="shared" si="9"/>
        <v>-9077.1999999999971</v>
      </c>
      <c r="Q46" t="str">
        <f t="shared" si="10"/>
        <v>Thomas</v>
      </c>
      <c r="R46" s="23">
        <f t="shared" si="11"/>
        <v>0.37070233590793966</v>
      </c>
      <c r="S46" s="1"/>
    </row>
    <row r="47" spans="1:19" x14ac:dyDescent="0.3">
      <c r="A47" t="s">
        <v>180</v>
      </c>
      <c r="Q47" t="str">
        <f t="shared" si="10"/>
        <v>Valdez</v>
      </c>
      <c r="R47" s="23">
        <f t="shared" si="11"/>
        <v>-0.20471808750563819</v>
      </c>
      <c r="S47" s="1"/>
    </row>
    <row r="48" spans="1:19" ht="21" x14ac:dyDescent="0.4">
      <c r="B48" s="33" t="str">
        <f>B39</f>
        <v>▲ 1.17%</v>
      </c>
    </row>
  </sheetData>
  <conditionalFormatting sqref="B48">
    <cfRule type="expression" dxfId="34" priority="1">
      <formula>$B$37&lt;0</formula>
    </cfRule>
    <cfRule type="expression" dxfId="33" priority="2">
      <formula>$B$37&gt;0</formula>
    </cfRule>
  </conditionalFormatting>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F7C9EE02-42E1-4005-9D12-6889AFFD525C}">
      <x15:webExtensions xmlns:xm="http://schemas.microsoft.com/office/excel/2006/main">
        <x15:webExtension appRef="{35202E0F-EC04-4465-8786-51CFE868FA31}">
          <xm:f>Sheet1!$Q$7:$S$18</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4684E-26FA-4BD4-B4F8-EEAA383E5D65}">
  <sheetPr codeName="Sheet2"/>
  <dimension ref="B2:Y39"/>
  <sheetViews>
    <sheetView topLeftCell="C1" zoomScale="80" zoomScaleNormal="80" workbookViewId="0">
      <selection activeCell="W3" sqref="W3"/>
    </sheetView>
  </sheetViews>
  <sheetFormatPr defaultRowHeight="14.4" x14ac:dyDescent="0.3"/>
  <cols>
    <col min="2" max="2" width="13.33203125" bestFit="1" customWidth="1"/>
    <col min="3" max="3" width="13.44140625" bestFit="1" customWidth="1"/>
    <col min="4" max="4" width="11.109375" bestFit="1" customWidth="1"/>
    <col min="8" max="8" width="13.44140625" bestFit="1" customWidth="1"/>
    <col min="9" max="9" width="11.109375" bestFit="1" customWidth="1"/>
    <col min="10" max="10" width="11.21875" bestFit="1" customWidth="1"/>
    <col min="13" max="13" width="11.21875" bestFit="1" customWidth="1"/>
    <col min="20" max="20" width="13.44140625" bestFit="1" customWidth="1"/>
    <col min="21" max="21" width="11.109375" bestFit="1" customWidth="1"/>
    <col min="23" max="23" width="11.33203125" bestFit="1" customWidth="1"/>
    <col min="24" max="24" width="14.109375" bestFit="1" customWidth="1"/>
  </cols>
  <sheetData>
    <row r="2" spans="2:25" x14ac:dyDescent="0.3">
      <c r="G2" t="s">
        <v>36</v>
      </c>
      <c r="H2" t="str">
        <f>C4</f>
        <v>Total Revenue</v>
      </c>
      <c r="I2" t="str">
        <f>D4</f>
        <v>Total Target</v>
      </c>
      <c r="J2" t="s">
        <v>37</v>
      </c>
      <c r="O2" t="s">
        <v>36</v>
      </c>
      <c r="P2" t="s">
        <v>38</v>
      </c>
      <c r="T2" t="s">
        <v>0</v>
      </c>
      <c r="U2" t="s">
        <v>10</v>
      </c>
      <c r="V2" t="s">
        <v>38</v>
      </c>
      <c r="W2" t="s">
        <v>45</v>
      </c>
      <c r="X2" t="s">
        <v>48</v>
      </c>
      <c r="Y2" t="s">
        <v>112</v>
      </c>
    </row>
    <row r="3" spans="2:25" ht="19.8" x14ac:dyDescent="0.4">
      <c r="G3" t="str">
        <f>B5</f>
        <v>Jan</v>
      </c>
      <c r="H3" s="7">
        <f>VLOOKUP(G3,B4:D16,2,FALSE)</f>
        <v>52419.77</v>
      </c>
      <c r="I3" s="7">
        <f>VLOOKUP(G3,B4:D16,3,FALSE)</f>
        <v>35742</v>
      </c>
      <c r="J3" s="7">
        <f>IF(H3=$M$3,H3,IF(H3=$M$4,H3,""))</f>
        <v>52419.77</v>
      </c>
      <c r="L3">
        <v>1</v>
      </c>
      <c r="M3" s="7">
        <f>LARGE(H3:$H$14,L3)</f>
        <v>52419.77</v>
      </c>
      <c r="O3" t="str">
        <f>B5</f>
        <v>Jan</v>
      </c>
      <c r="P3" s="9">
        <f>(H3-I3)/H3</f>
        <v>0.318158015573132</v>
      </c>
      <c r="T3" s="6">
        <v>546574.63</v>
      </c>
      <c r="U3" s="6">
        <v>422011</v>
      </c>
      <c r="V3" s="9">
        <f>(GETPIVOTDATA("[Measures].[Total Revenue]",$T$2)-GETPIVOTDATA("[Measures].[Total Target]",$T$2))/GETPIVOTDATA("[Measures].[Total Target]",$T$2)</f>
        <v>0.29516678475205621</v>
      </c>
      <c r="W3" s="8" t="str">
        <f>IF($V$3&gt;0,_xlfn.CONCAT("↑"," ",ROUND($V$3*100,2),"%"), _xlfn.CONCAT("↓"," ",ROUND($V$3*100,2),"%"))</f>
        <v>↑ 29.52%</v>
      </c>
      <c r="X3" s="18" t="str">
        <f>IF($V$3&gt;0,_xlfn.CONCAT("▲"," ",ROUND($V$3*100,2),"%"), _xlfn.CONCAT("▼"," ",ROUND($V$3*100,2),"%"))</f>
        <v>▲ 29.52%</v>
      </c>
      <c r="Y3" t="s">
        <v>111</v>
      </c>
    </row>
    <row r="4" spans="2:25" x14ac:dyDescent="0.3">
      <c r="B4" s="4" t="s">
        <v>11</v>
      </c>
      <c r="C4" t="s">
        <v>0</v>
      </c>
      <c r="D4" t="s">
        <v>10</v>
      </c>
      <c r="G4" t="str">
        <f t="shared" ref="G4:G14" si="0">B6</f>
        <v>Feb</v>
      </c>
      <c r="H4" s="7">
        <f t="shared" ref="H4:H14" si="1">VLOOKUP(G4,B5:D17,2,FALSE)</f>
        <v>39332.22</v>
      </c>
      <c r="I4" s="7">
        <f t="shared" ref="I4:I14" si="2">VLOOKUP(G4,B5:D17,3,FALSE)</f>
        <v>32607</v>
      </c>
      <c r="J4" s="7" t="str">
        <f t="shared" ref="J4:J14" si="3">IF(H4=$M$3,H4,IF(H4=$M$4,H4,""))</f>
        <v/>
      </c>
      <c r="L4">
        <v>2</v>
      </c>
      <c r="M4" s="7">
        <f>LARGE(H4:$H$14,L4)</f>
        <v>49394.05</v>
      </c>
      <c r="O4" t="str">
        <f t="shared" ref="O4:O14" si="4">B6</f>
        <v>Feb</v>
      </c>
      <c r="P4" s="9">
        <f t="shared" ref="P4:P14" si="5">(H4-I4)/H4</f>
        <v>0.17098500923670215</v>
      </c>
    </row>
    <row r="5" spans="2:25" x14ac:dyDescent="0.3">
      <c r="B5" s="5" t="s">
        <v>28</v>
      </c>
      <c r="C5" s="6">
        <v>52419.77</v>
      </c>
      <c r="D5" s="6">
        <v>35742</v>
      </c>
      <c r="G5" t="str">
        <f t="shared" si="0"/>
        <v>Mar</v>
      </c>
      <c r="H5" s="7">
        <f t="shared" si="1"/>
        <v>41940.32</v>
      </c>
      <c r="I5" s="7">
        <f t="shared" si="2"/>
        <v>33407</v>
      </c>
      <c r="J5" s="7" t="str">
        <f t="shared" si="3"/>
        <v/>
      </c>
      <c r="L5">
        <v>3</v>
      </c>
      <c r="M5" s="7">
        <f>LARGE(H5:$H$14,L5)</f>
        <v>48516.55</v>
      </c>
      <c r="O5" t="str">
        <f t="shared" si="4"/>
        <v>Mar</v>
      </c>
      <c r="P5" s="9">
        <f t="shared" si="5"/>
        <v>0.20346339751341908</v>
      </c>
      <c r="T5" s="10" t="s">
        <v>43</v>
      </c>
      <c r="U5" s="11" t="s">
        <v>44</v>
      </c>
      <c r="V5" t="s">
        <v>50</v>
      </c>
    </row>
    <row r="6" spans="2:25" x14ac:dyDescent="0.3">
      <c r="B6" s="5" t="s">
        <v>27</v>
      </c>
      <c r="C6" s="6">
        <v>39332.22</v>
      </c>
      <c r="D6" s="6">
        <v>32607</v>
      </c>
      <c r="G6" t="str">
        <f t="shared" si="0"/>
        <v>Apr</v>
      </c>
      <c r="H6" s="7">
        <f t="shared" si="1"/>
        <v>48261.52</v>
      </c>
      <c r="I6" s="7">
        <f t="shared" si="2"/>
        <v>34447</v>
      </c>
      <c r="J6" s="7" t="str">
        <f t="shared" si="3"/>
        <v/>
      </c>
      <c r="O6" t="str">
        <f t="shared" si="4"/>
        <v>Apr</v>
      </c>
      <c r="P6" s="9">
        <f t="shared" si="5"/>
        <v>0.2862429529778589</v>
      </c>
      <c r="V6" t="str">
        <f>IF((T3-U3)/U3&gt;0,"▲"&amp;TEXT((T3-U3)/U3,"+0.00%;-0.00%"),"▼"&amp;TEXT((T3-U3)/U3,"+0.00%;-0.00%"))</f>
        <v>▲+29.52%</v>
      </c>
    </row>
    <row r="7" spans="2:25" x14ac:dyDescent="0.3">
      <c r="B7" s="5" t="s">
        <v>31</v>
      </c>
      <c r="C7" s="6">
        <v>41940.32</v>
      </c>
      <c r="D7" s="6">
        <v>33407</v>
      </c>
      <c r="G7" t="str">
        <f t="shared" si="0"/>
        <v>May</v>
      </c>
      <c r="H7" s="7">
        <f t="shared" si="1"/>
        <v>47588.43</v>
      </c>
      <c r="I7" s="7">
        <f t="shared" si="2"/>
        <v>38727</v>
      </c>
      <c r="J7" s="7" t="str">
        <f t="shared" si="3"/>
        <v/>
      </c>
      <c r="O7" t="str">
        <f t="shared" si="4"/>
        <v>May</v>
      </c>
      <c r="P7" s="9">
        <f t="shared" si="5"/>
        <v>0.18620975728764325</v>
      </c>
      <c r="T7" t="s">
        <v>46</v>
      </c>
      <c r="U7" t="s">
        <v>47</v>
      </c>
    </row>
    <row r="8" spans="2:25" x14ac:dyDescent="0.3">
      <c r="B8" s="5" t="s">
        <v>24</v>
      </c>
      <c r="C8" s="6">
        <v>48261.52</v>
      </c>
      <c r="D8" s="6">
        <v>34447</v>
      </c>
      <c r="G8" t="str">
        <f t="shared" si="0"/>
        <v>Jun</v>
      </c>
      <c r="H8" s="7">
        <f t="shared" si="1"/>
        <v>41903.85</v>
      </c>
      <c r="I8" s="7">
        <f t="shared" si="2"/>
        <v>38817</v>
      </c>
      <c r="J8" s="7" t="str">
        <f t="shared" si="3"/>
        <v/>
      </c>
      <c r="O8" t="str">
        <f t="shared" si="4"/>
        <v>Jun</v>
      </c>
      <c r="P8" s="9">
        <f t="shared" si="5"/>
        <v>7.3665068961443841E-2</v>
      </c>
      <c r="W8" t="s">
        <v>49</v>
      </c>
    </row>
    <row r="9" spans="2:25" x14ac:dyDescent="0.3">
      <c r="B9" s="5" t="s">
        <v>32</v>
      </c>
      <c r="C9" s="6">
        <v>47588.43</v>
      </c>
      <c r="D9" s="6">
        <v>38727</v>
      </c>
      <c r="G9" t="str">
        <f t="shared" si="0"/>
        <v>Jul</v>
      </c>
      <c r="H9" s="7">
        <f t="shared" si="1"/>
        <v>38973.480000000003</v>
      </c>
      <c r="I9" s="7">
        <f t="shared" si="2"/>
        <v>34444</v>
      </c>
      <c r="J9" s="7" t="str">
        <f t="shared" si="3"/>
        <v/>
      </c>
      <c r="O9" t="str">
        <f t="shared" si="4"/>
        <v>Jul</v>
      </c>
      <c r="P9" s="9">
        <f t="shared" si="5"/>
        <v>0.11621954210914712</v>
      </c>
      <c r="T9" t="str">
        <f>T2</f>
        <v>Total Revenue</v>
      </c>
      <c r="U9" t="str">
        <f>U2</f>
        <v>Total Target</v>
      </c>
    </row>
    <row r="10" spans="2:25" x14ac:dyDescent="0.3">
      <c r="B10" s="5" t="s">
        <v>30</v>
      </c>
      <c r="C10" s="6">
        <v>41903.85</v>
      </c>
      <c r="D10" s="6">
        <v>38817</v>
      </c>
      <c r="G10" t="str">
        <f t="shared" si="0"/>
        <v>Aug</v>
      </c>
      <c r="H10" s="7">
        <f t="shared" si="1"/>
        <v>40218.870000000003</v>
      </c>
      <c r="I10" s="7">
        <f t="shared" si="2"/>
        <v>31322</v>
      </c>
      <c r="J10" s="7" t="str">
        <f t="shared" si="3"/>
        <v/>
      </c>
      <c r="O10" t="str">
        <f t="shared" si="4"/>
        <v>Aug</v>
      </c>
      <c r="P10" s="9">
        <f t="shared" si="5"/>
        <v>0.22121133686749533</v>
      </c>
      <c r="T10" s="7">
        <f>GETPIVOTDATA("[Measures].[Total Revenue]",$T$2)</f>
        <v>546574.63</v>
      </c>
      <c r="U10" s="7">
        <f>GETPIVOTDATA("[Measures].[Total Target]",$T$2)</f>
        <v>422011</v>
      </c>
    </row>
    <row r="11" spans="2:25" x14ac:dyDescent="0.3">
      <c r="B11" s="5" t="s">
        <v>29</v>
      </c>
      <c r="C11" s="6">
        <v>38973.480000000003</v>
      </c>
      <c r="D11" s="6">
        <v>34444</v>
      </c>
      <c r="G11" t="str">
        <f t="shared" si="0"/>
        <v>Sep</v>
      </c>
      <c r="H11" s="7">
        <f t="shared" si="1"/>
        <v>48516.55</v>
      </c>
      <c r="I11" s="7">
        <f t="shared" si="2"/>
        <v>32678</v>
      </c>
      <c r="J11" s="7" t="str">
        <f t="shared" si="3"/>
        <v/>
      </c>
      <c r="O11" t="str">
        <f t="shared" si="4"/>
        <v>Sep</v>
      </c>
      <c r="P11" s="9">
        <f t="shared" si="5"/>
        <v>0.32645664211490721</v>
      </c>
    </row>
    <row r="12" spans="2:25" x14ac:dyDescent="0.3">
      <c r="B12" s="5" t="s">
        <v>25</v>
      </c>
      <c r="C12" s="6">
        <v>40218.870000000003</v>
      </c>
      <c r="D12" s="6">
        <v>31322</v>
      </c>
      <c r="G12" t="str">
        <f t="shared" si="0"/>
        <v>Oct</v>
      </c>
      <c r="H12" s="7">
        <f t="shared" si="1"/>
        <v>49394.05</v>
      </c>
      <c r="I12" s="7">
        <f t="shared" si="2"/>
        <v>39515</v>
      </c>
      <c r="J12" s="7">
        <f t="shared" si="3"/>
        <v>49394.05</v>
      </c>
      <c r="O12" t="str">
        <f t="shared" si="4"/>
        <v>Oct</v>
      </c>
      <c r="P12" s="9">
        <f t="shared" si="5"/>
        <v>0.20000485888482525</v>
      </c>
      <c r="T12" t="s">
        <v>45</v>
      </c>
    </row>
    <row r="13" spans="2:25" x14ac:dyDescent="0.3">
      <c r="B13" s="5" t="s">
        <v>35</v>
      </c>
      <c r="C13" s="6">
        <v>48516.55</v>
      </c>
      <c r="D13" s="6">
        <v>32678</v>
      </c>
      <c r="G13" t="str">
        <f t="shared" si="0"/>
        <v>Nov</v>
      </c>
      <c r="H13" s="7">
        <f t="shared" si="1"/>
        <v>50372.47</v>
      </c>
      <c r="I13" s="7">
        <f t="shared" si="2"/>
        <v>34298</v>
      </c>
      <c r="J13" s="7" t="str">
        <f t="shared" si="3"/>
        <v/>
      </c>
      <c r="O13" t="str">
        <f>B15</f>
        <v>Nov</v>
      </c>
      <c r="P13" s="9">
        <f t="shared" si="5"/>
        <v>0.31911220553607955</v>
      </c>
      <c r="T13" t="str">
        <f>IF((T10-U10)/U10&lt;0,"▼"&amp;TEXT((T10-U10)/U10,"+0.00%;-0.00%"),"▲"&amp;TEXT((T10-U10)/U10,"+0.00%;-0.00%"))</f>
        <v>▲+29.52%</v>
      </c>
    </row>
    <row r="14" spans="2:25" x14ac:dyDescent="0.3">
      <c r="B14" s="5" t="s">
        <v>34</v>
      </c>
      <c r="C14" s="6">
        <v>49394.05</v>
      </c>
      <c r="D14" s="6">
        <v>39515</v>
      </c>
      <c r="G14" t="str">
        <f t="shared" si="0"/>
        <v>Dec</v>
      </c>
      <c r="H14" s="7">
        <f t="shared" si="1"/>
        <v>47653.1</v>
      </c>
      <c r="I14" s="7">
        <f t="shared" si="2"/>
        <v>36007</v>
      </c>
      <c r="J14" s="7" t="str">
        <f t="shared" si="3"/>
        <v/>
      </c>
      <c r="O14" t="str">
        <f t="shared" si="4"/>
        <v>Dec</v>
      </c>
      <c r="P14" s="9">
        <f t="shared" si="5"/>
        <v>0.244393334326623</v>
      </c>
    </row>
    <row r="15" spans="2:25" x14ac:dyDescent="0.3">
      <c r="B15" s="5" t="s">
        <v>33</v>
      </c>
      <c r="C15" s="6">
        <v>50372.47</v>
      </c>
      <c r="D15" s="6">
        <v>34298</v>
      </c>
    </row>
    <row r="16" spans="2:25" x14ac:dyDescent="0.3">
      <c r="B16" s="5" t="s">
        <v>26</v>
      </c>
      <c r="C16" s="6">
        <v>47653.1</v>
      </c>
      <c r="D16" s="6">
        <v>36007</v>
      </c>
      <c r="P16" t="s">
        <v>39</v>
      </c>
    </row>
    <row r="17" spans="16:16" x14ac:dyDescent="0.3">
      <c r="P17" t="s">
        <v>42</v>
      </c>
    </row>
    <row r="34" spans="2:13" x14ac:dyDescent="0.3">
      <c r="M34" t="s">
        <v>41</v>
      </c>
    </row>
    <row r="39" spans="2:13" x14ac:dyDescent="0.3">
      <c r="B39" t="s">
        <v>40</v>
      </c>
    </row>
  </sheetData>
  <conditionalFormatting sqref="T13">
    <cfRule type="expression" dxfId="32" priority="5">
      <formula>$T$13&gt;0</formula>
    </cfRule>
    <cfRule type="expression" dxfId="31" priority="6">
      <formula>$T$13&lt;0</formula>
    </cfRule>
  </conditionalFormatting>
  <conditionalFormatting sqref="V3">
    <cfRule type="expression" dxfId="30" priority="3">
      <formula>$V$3&gt;0</formula>
    </cfRule>
    <cfRule type="expression" dxfId="29" priority="4">
      <formula>$V$3&lt;0</formula>
    </cfRule>
  </conditionalFormatting>
  <conditionalFormatting sqref="V6">
    <cfRule type="expression" dxfId="28" priority="7">
      <formula>$V$6&gt;0</formula>
    </cfRule>
    <cfRule type="expression" dxfId="27" priority="8">
      <formula>$V$6&lt;0</formula>
    </cfRule>
  </conditionalFormatting>
  <conditionalFormatting sqref="W3">
    <cfRule type="expression" dxfId="26" priority="9">
      <formula>$W$3&lt;0</formula>
    </cfRule>
    <cfRule type="expression" dxfId="25" priority="12">
      <formula>$W$3&gt;0</formula>
    </cfRule>
  </conditionalFormatting>
  <conditionalFormatting sqref="X3">
    <cfRule type="expression" dxfId="24" priority="14">
      <formula>$X$3&lt;0</formula>
    </cfRule>
    <cfRule type="expression" dxfId="23" priority="15">
      <formula>$X$3&gt;0</formula>
    </cfRule>
  </conditionalFormatting>
  <pageMargins left="0.7" right="0.7" top="0.75" bottom="0.75" header="0.3" footer="0.3"/>
  <pageSetup orientation="portrait" horizontalDpi="1200" verticalDpi="1200" r:id="rId3"/>
  <drawing r:id="rId4"/>
  <extLst>
    <ext xmlns:x14="http://schemas.microsoft.com/office/spreadsheetml/2009/9/main" uri="{78C0D931-6437-407d-A8EE-F0AAD7539E65}">
      <x14:conditionalFormattings>
        <x14:conditionalFormatting xmlns:xm="http://schemas.microsoft.com/office/excel/2006/main">
          <x14:cfRule type="containsText" priority="2" operator="containsText" id="{4F98FC0B-8E90-4BD8-B680-85DE23DC2280}">
            <xm:f>NOT(ISERROR(SEARCH("-",W3)))</xm:f>
            <xm:f>"-"</xm:f>
            <x14:dxf>
              <font>
                <color rgb="FFFF0000"/>
              </font>
            </x14:dxf>
          </x14:cfRule>
          <xm:sqref>W3</xm:sqref>
        </x14:conditionalFormatting>
        <x14:conditionalFormatting xmlns:xm="http://schemas.microsoft.com/office/excel/2006/main">
          <x14:cfRule type="containsText" priority="1" operator="containsText" id="{93A76DF0-852E-4303-A31B-B4BFA2D06202}">
            <xm:f>NOT(ISERROR(SEARCH("-",X3)))</xm:f>
            <xm:f>"-"</xm:f>
            <x14:dxf>
              <font>
                <color rgb="FFC00000"/>
              </font>
            </x14:dxf>
          </x14:cfRule>
          <xm:sqref>X3</xm:sqref>
        </x14:conditionalFormatting>
      </x14:conditionalFormattings>
    </ex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952FD-872E-40E8-AFFF-BA8F372A3B69}">
  <sheetPr codeName="Sheet3"/>
  <dimension ref="B3:AV33"/>
  <sheetViews>
    <sheetView zoomScale="80" zoomScaleNormal="80" workbookViewId="0">
      <selection activeCell="AV26" sqref="AV26"/>
    </sheetView>
  </sheetViews>
  <sheetFormatPr defaultRowHeight="14.4" x14ac:dyDescent="0.3"/>
  <cols>
    <col min="2" max="2" width="13.33203125" bestFit="1" customWidth="1"/>
    <col min="3" max="3" width="13.44140625" bestFit="1" customWidth="1"/>
    <col min="4" max="4" width="14.44140625" bestFit="1" customWidth="1"/>
    <col min="6" max="6" width="18.21875" bestFit="1" customWidth="1"/>
    <col min="7" max="7" width="12.21875" bestFit="1" customWidth="1"/>
    <col min="9" max="18" width="2.5546875" customWidth="1"/>
    <col min="27" max="27" width="13.33203125" bestFit="1" customWidth="1"/>
    <col min="28" max="28" width="13.44140625" bestFit="1" customWidth="1"/>
    <col min="29" max="29" width="14.44140625" bestFit="1" customWidth="1"/>
    <col min="30" max="30" width="10.77734375" bestFit="1" customWidth="1"/>
    <col min="31" max="31" width="13.44140625" bestFit="1" customWidth="1"/>
    <col min="32" max="32" width="13.44140625" customWidth="1"/>
    <col min="33" max="34" width="9.6640625" bestFit="1" customWidth="1"/>
    <col min="35" max="35" width="10" bestFit="1" customWidth="1"/>
    <col min="40" max="40" width="13.33203125" bestFit="1" customWidth="1"/>
    <col min="41" max="41" width="13.44140625" bestFit="1" customWidth="1"/>
    <col min="42" max="42" width="14.44140625" bestFit="1" customWidth="1"/>
    <col min="44" max="44" width="10.5546875" bestFit="1" customWidth="1"/>
    <col min="45" max="45" width="9.21875" customWidth="1"/>
    <col min="46" max="46" width="14.44140625" bestFit="1" customWidth="1"/>
  </cols>
  <sheetData>
    <row r="3" spans="2:48" x14ac:dyDescent="0.3">
      <c r="B3" s="4" t="s">
        <v>11</v>
      </c>
      <c r="C3" t="s">
        <v>0</v>
      </c>
      <c r="D3" t="s">
        <v>54</v>
      </c>
      <c r="F3" t="s">
        <v>52</v>
      </c>
      <c r="G3" s="8">
        <f>GETPIVOTDATA("[__Xl2].[Measures].[Total Revenue]",$B$3,"[Date].[WeekDay]","[Date].[WeekDay].&amp;[Weekday]")</f>
        <v>0.73252743179828883</v>
      </c>
      <c r="AA3" s="4" t="s">
        <v>11</v>
      </c>
      <c r="AB3" t="s">
        <v>0</v>
      </c>
      <c r="AC3" t="s">
        <v>54</v>
      </c>
      <c r="AD3" t="str">
        <f>AA3</f>
        <v>Row Labels</v>
      </c>
      <c r="AE3" t="str">
        <f>AB3</f>
        <v>Total Revenue</v>
      </c>
      <c r="AF3" t="str">
        <f>AC3</f>
        <v>Total Revenue2</v>
      </c>
      <c r="AG3" t="s">
        <v>120</v>
      </c>
      <c r="AH3" s="22" t="s">
        <v>119</v>
      </c>
      <c r="AI3" t="s">
        <v>121</v>
      </c>
      <c r="AN3" s="4" t="s">
        <v>11</v>
      </c>
      <c r="AO3" t="s">
        <v>0</v>
      </c>
      <c r="AP3" t="s">
        <v>54</v>
      </c>
      <c r="AR3" t="str">
        <f>AN3</f>
        <v>Row Labels</v>
      </c>
      <c r="AS3" t="str">
        <f t="shared" ref="AS3:AT3" si="0">AO3</f>
        <v>Total Revenue</v>
      </c>
      <c r="AT3" t="str">
        <f t="shared" si="0"/>
        <v>Total Revenue2</v>
      </c>
      <c r="AU3" t="s">
        <v>120</v>
      </c>
      <c r="AV3" t="s">
        <v>174</v>
      </c>
    </row>
    <row r="4" spans="2:48" x14ac:dyDescent="0.3">
      <c r="B4" s="5" t="s">
        <v>53</v>
      </c>
      <c r="C4" s="1">
        <v>400380.91</v>
      </c>
      <c r="D4" s="12">
        <v>0.73252743179828883</v>
      </c>
      <c r="F4" t="s">
        <v>55</v>
      </c>
      <c r="G4" s="8">
        <f>GETPIVOTDATA("[__Xl2].[Measures].[Total Revenue]",$B$3,"[Date].[WeekDay]","[Date].[WeekDay].&amp;[Weekend]")</f>
        <v>0.26747256820171106</v>
      </c>
      <c r="AA4" s="5" t="s">
        <v>115</v>
      </c>
      <c r="AB4" s="1">
        <v>133692.31</v>
      </c>
      <c r="AC4" s="12"/>
      <c r="AD4" t="str">
        <f t="shared" ref="AD4:AD7" si="1">AA4</f>
        <v>Q1</v>
      </c>
      <c r="AE4" s="1">
        <f t="shared" ref="AE4:AE7" si="2">AB4</f>
        <v>133692.31</v>
      </c>
      <c r="AF4" s="23">
        <f t="shared" ref="AF4:AF7" si="3">AC4</f>
        <v>0</v>
      </c>
      <c r="AG4" s="24" t="str">
        <f>IF(AE4&gt;AH4,AE4,"")</f>
        <v/>
      </c>
      <c r="AH4" s="22">
        <f>AVERAGE($AE$4:$AE$7)</f>
        <v>136643.6575</v>
      </c>
      <c r="AI4" s="1">
        <f>IF(AE4&lt;AH4,AE4,"")</f>
        <v>133692.31</v>
      </c>
      <c r="AN4" s="5" t="s">
        <v>136</v>
      </c>
      <c r="AO4" s="1">
        <v>74804.13</v>
      </c>
      <c r="AP4" s="23"/>
      <c r="AR4" t="str">
        <f t="shared" ref="AR4:AR10" si="4">AN4</f>
        <v>Sun</v>
      </c>
      <c r="AS4" s="1">
        <f t="shared" ref="AS4:AS10" si="5">AO4</f>
        <v>74804.13</v>
      </c>
      <c r="AT4" s="23"/>
      <c r="AU4" s="1" t="str">
        <f>IF(AS4&gt;AV4,AS4,"")</f>
        <v/>
      </c>
      <c r="AV4" s="1">
        <f>AVERAGE($AS$4:$AS$10)</f>
        <v>78082.09</v>
      </c>
    </row>
    <row r="5" spans="2:48" x14ac:dyDescent="0.3">
      <c r="B5" s="5" t="s">
        <v>51</v>
      </c>
      <c r="C5" s="1">
        <v>146193.72</v>
      </c>
      <c r="D5" s="12">
        <v>0.26747256820171106</v>
      </c>
      <c r="AA5" s="5" t="s">
        <v>116</v>
      </c>
      <c r="AB5" s="1">
        <v>137753.79999999999</v>
      </c>
      <c r="AC5" s="12">
        <v>3.0379383825442096E-2</v>
      </c>
      <c r="AD5" t="str">
        <f t="shared" si="1"/>
        <v>Q2</v>
      </c>
      <c r="AE5" s="1">
        <f t="shared" si="2"/>
        <v>137753.79999999999</v>
      </c>
      <c r="AF5" s="23">
        <f t="shared" si="3"/>
        <v>3.0379383825442096E-2</v>
      </c>
      <c r="AG5" s="24">
        <f t="shared" ref="AG5:AG7" si="6">IF(AE5&gt;AH5,AE5,"")</f>
        <v>137753.79999999999</v>
      </c>
      <c r="AH5" s="22">
        <f t="shared" ref="AH5:AH7" si="7">AVERAGE($AE$4:$AE$7)</f>
        <v>136643.6575</v>
      </c>
      <c r="AI5" s="1" t="str">
        <f t="shared" ref="AI5:AI8" si="8">IF(AE5&lt;AH5,AE5,"")</f>
        <v/>
      </c>
      <c r="AN5" s="5" t="s">
        <v>137</v>
      </c>
      <c r="AO5" s="1">
        <v>88323.64</v>
      </c>
      <c r="AP5" s="23">
        <v>0.1807321333728498</v>
      </c>
      <c r="AR5" t="str">
        <f t="shared" si="4"/>
        <v>Mon</v>
      </c>
      <c r="AS5" s="1">
        <f t="shared" si="5"/>
        <v>88323.64</v>
      </c>
      <c r="AT5" s="23">
        <f t="shared" ref="AT5:AT10" si="9">AP5</f>
        <v>0.1807321333728498</v>
      </c>
      <c r="AU5" s="1">
        <f t="shared" ref="AU5:AU10" si="10">IF(AS5&gt;AV5,AS5,"")</f>
        <v>88323.64</v>
      </c>
      <c r="AV5" s="1">
        <f t="shared" ref="AV5:AV10" si="11">AVERAGE($AS$4:$AS$10)</f>
        <v>78082.09</v>
      </c>
    </row>
    <row r="6" spans="2:48" x14ac:dyDescent="0.3">
      <c r="B6" s="5" t="s">
        <v>22</v>
      </c>
      <c r="C6" s="1">
        <v>546574.63</v>
      </c>
      <c r="D6" s="12">
        <v>1</v>
      </c>
      <c r="F6" t="s">
        <v>113</v>
      </c>
      <c r="G6" s="21">
        <f>GETPIVOTDATA("[Measures].[Total Revenue]",$B$3,"[Date].[WeekDay]","[Date].[WeekDay].&amp;[Weekday]")</f>
        <v>400380.91</v>
      </c>
      <c r="AA6" s="5" t="s">
        <v>117</v>
      </c>
      <c r="AB6" s="1">
        <v>127708.9</v>
      </c>
      <c r="AC6" s="12">
        <v>-7.2919222555022034E-2</v>
      </c>
      <c r="AD6" t="str">
        <f t="shared" si="1"/>
        <v>Q3</v>
      </c>
      <c r="AE6" s="1">
        <f t="shared" si="2"/>
        <v>127708.9</v>
      </c>
      <c r="AF6" s="23">
        <f t="shared" si="3"/>
        <v>-7.2919222555022034E-2</v>
      </c>
      <c r="AG6" s="24" t="str">
        <f t="shared" si="6"/>
        <v/>
      </c>
      <c r="AH6" s="22">
        <f t="shared" si="7"/>
        <v>136643.6575</v>
      </c>
      <c r="AI6" s="1">
        <f t="shared" si="8"/>
        <v>127708.9</v>
      </c>
      <c r="AN6" s="5" t="s">
        <v>138</v>
      </c>
      <c r="AO6" s="1">
        <v>69786.44</v>
      </c>
      <c r="AP6" s="23">
        <v>-0.2098781254939221</v>
      </c>
      <c r="AR6" t="str">
        <f t="shared" si="4"/>
        <v>Tue</v>
      </c>
      <c r="AS6" s="1">
        <f t="shared" si="5"/>
        <v>69786.44</v>
      </c>
      <c r="AT6" s="23">
        <f t="shared" si="9"/>
        <v>-0.2098781254939221</v>
      </c>
      <c r="AU6" s="1" t="str">
        <f t="shared" si="10"/>
        <v/>
      </c>
      <c r="AV6" s="1">
        <f t="shared" si="11"/>
        <v>78082.09</v>
      </c>
    </row>
    <row r="7" spans="2:48" x14ac:dyDescent="0.3">
      <c r="F7" t="s">
        <v>114</v>
      </c>
      <c r="G7" s="21">
        <f>GETPIVOTDATA("[Measures].[Total Revenue]",$B$3,"[Date].[WeekDay]","[Date].[WeekDay].&amp;[Weekend]")</f>
        <v>146193.72</v>
      </c>
      <c r="AA7" s="5" t="s">
        <v>118</v>
      </c>
      <c r="AB7" s="1">
        <v>147419.62</v>
      </c>
      <c r="AC7" s="12">
        <v>0.15434100520793775</v>
      </c>
      <c r="AD7" t="str">
        <f t="shared" si="1"/>
        <v>Q4</v>
      </c>
      <c r="AE7" s="1">
        <f t="shared" si="2"/>
        <v>147419.62</v>
      </c>
      <c r="AF7" s="23">
        <f t="shared" si="3"/>
        <v>0.15434100520793775</v>
      </c>
      <c r="AG7" s="24">
        <f t="shared" si="6"/>
        <v>147419.62</v>
      </c>
      <c r="AH7" s="22">
        <f t="shared" si="7"/>
        <v>136643.6575</v>
      </c>
      <c r="AI7" s="1" t="str">
        <f t="shared" si="8"/>
        <v/>
      </c>
      <c r="AN7" s="5" t="s">
        <v>139</v>
      </c>
      <c r="AO7" s="1">
        <v>83235.41</v>
      </c>
      <c r="AP7" s="23">
        <v>0.19271609212334087</v>
      </c>
      <c r="AR7" t="str">
        <f t="shared" si="4"/>
        <v>Wed</v>
      </c>
      <c r="AS7" s="1">
        <f t="shared" si="5"/>
        <v>83235.41</v>
      </c>
      <c r="AT7" s="23">
        <f t="shared" si="9"/>
        <v>0.19271609212334087</v>
      </c>
      <c r="AU7" s="1">
        <f t="shared" si="10"/>
        <v>83235.41</v>
      </c>
      <c r="AV7" s="1">
        <f t="shared" si="11"/>
        <v>78082.09</v>
      </c>
    </row>
    <row r="8" spans="2:48" x14ac:dyDescent="0.3">
      <c r="AA8" s="5" t="s">
        <v>22</v>
      </c>
      <c r="AB8" s="1">
        <v>546574.63</v>
      </c>
      <c r="AC8" s="12"/>
      <c r="AI8" t="str">
        <f t="shared" si="8"/>
        <v/>
      </c>
      <c r="AN8" s="5" t="s">
        <v>140</v>
      </c>
      <c r="AO8" s="1">
        <v>85474.72</v>
      </c>
      <c r="AP8" s="23">
        <v>2.6903333569210479E-2</v>
      </c>
      <c r="AR8" t="str">
        <f t="shared" si="4"/>
        <v>Thu</v>
      </c>
      <c r="AS8" s="1">
        <f t="shared" si="5"/>
        <v>85474.72</v>
      </c>
      <c r="AT8" s="23">
        <f t="shared" si="9"/>
        <v>2.6903333569210479E-2</v>
      </c>
      <c r="AU8" s="1">
        <f t="shared" si="10"/>
        <v>85474.72</v>
      </c>
      <c r="AV8" s="1">
        <f t="shared" si="11"/>
        <v>78082.09</v>
      </c>
    </row>
    <row r="9" spans="2:48" x14ac:dyDescent="0.3">
      <c r="AN9" s="5" t="s">
        <v>141</v>
      </c>
      <c r="AO9" s="1">
        <v>73560.7</v>
      </c>
      <c r="AP9" s="23">
        <v>-0.13938647590773043</v>
      </c>
      <c r="AR9" t="str">
        <f t="shared" si="4"/>
        <v>Fri</v>
      </c>
      <c r="AS9" s="1">
        <f t="shared" si="5"/>
        <v>73560.7</v>
      </c>
      <c r="AT9" s="23">
        <f t="shared" si="9"/>
        <v>-0.13938647590773043</v>
      </c>
      <c r="AU9" s="1" t="str">
        <f t="shared" si="10"/>
        <v/>
      </c>
      <c r="AV9" s="1">
        <f t="shared" si="11"/>
        <v>78082.09</v>
      </c>
    </row>
    <row r="10" spans="2:48" x14ac:dyDescent="0.3">
      <c r="AN10" s="5" t="s">
        <v>142</v>
      </c>
      <c r="AO10" s="1">
        <v>71389.59</v>
      </c>
      <c r="AP10" s="23">
        <v>-2.9514536974226735E-2</v>
      </c>
      <c r="AR10" t="str">
        <f t="shared" si="4"/>
        <v>Sat</v>
      </c>
      <c r="AS10" s="1">
        <f t="shared" si="5"/>
        <v>71389.59</v>
      </c>
      <c r="AT10" s="23">
        <f t="shared" si="9"/>
        <v>-2.9514536974226735E-2</v>
      </c>
      <c r="AU10" s="1" t="str">
        <f t="shared" si="10"/>
        <v/>
      </c>
      <c r="AV10" s="1">
        <f t="shared" si="11"/>
        <v>78082.09</v>
      </c>
    </row>
    <row r="11" spans="2:48" ht="15" thickBot="1" x14ac:dyDescent="0.35">
      <c r="G11" t="s">
        <v>53</v>
      </c>
      <c r="AN11" s="5" t="s">
        <v>22</v>
      </c>
      <c r="AO11" s="1">
        <v>546574.63</v>
      </c>
      <c r="AP11" s="12"/>
    </row>
    <row r="12" spans="2:48" ht="7.95" customHeight="1" thickTop="1" thickBot="1" x14ac:dyDescent="0.35">
      <c r="I12" s="20">
        <f t="shared" ref="I12:I19" si="12">I13+10</f>
        <v>91</v>
      </c>
      <c r="J12" s="20">
        <f t="shared" ref="J12:J19" si="13">J13+10</f>
        <v>92</v>
      </c>
      <c r="K12" s="20">
        <f t="shared" ref="K12:K19" si="14">K13+10</f>
        <v>93</v>
      </c>
      <c r="L12" s="20">
        <f t="shared" ref="L12:L19" si="15">L13+10</f>
        <v>94</v>
      </c>
      <c r="M12" s="20">
        <f t="shared" ref="M12:M19" si="16">M13+10</f>
        <v>95</v>
      </c>
      <c r="N12" s="20">
        <f t="shared" ref="N12:N19" si="17">N13+10</f>
        <v>96</v>
      </c>
      <c r="O12" s="20">
        <f t="shared" ref="O12:O19" si="18">O13+10</f>
        <v>97</v>
      </c>
      <c r="P12" s="20">
        <f t="shared" ref="P12:P19" si="19">P13+10</f>
        <v>98</v>
      </c>
      <c r="Q12" s="20">
        <f t="shared" ref="Q12:Q19" si="20">Q13+10</f>
        <v>99</v>
      </c>
      <c r="R12" s="20">
        <f t="shared" ref="R12:R19" si="21">R13+10</f>
        <v>100</v>
      </c>
    </row>
    <row r="13" spans="2:48" ht="7.95" customHeight="1" thickTop="1" thickBot="1" x14ac:dyDescent="0.35">
      <c r="I13" s="20">
        <f t="shared" si="12"/>
        <v>81</v>
      </c>
      <c r="J13" s="20">
        <f t="shared" si="13"/>
        <v>82</v>
      </c>
      <c r="K13" s="20">
        <f t="shared" si="14"/>
        <v>83</v>
      </c>
      <c r="L13" s="20">
        <f t="shared" si="15"/>
        <v>84</v>
      </c>
      <c r="M13" s="20">
        <f t="shared" si="16"/>
        <v>85</v>
      </c>
      <c r="N13" s="20">
        <f t="shared" si="17"/>
        <v>86</v>
      </c>
      <c r="O13" s="20">
        <f t="shared" si="18"/>
        <v>87</v>
      </c>
      <c r="P13" s="20">
        <f t="shared" si="19"/>
        <v>88</v>
      </c>
      <c r="Q13" s="20">
        <f t="shared" si="20"/>
        <v>89</v>
      </c>
      <c r="R13" s="20">
        <f t="shared" si="21"/>
        <v>90</v>
      </c>
    </row>
    <row r="14" spans="2:48" ht="7.95" customHeight="1" thickTop="1" thickBot="1" x14ac:dyDescent="0.35">
      <c r="I14" s="20">
        <f t="shared" si="12"/>
        <v>71</v>
      </c>
      <c r="J14" s="20">
        <f t="shared" si="13"/>
        <v>72</v>
      </c>
      <c r="K14" s="20">
        <f t="shared" si="14"/>
        <v>73</v>
      </c>
      <c r="L14" s="20">
        <f t="shared" si="15"/>
        <v>74</v>
      </c>
      <c r="M14" s="20">
        <f t="shared" si="16"/>
        <v>75</v>
      </c>
      <c r="N14" s="20">
        <f t="shared" si="17"/>
        <v>76</v>
      </c>
      <c r="O14" s="20">
        <f t="shared" si="18"/>
        <v>77</v>
      </c>
      <c r="P14" s="20">
        <f t="shared" si="19"/>
        <v>78</v>
      </c>
      <c r="Q14" s="20">
        <f t="shared" si="20"/>
        <v>79</v>
      </c>
      <c r="R14" s="20">
        <f t="shared" si="21"/>
        <v>80</v>
      </c>
    </row>
    <row r="15" spans="2:48" ht="7.95" customHeight="1" thickTop="1" thickBot="1" x14ac:dyDescent="0.35">
      <c r="I15" s="20">
        <f t="shared" si="12"/>
        <v>61</v>
      </c>
      <c r="J15" s="20">
        <f t="shared" si="13"/>
        <v>62</v>
      </c>
      <c r="K15" s="20">
        <f t="shared" si="14"/>
        <v>63</v>
      </c>
      <c r="L15" s="20">
        <f t="shared" si="15"/>
        <v>64</v>
      </c>
      <c r="M15" s="20">
        <f t="shared" si="16"/>
        <v>65</v>
      </c>
      <c r="N15" s="20">
        <f t="shared" si="17"/>
        <v>66</v>
      </c>
      <c r="O15" s="20">
        <f t="shared" si="18"/>
        <v>67</v>
      </c>
      <c r="P15" s="20">
        <f t="shared" si="19"/>
        <v>68</v>
      </c>
      <c r="Q15" s="20">
        <f t="shared" si="20"/>
        <v>69</v>
      </c>
      <c r="R15" s="20">
        <f t="shared" si="21"/>
        <v>70</v>
      </c>
    </row>
    <row r="16" spans="2:48" ht="7.95" customHeight="1" thickTop="1" thickBot="1" x14ac:dyDescent="0.35">
      <c r="I16" s="20">
        <f t="shared" si="12"/>
        <v>51</v>
      </c>
      <c r="J16" s="20">
        <f t="shared" si="13"/>
        <v>52</v>
      </c>
      <c r="K16" s="20">
        <f t="shared" si="14"/>
        <v>53</v>
      </c>
      <c r="L16" s="20">
        <f t="shared" si="15"/>
        <v>54</v>
      </c>
      <c r="M16" s="20">
        <f t="shared" si="16"/>
        <v>55</v>
      </c>
      <c r="N16" s="20">
        <f t="shared" si="17"/>
        <v>56</v>
      </c>
      <c r="O16" s="20">
        <f t="shared" si="18"/>
        <v>57</v>
      </c>
      <c r="P16" s="20">
        <f t="shared" si="19"/>
        <v>58</v>
      </c>
      <c r="Q16" s="20">
        <f t="shared" si="20"/>
        <v>59</v>
      </c>
      <c r="R16" s="20">
        <f t="shared" si="21"/>
        <v>60</v>
      </c>
    </row>
    <row r="17" spans="9:18" ht="7.95" customHeight="1" thickTop="1" thickBot="1" x14ac:dyDescent="0.35">
      <c r="I17" s="20">
        <f t="shared" si="12"/>
        <v>41</v>
      </c>
      <c r="J17" s="20">
        <f t="shared" si="13"/>
        <v>42</v>
      </c>
      <c r="K17" s="20">
        <f t="shared" si="14"/>
        <v>43</v>
      </c>
      <c r="L17" s="20">
        <f t="shared" si="15"/>
        <v>44</v>
      </c>
      <c r="M17" s="20">
        <f t="shared" si="16"/>
        <v>45</v>
      </c>
      <c r="N17" s="20">
        <f t="shared" si="17"/>
        <v>46</v>
      </c>
      <c r="O17" s="20">
        <f t="shared" si="18"/>
        <v>47</v>
      </c>
      <c r="P17" s="20">
        <f t="shared" si="19"/>
        <v>48</v>
      </c>
      <c r="Q17" s="20">
        <f t="shared" si="20"/>
        <v>49</v>
      </c>
      <c r="R17" s="20">
        <f t="shared" si="21"/>
        <v>50</v>
      </c>
    </row>
    <row r="18" spans="9:18" ht="7.95" customHeight="1" thickTop="1" thickBot="1" x14ac:dyDescent="0.35">
      <c r="I18" s="20">
        <f t="shared" si="12"/>
        <v>31</v>
      </c>
      <c r="J18" s="20">
        <f t="shared" si="13"/>
        <v>32</v>
      </c>
      <c r="K18" s="20">
        <f t="shared" si="14"/>
        <v>33</v>
      </c>
      <c r="L18" s="20">
        <f t="shared" si="15"/>
        <v>34</v>
      </c>
      <c r="M18" s="20">
        <f t="shared" si="16"/>
        <v>35</v>
      </c>
      <c r="N18" s="20">
        <f t="shared" si="17"/>
        <v>36</v>
      </c>
      <c r="O18" s="20">
        <f t="shared" si="18"/>
        <v>37</v>
      </c>
      <c r="P18" s="20">
        <f t="shared" si="19"/>
        <v>38</v>
      </c>
      <c r="Q18" s="20">
        <f t="shared" si="20"/>
        <v>39</v>
      </c>
      <c r="R18" s="20">
        <f t="shared" si="21"/>
        <v>40</v>
      </c>
    </row>
    <row r="19" spans="9:18" ht="7.95" customHeight="1" thickTop="1" thickBot="1" x14ac:dyDescent="0.35">
      <c r="I19" s="20">
        <f t="shared" si="12"/>
        <v>21</v>
      </c>
      <c r="J19" s="20">
        <f t="shared" si="13"/>
        <v>22</v>
      </c>
      <c r="K19" s="20">
        <f t="shared" si="14"/>
        <v>23</v>
      </c>
      <c r="L19" s="20">
        <f t="shared" si="15"/>
        <v>24</v>
      </c>
      <c r="M19" s="20">
        <f t="shared" si="16"/>
        <v>25</v>
      </c>
      <c r="N19" s="20">
        <f t="shared" si="17"/>
        <v>26</v>
      </c>
      <c r="O19" s="20">
        <f t="shared" si="18"/>
        <v>27</v>
      </c>
      <c r="P19" s="20">
        <f t="shared" si="19"/>
        <v>28</v>
      </c>
      <c r="Q19" s="20">
        <f t="shared" si="20"/>
        <v>29</v>
      </c>
      <c r="R19" s="20">
        <f t="shared" si="21"/>
        <v>30</v>
      </c>
    </row>
    <row r="20" spans="9:18" ht="7.95" customHeight="1" thickTop="1" thickBot="1" x14ac:dyDescent="0.35">
      <c r="I20" s="20">
        <f>I21+10</f>
        <v>11</v>
      </c>
      <c r="J20" s="20">
        <f t="shared" ref="J20:R20" si="22">J21+10</f>
        <v>12</v>
      </c>
      <c r="K20" s="20">
        <f t="shared" si="22"/>
        <v>13</v>
      </c>
      <c r="L20" s="20">
        <f t="shared" si="22"/>
        <v>14</v>
      </c>
      <c r="M20" s="20">
        <f t="shared" si="22"/>
        <v>15</v>
      </c>
      <c r="N20" s="20">
        <f t="shared" si="22"/>
        <v>16</v>
      </c>
      <c r="O20" s="20">
        <f t="shared" si="22"/>
        <v>17</v>
      </c>
      <c r="P20" s="20">
        <f t="shared" si="22"/>
        <v>18</v>
      </c>
      <c r="Q20" s="20">
        <f t="shared" si="22"/>
        <v>19</v>
      </c>
      <c r="R20" s="20">
        <f t="shared" si="22"/>
        <v>20</v>
      </c>
    </row>
    <row r="21" spans="9:18" ht="7.95" customHeight="1" thickTop="1" thickBot="1" x14ac:dyDescent="0.35">
      <c r="I21" s="20">
        <v>1</v>
      </c>
      <c r="J21" s="20">
        <v>2</v>
      </c>
      <c r="K21" s="20">
        <v>3</v>
      </c>
      <c r="L21" s="20">
        <v>4</v>
      </c>
      <c r="M21" s="20">
        <v>5</v>
      </c>
      <c r="N21" s="20">
        <v>6</v>
      </c>
      <c r="O21" s="20">
        <v>7</v>
      </c>
      <c r="P21" s="20">
        <v>8</v>
      </c>
      <c r="Q21" s="20">
        <v>9</v>
      </c>
      <c r="R21" s="20">
        <v>10</v>
      </c>
    </row>
    <row r="22" spans="9:18" ht="7.95" customHeight="1" thickTop="1" thickBot="1" x14ac:dyDescent="0.35"/>
    <row r="23" spans="9:18" ht="7.95" customHeight="1" thickTop="1" thickBot="1" x14ac:dyDescent="0.35">
      <c r="I23" s="19">
        <f t="shared" ref="I23:I30" si="23">I24+10</f>
        <v>91</v>
      </c>
      <c r="J23" s="19">
        <f t="shared" ref="J23:J30" si="24">J24+10</f>
        <v>92</v>
      </c>
      <c r="K23" s="19">
        <f t="shared" ref="K23:K30" si="25">K24+10</f>
        <v>93</v>
      </c>
      <c r="L23" s="19">
        <f t="shared" ref="L23:L30" si="26">L24+10</f>
        <v>94</v>
      </c>
      <c r="M23" s="19">
        <f t="shared" ref="M23:M30" si="27">M24+10</f>
        <v>95</v>
      </c>
      <c r="N23" s="19">
        <f t="shared" ref="N23:N30" si="28">N24+10</f>
        <v>96</v>
      </c>
      <c r="O23" s="19">
        <f t="shared" ref="O23:O30" si="29">O24+10</f>
        <v>97</v>
      </c>
      <c r="P23" s="19">
        <f t="shared" ref="P23:P30" si="30">P24+10</f>
        <v>98</v>
      </c>
      <c r="Q23" s="19">
        <f t="shared" ref="Q23:Q30" si="31">Q24+10</f>
        <v>99</v>
      </c>
      <c r="R23" s="19">
        <f t="shared" ref="R23:R30" si="32">R24+10</f>
        <v>100</v>
      </c>
    </row>
    <row r="24" spans="9:18" ht="7.95" customHeight="1" thickTop="1" thickBot="1" x14ac:dyDescent="0.35">
      <c r="I24" s="19">
        <f t="shared" si="23"/>
        <v>81</v>
      </c>
      <c r="J24" s="19">
        <f t="shared" si="24"/>
        <v>82</v>
      </c>
      <c r="K24" s="19">
        <f t="shared" si="25"/>
        <v>83</v>
      </c>
      <c r="L24" s="19">
        <f t="shared" si="26"/>
        <v>84</v>
      </c>
      <c r="M24" s="19">
        <f t="shared" si="27"/>
        <v>85</v>
      </c>
      <c r="N24" s="19">
        <f t="shared" si="28"/>
        <v>86</v>
      </c>
      <c r="O24" s="19">
        <f t="shared" si="29"/>
        <v>87</v>
      </c>
      <c r="P24" s="19">
        <f t="shared" si="30"/>
        <v>88</v>
      </c>
      <c r="Q24" s="19">
        <f t="shared" si="31"/>
        <v>89</v>
      </c>
      <c r="R24" s="19">
        <f t="shared" si="32"/>
        <v>90</v>
      </c>
    </row>
    <row r="25" spans="9:18" ht="7.95" customHeight="1" thickTop="1" thickBot="1" x14ac:dyDescent="0.35">
      <c r="I25" s="19">
        <f t="shared" si="23"/>
        <v>71</v>
      </c>
      <c r="J25" s="19">
        <f t="shared" si="24"/>
        <v>72</v>
      </c>
      <c r="K25" s="19">
        <f t="shared" si="25"/>
        <v>73</v>
      </c>
      <c r="L25" s="19">
        <f t="shared" si="26"/>
        <v>74</v>
      </c>
      <c r="M25" s="19">
        <f t="shared" si="27"/>
        <v>75</v>
      </c>
      <c r="N25" s="19">
        <f t="shared" si="28"/>
        <v>76</v>
      </c>
      <c r="O25" s="19">
        <f t="shared" si="29"/>
        <v>77</v>
      </c>
      <c r="P25" s="19">
        <f t="shared" si="30"/>
        <v>78</v>
      </c>
      <c r="Q25" s="19">
        <f t="shared" si="31"/>
        <v>79</v>
      </c>
      <c r="R25" s="19">
        <f t="shared" si="32"/>
        <v>80</v>
      </c>
    </row>
    <row r="26" spans="9:18" ht="7.95" customHeight="1" thickTop="1" thickBot="1" x14ac:dyDescent="0.35">
      <c r="I26" s="19">
        <f t="shared" si="23"/>
        <v>61</v>
      </c>
      <c r="J26" s="19">
        <f t="shared" si="24"/>
        <v>62</v>
      </c>
      <c r="K26" s="19">
        <f t="shared" si="25"/>
        <v>63</v>
      </c>
      <c r="L26" s="19">
        <f t="shared" si="26"/>
        <v>64</v>
      </c>
      <c r="M26" s="19">
        <f t="shared" si="27"/>
        <v>65</v>
      </c>
      <c r="N26" s="19">
        <f t="shared" si="28"/>
        <v>66</v>
      </c>
      <c r="O26" s="19">
        <f t="shared" si="29"/>
        <v>67</v>
      </c>
      <c r="P26" s="19">
        <f t="shared" si="30"/>
        <v>68</v>
      </c>
      <c r="Q26" s="19">
        <f t="shared" si="31"/>
        <v>69</v>
      </c>
      <c r="R26" s="19">
        <f t="shared" si="32"/>
        <v>70</v>
      </c>
    </row>
    <row r="27" spans="9:18" ht="7.95" customHeight="1" thickTop="1" thickBot="1" x14ac:dyDescent="0.35">
      <c r="I27" s="19">
        <f t="shared" si="23"/>
        <v>51</v>
      </c>
      <c r="J27" s="19">
        <f t="shared" si="24"/>
        <v>52</v>
      </c>
      <c r="K27" s="19">
        <f t="shared" si="25"/>
        <v>53</v>
      </c>
      <c r="L27" s="19">
        <f t="shared" si="26"/>
        <v>54</v>
      </c>
      <c r="M27" s="19">
        <f t="shared" si="27"/>
        <v>55</v>
      </c>
      <c r="N27" s="19">
        <f t="shared" si="28"/>
        <v>56</v>
      </c>
      <c r="O27" s="19">
        <f t="shared" si="29"/>
        <v>57</v>
      </c>
      <c r="P27" s="19">
        <f t="shared" si="30"/>
        <v>58</v>
      </c>
      <c r="Q27" s="19">
        <f t="shared" si="31"/>
        <v>59</v>
      </c>
      <c r="R27" s="19">
        <f t="shared" si="32"/>
        <v>60</v>
      </c>
    </row>
    <row r="28" spans="9:18" ht="7.95" customHeight="1" thickTop="1" thickBot="1" x14ac:dyDescent="0.35">
      <c r="I28" s="19">
        <f t="shared" si="23"/>
        <v>41</v>
      </c>
      <c r="J28" s="19">
        <f t="shared" si="24"/>
        <v>42</v>
      </c>
      <c r="K28" s="19">
        <f t="shared" si="25"/>
        <v>43</v>
      </c>
      <c r="L28" s="19">
        <f t="shared" si="26"/>
        <v>44</v>
      </c>
      <c r="M28" s="19">
        <f t="shared" si="27"/>
        <v>45</v>
      </c>
      <c r="N28" s="19">
        <f t="shared" si="28"/>
        <v>46</v>
      </c>
      <c r="O28" s="19">
        <f t="shared" si="29"/>
        <v>47</v>
      </c>
      <c r="P28" s="19">
        <f t="shared" si="30"/>
        <v>48</v>
      </c>
      <c r="Q28" s="19">
        <f t="shared" si="31"/>
        <v>49</v>
      </c>
      <c r="R28" s="19">
        <f t="shared" si="32"/>
        <v>50</v>
      </c>
    </row>
    <row r="29" spans="9:18" ht="7.95" customHeight="1" thickTop="1" thickBot="1" x14ac:dyDescent="0.35">
      <c r="I29" s="19">
        <f t="shared" si="23"/>
        <v>31</v>
      </c>
      <c r="J29" s="19">
        <f t="shared" si="24"/>
        <v>32</v>
      </c>
      <c r="K29" s="19">
        <f t="shared" si="25"/>
        <v>33</v>
      </c>
      <c r="L29" s="19">
        <f t="shared" si="26"/>
        <v>34</v>
      </c>
      <c r="M29" s="19">
        <f t="shared" si="27"/>
        <v>35</v>
      </c>
      <c r="N29" s="19">
        <f t="shared" si="28"/>
        <v>36</v>
      </c>
      <c r="O29" s="19">
        <f t="shared" si="29"/>
        <v>37</v>
      </c>
      <c r="P29" s="19">
        <f t="shared" si="30"/>
        <v>38</v>
      </c>
      <c r="Q29" s="19">
        <f t="shared" si="31"/>
        <v>39</v>
      </c>
      <c r="R29" s="19">
        <f t="shared" si="32"/>
        <v>40</v>
      </c>
    </row>
    <row r="30" spans="9:18" ht="7.95" customHeight="1" thickTop="1" thickBot="1" x14ac:dyDescent="0.35">
      <c r="I30" s="19">
        <f t="shared" si="23"/>
        <v>21</v>
      </c>
      <c r="J30" s="19">
        <f t="shared" si="24"/>
        <v>22</v>
      </c>
      <c r="K30" s="19">
        <f t="shared" si="25"/>
        <v>23</v>
      </c>
      <c r="L30" s="19">
        <f t="shared" si="26"/>
        <v>24</v>
      </c>
      <c r="M30" s="19">
        <f t="shared" si="27"/>
        <v>25</v>
      </c>
      <c r="N30" s="19">
        <f t="shared" si="28"/>
        <v>26</v>
      </c>
      <c r="O30" s="19">
        <f t="shared" si="29"/>
        <v>27</v>
      </c>
      <c r="P30" s="19">
        <f t="shared" si="30"/>
        <v>28</v>
      </c>
      <c r="Q30" s="19">
        <f t="shared" si="31"/>
        <v>29</v>
      </c>
      <c r="R30" s="19">
        <f t="shared" si="32"/>
        <v>30</v>
      </c>
    </row>
    <row r="31" spans="9:18" ht="7.95" customHeight="1" thickTop="1" thickBot="1" x14ac:dyDescent="0.35">
      <c r="I31" s="19">
        <f>I32+10</f>
        <v>11</v>
      </c>
      <c r="J31" s="19">
        <f t="shared" ref="J31:R31" si="33">J32+10</f>
        <v>12</v>
      </c>
      <c r="K31" s="19">
        <f t="shared" si="33"/>
        <v>13</v>
      </c>
      <c r="L31" s="19">
        <f t="shared" si="33"/>
        <v>14</v>
      </c>
      <c r="M31" s="19">
        <f t="shared" si="33"/>
        <v>15</v>
      </c>
      <c r="N31" s="19">
        <f t="shared" si="33"/>
        <v>16</v>
      </c>
      <c r="O31" s="19">
        <f t="shared" si="33"/>
        <v>17</v>
      </c>
      <c r="P31" s="19">
        <f t="shared" si="33"/>
        <v>18</v>
      </c>
      <c r="Q31" s="19">
        <f t="shared" si="33"/>
        <v>19</v>
      </c>
      <c r="R31" s="19">
        <f t="shared" si="33"/>
        <v>20</v>
      </c>
    </row>
    <row r="32" spans="9:18" ht="7.95" customHeight="1" thickTop="1" thickBot="1" x14ac:dyDescent="0.35">
      <c r="I32" s="19">
        <v>1</v>
      </c>
      <c r="J32" s="19">
        <v>2</v>
      </c>
      <c r="K32" s="19">
        <v>3</v>
      </c>
      <c r="L32" s="19">
        <v>4</v>
      </c>
      <c r="M32" s="19">
        <v>5</v>
      </c>
      <c r="N32" s="19">
        <v>6</v>
      </c>
      <c r="O32" s="19">
        <v>7</v>
      </c>
      <c r="P32" s="19">
        <v>8</v>
      </c>
      <c r="Q32" s="19">
        <v>9</v>
      </c>
      <c r="R32" s="19">
        <v>10</v>
      </c>
    </row>
    <row r="33" spans="7:7" ht="15" thickTop="1" x14ac:dyDescent="0.3">
      <c r="G33" t="s">
        <v>51</v>
      </c>
    </row>
  </sheetData>
  <conditionalFormatting sqref="I12:R21">
    <cfRule type="cellIs" dxfId="18" priority="5" operator="lessThanOrEqual">
      <formula>$G$3*100</formula>
    </cfRule>
  </conditionalFormatting>
  <conditionalFormatting sqref="I23:R32">
    <cfRule type="cellIs" dxfId="17" priority="1" operator="lessThanOrEqual">
      <formula>$G$4*100</formula>
    </cfRule>
  </conditionalFormatting>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044D2-A204-43AB-A05C-33FEBE91CDD7}">
  <sheetPr codeName="Sheet4"/>
  <dimension ref="B1:CH66"/>
  <sheetViews>
    <sheetView topLeftCell="BU1" zoomScale="80" zoomScaleNormal="80" workbookViewId="0">
      <selection activeCell="CJ34" sqref="CJ34"/>
    </sheetView>
  </sheetViews>
  <sheetFormatPr defaultRowHeight="14.4" x14ac:dyDescent="0.3"/>
  <cols>
    <col min="2" max="2" width="18.33203125" bestFit="1" customWidth="1"/>
    <col min="3" max="3" width="16.5546875" bestFit="1" customWidth="1"/>
    <col min="5" max="5" width="18.33203125" bestFit="1" customWidth="1"/>
    <col min="6" max="6" width="13.44140625" bestFit="1" customWidth="1"/>
    <col min="15" max="15" width="20" bestFit="1" customWidth="1"/>
    <col min="16" max="16" width="8" bestFit="1" customWidth="1"/>
    <col min="18" max="18" width="9.6640625" bestFit="1" customWidth="1"/>
    <col min="19" max="19" width="21.77734375" bestFit="1" customWidth="1"/>
    <col min="20" max="20" width="10" bestFit="1" customWidth="1"/>
    <col min="21" max="21" width="12.44140625" bestFit="1" customWidth="1"/>
    <col min="23" max="23" width="15.5546875" bestFit="1" customWidth="1"/>
    <col min="24" max="24" width="8" bestFit="1" customWidth="1"/>
    <col min="34" max="34" width="10.21875" bestFit="1" customWidth="1"/>
    <col min="35" max="35" width="15.44140625" bestFit="1" customWidth="1"/>
    <col min="36" max="36" width="16.33203125" bestFit="1" customWidth="1"/>
    <col min="39" max="48" width="3.77734375" customWidth="1"/>
    <col min="50" max="50" width="8.88671875" style="27"/>
    <col min="52" max="52" width="13.88671875" bestFit="1" customWidth="1"/>
    <col min="53" max="54" width="16.5546875" bestFit="1" customWidth="1"/>
    <col min="58" max="58" width="11.6640625" bestFit="1" customWidth="1"/>
    <col min="59" max="59" width="16.5546875" bestFit="1" customWidth="1"/>
    <col min="64" max="64" width="8.88671875" style="27"/>
    <col min="66" max="66" width="12.44140625" bestFit="1" customWidth="1"/>
    <col min="67" max="67" width="13.44140625" bestFit="1" customWidth="1"/>
    <col min="68" max="68" width="16.5546875" bestFit="1" customWidth="1"/>
    <col min="71" max="71" width="9.6640625" bestFit="1" customWidth="1"/>
    <col min="72" max="72" width="13.44140625" bestFit="1" customWidth="1"/>
    <col min="76" max="76" width="8.88671875" style="27"/>
    <col min="78" max="78" width="15.109375" bestFit="1" customWidth="1"/>
    <col min="79" max="80" width="8.44140625" bestFit="1" customWidth="1"/>
    <col min="81" max="81" width="8" bestFit="1" customWidth="1"/>
    <col min="84" max="84" width="12.21875" bestFit="1" customWidth="1"/>
    <col min="85" max="86" width="11.21875" bestFit="1" customWidth="1"/>
  </cols>
  <sheetData>
    <row r="1" spans="2:86" x14ac:dyDescent="0.3">
      <c r="B1" s="14" t="s">
        <v>73</v>
      </c>
      <c r="E1" s="14" t="s">
        <v>74</v>
      </c>
      <c r="I1" t="s">
        <v>96</v>
      </c>
      <c r="K1" t="s">
        <v>97</v>
      </c>
    </row>
    <row r="2" spans="2:86" x14ac:dyDescent="0.3">
      <c r="B2" s="4" t="s">
        <v>72</v>
      </c>
      <c r="C2" t="s">
        <v>2</v>
      </c>
      <c r="E2" s="4" t="s">
        <v>72</v>
      </c>
      <c r="F2" t="s">
        <v>2</v>
      </c>
      <c r="O2" s="13" t="s">
        <v>89</v>
      </c>
      <c r="P2" s="15">
        <v>2</v>
      </c>
      <c r="R2" s="14" t="s">
        <v>91</v>
      </c>
      <c r="U2" s="14" t="s">
        <v>2</v>
      </c>
      <c r="AZ2" s="4" t="s">
        <v>128</v>
      </c>
      <c r="BA2" t="s">
        <v>0</v>
      </c>
      <c r="BD2" t="s">
        <v>133</v>
      </c>
      <c r="BE2">
        <v>1</v>
      </c>
      <c r="BF2" t="s">
        <v>92</v>
      </c>
      <c r="BN2" s="4" t="s">
        <v>135</v>
      </c>
      <c r="BO2" t="s">
        <v>0</v>
      </c>
      <c r="BR2" t="s">
        <v>145</v>
      </c>
      <c r="BS2">
        <v>1</v>
      </c>
      <c r="BT2" t="s">
        <v>143</v>
      </c>
      <c r="BZ2" s="4" t="s">
        <v>146</v>
      </c>
      <c r="CA2" t="s">
        <v>2</v>
      </c>
      <c r="CB2" t="s">
        <v>147</v>
      </c>
      <c r="CC2" t="s">
        <v>149</v>
      </c>
      <c r="CF2" t="s">
        <v>145</v>
      </c>
      <c r="CG2">
        <v>1</v>
      </c>
      <c r="CH2" t="s">
        <v>2</v>
      </c>
    </row>
    <row r="3" spans="2:86" x14ac:dyDescent="0.3">
      <c r="B3" t="s">
        <v>61</v>
      </c>
      <c r="C3" s="1">
        <v>8477.4800000000014</v>
      </c>
      <c r="E3" t="s">
        <v>71</v>
      </c>
      <c r="F3" s="1">
        <v>130.20000000000005</v>
      </c>
      <c r="O3" s="13" t="s">
        <v>90</v>
      </c>
      <c r="P3" s="15">
        <v>1</v>
      </c>
      <c r="R3" s="14" t="s">
        <v>75</v>
      </c>
      <c r="U3" s="14" t="s">
        <v>92</v>
      </c>
      <c r="AZ3" t="s">
        <v>131</v>
      </c>
      <c r="BA3" s="1">
        <v>178990.65</v>
      </c>
      <c r="BF3" t="s">
        <v>122</v>
      </c>
      <c r="BN3" t="s">
        <v>142</v>
      </c>
      <c r="BO3" s="1">
        <v>786663.06</v>
      </c>
      <c r="BT3" t="s">
        <v>144</v>
      </c>
      <c r="BZ3" t="s">
        <v>28</v>
      </c>
      <c r="CA3" s="1">
        <v>177715.37999999995</v>
      </c>
      <c r="CB3" s="1">
        <v>177715.37999999995</v>
      </c>
      <c r="CC3" s="23"/>
      <c r="CH3" t="s">
        <v>92</v>
      </c>
    </row>
    <row r="4" spans="2:86" x14ac:dyDescent="0.3">
      <c r="B4" t="s">
        <v>68</v>
      </c>
      <c r="C4" s="1">
        <v>7569.0200000000023</v>
      </c>
      <c r="E4" t="s">
        <v>66</v>
      </c>
      <c r="F4" s="1">
        <v>912.82</v>
      </c>
      <c r="O4" s="13" t="s">
        <v>125</v>
      </c>
      <c r="P4" s="15">
        <v>2</v>
      </c>
      <c r="U4" s="14" t="s">
        <v>93</v>
      </c>
      <c r="AZ4" t="s">
        <v>129</v>
      </c>
      <c r="BA4" s="1">
        <v>966833.4</v>
      </c>
      <c r="BF4" t="s">
        <v>93</v>
      </c>
      <c r="BN4" t="s">
        <v>141</v>
      </c>
      <c r="BO4" s="1">
        <v>762351.78</v>
      </c>
      <c r="BZ4" t="s">
        <v>27</v>
      </c>
      <c r="CA4" s="1">
        <v>177756.56999999995</v>
      </c>
      <c r="CB4" s="1">
        <v>177756.56999999995</v>
      </c>
      <c r="CC4" s="23">
        <v>2.3177510016298162E-4</v>
      </c>
      <c r="CH4" t="s">
        <v>93</v>
      </c>
    </row>
    <row r="5" spans="2:86" x14ac:dyDescent="0.3">
      <c r="B5" t="s">
        <v>64</v>
      </c>
      <c r="C5" s="1">
        <v>7236.9199999999992</v>
      </c>
      <c r="E5" t="s">
        <v>56</v>
      </c>
      <c r="F5" s="1">
        <v>992.28000000000009</v>
      </c>
      <c r="AH5" s="4" t="s">
        <v>102</v>
      </c>
      <c r="AI5" t="s">
        <v>105</v>
      </c>
      <c r="AJ5" t="s">
        <v>106</v>
      </c>
      <c r="AK5" t="s">
        <v>108</v>
      </c>
      <c r="AL5" t="s">
        <v>127</v>
      </c>
      <c r="AZ5" t="s">
        <v>132</v>
      </c>
      <c r="BA5" s="1">
        <v>1027779.95</v>
      </c>
      <c r="BN5" t="s">
        <v>140</v>
      </c>
      <c r="BO5" s="1">
        <v>795985.01</v>
      </c>
      <c r="BZ5" t="s">
        <v>31</v>
      </c>
      <c r="CA5" s="1">
        <v>204515.87000000008</v>
      </c>
      <c r="CB5" s="1">
        <v>204515.87000000008</v>
      </c>
      <c r="CC5" s="23">
        <v>0.15053902086432103</v>
      </c>
    </row>
    <row r="6" spans="2:86" x14ac:dyDescent="0.3">
      <c r="B6" t="s">
        <v>62</v>
      </c>
      <c r="C6" s="1">
        <v>7191.9699999999984</v>
      </c>
      <c r="E6" t="s">
        <v>57</v>
      </c>
      <c r="F6" s="1">
        <v>1362.7799999999997</v>
      </c>
      <c r="AH6" t="s">
        <v>103</v>
      </c>
      <c r="AI6">
        <v>292</v>
      </c>
      <c r="AJ6" s="12">
        <v>0.48666666666666669</v>
      </c>
      <c r="AK6" s="16">
        <f>GETPIVOTDATA("[__Xl2].[Measures].[Count of Gender]",$AH$5,"[customers_table].[Gender]","[customers_table].[Gender].&amp;[Female]")*100</f>
        <v>48.666666666666671</v>
      </c>
      <c r="AL6" s="12">
        <f>GETPIVOTDATA("[__Xl2].[Measures].[Count of Gender]",$AH$5,"[customers_table].[Gender]","[customers_table].[Gender].&amp;[Female]")</f>
        <v>0.48666666666666669</v>
      </c>
      <c r="AZ6" t="s">
        <v>130</v>
      </c>
      <c r="BA6" s="1">
        <v>1144694.82</v>
      </c>
      <c r="BN6" t="s">
        <v>139</v>
      </c>
      <c r="BO6" s="1">
        <v>774303.63</v>
      </c>
      <c r="BS6" t="s">
        <v>124</v>
      </c>
      <c r="BZ6" t="s">
        <v>24</v>
      </c>
      <c r="CA6" s="1">
        <v>192977.04000000012</v>
      </c>
      <c r="CB6" s="1">
        <v>192977.04000000012</v>
      </c>
      <c r="CC6" s="23">
        <v>-5.6420218147373864E-2</v>
      </c>
      <c r="CF6" t="s">
        <v>124</v>
      </c>
    </row>
    <row r="7" spans="2:86" x14ac:dyDescent="0.3">
      <c r="B7" t="s">
        <v>63</v>
      </c>
      <c r="C7" s="1">
        <v>6966.5799999999972</v>
      </c>
      <c r="E7" t="s">
        <v>60</v>
      </c>
      <c r="F7" s="1">
        <v>1387.24</v>
      </c>
      <c r="AH7" t="s">
        <v>104</v>
      </c>
      <c r="AI7">
        <v>308</v>
      </c>
      <c r="AJ7" s="12">
        <v>0.51333333333333331</v>
      </c>
      <c r="AK7" s="16">
        <f>GETPIVOTDATA("[__Xl2].[Measures].[Count of Gender]",$AH$5,"[customers_table].[Gender]","[customers_table].[Gender].&amp;[Male]")*100</f>
        <v>51.333333333333329</v>
      </c>
      <c r="AL7" s="12">
        <f>GETPIVOTDATA("[__Xl2].[Measures].[Count of Gender]",$AH$5,"[customers_table].[Gender]","[customers_table].[Gender].&amp;[Male]")</f>
        <v>0.51333333333333331</v>
      </c>
      <c r="AZ7" t="s">
        <v>134</v>
      </c>
      <c r="BA7" s="1">
        <v>2128510.65</v>
      </c>
      <c r="BN7" t="s">
        <v>138</v>
      </c>
      <c r="BO7" s="1">
        <v>772166.83</v>
      </c>
      <c r="BZ7" t="s">
        <v>32</v>
      </c>
      <c r="CA7" s="1">
        <v>205642.84999999974</v>
      </c>
      <c r="CB7" s="1">
        <v>205642.84999999974</v>
      </c>
      <c r="CC7" s="23">
        <v>6.5633766586945322E-2</v>
      </c>
    </row>
    <row r="8" spans="2:86" x14ac:dyDescent="0.3">
      <c r="BN8" t="s">
        <v>137</v>
      </c>
      <c r="BO8" s="1">
        <v>789470.88</v>
      </c>
      <c r="BS8" t="str">
        <f>IF($BS$2=1,BN2,IF($BS$2=2,BN13,))</f>
        <v>Day Name</v>
      </c>
      <c r="BT8" t="str">
        <f>IF($BS$2=1,BO2,IF($BS$2=2,BO13,))</f>
        <v>Total Revenue</v>
      </c>
      <c r="BZ8" t="s">
        <v>30</v>
      </c>
      <c r="CA8" s="1">
        <v>195489.95</v>
      </c>
      <c r="CB8" s="1">
        <v>195489.95</v>
      </c>
      <c r="CC8" s="23">
        <v>-4.9371519603038691E-2</v>
      </c>
      <c r="CF8" t="str">
        <f>IF($CG$2=1,BZ2,IF($CG$2=2,BZ16,IF($CG$2=3,BZ30,)))</f>
        <v>Month Name</v>
      </c>
      <c r="CG8" t="str">
        <f t="shared" ref="CG8:CH20" si="0">IF($CG$2=1,CA2,IF($CG$2=2,CA16,IF($CG$2=3,CA30,)))</f>
        <v>Profits</v>
      </c>
      <c r="CH8" t="str">
        <f t="shared" si="0"/>
        <v>Profits2</v>
      </c>
    </row>
    <row r="9" spans="2:86" x14ac:dyDescent="0.3">
      <c r="O9" t="s">
        <v>94</v>
      </c>
      <c r="S9" t="s">
        <v>95</v>
      </c>
      <c r="W9" t="s">
        <v>124</v>
      </c>
      <c r="BF9" t="s">
        <v>124</v>
      </c>
      <c r="BN9" t="s">
        <v>136</v>
      </c>
      <c r="BO9" s="1">
        <v>765868.28</v>
      </c>
      <c r="BS9" t="str">
        <f t="shared" ref="BS9:BT9" si="1">IF($BS$2=1,BN3,IF($BS$2=2,BN14,))</f>
        <v>Sat</v>
      </c>
      <c r="BT9" s="7">
        <f t="shared" si="1"/>
        <v>786663.06</v>
      </c>
      <c r="BZ9" t="s">
        <v>29</v>
      </c>
      <c r="CA9" s="1">
        <v>182737.19000000009</v>
      </c>
      <c r="CB9" s="1">
        <v>182737.19000000009</v>
      </c>
      <c r="CC9" s="23">
        <v>-6.5234862457123358E-2</v>
      </c>
      <c r="CF9" t="str">
        <f t="shared" ref="CF9:CF20" si="2">IF($CG$2=1,BZ3,IF($CG$2=2,BZ17,IF($CG$2=3,BZ31,)))</f>
        <v>Jan</v>
      </c>
      <c r="CG9" s="7">
        <f t="shared" si="0"/>
        <v>177715.37999999995</v>
      </c>
      <c r="CH9" s="7">
        <f t="shared" si="0"/>
        <v>177715.37999999995</v>
      </c>
    </row>
    <row r="10" spans="2:86" x14ac:dyDescent="0.3">
      <c r="B10" s="4" t="s">
        <v>72</v>
      </c>
      <c r="C10" t="s">
        <v>0</v>
      </c>
      <c r="E10" s="4" t="s">
        <v>72</v>
      </c>
      <c r="F10" t="s">
        <v>0</v>
      </c>
      <c r="AH10" t="s">
        <v>104</v>
      </c>
      <c r="AI10" s="16">
        <f>AK7</f>
        <v>51.333333333333329</v>
      </c>
      <c r="BS10" t="str">
        <f t="shared" ref="BS10:BT10" si="3">IF($BS$2=1,BN4,IF($BS$2=2,BN15,))</f>
        <v>Fri</v>
      </c>
      <c r="BT10" s="7">
        <f t="shared" si="3"/>
        <v>762351.78</v>
      </c>
      <c r="BZ10" t="s">
        <v>25</v>
      </c>
      <c r="CA10" s="1">
        <v>208599.36000000002</v>
      </c>
      <c r="CB10" s="1">
        <v>208599.36000000002</v>
      </c>
      <c r="CC10" s="23">
        <v>0.1415265825199562</v>
      </c>
      <c r="CF10" t="str">
        <f t="shared" si="2"/>
        <v>Feb</v>
      </c>
      <c r="CG10" s="7">
        <f t="shared" si="0"/>
        <v>177756.56999999995</v>
      </c>
      <c r="CH10" s="7">
        <f t="shared" si="0"/>
        <v>177756.56999999995</v>
      </c>
    </row>
    <row r="11" spans="2:86" x14ac:dyDescent="0.3">
      <c r="B11" t="s">
        <v>61</v>
      </c>
      <c r="C11" s="1">
        <v>21891.46</v>
      </c>
      <c r="E11" t="s">
        <v>184</v>
      </c>
      <c r="F11" s="1">
        <v>3571.02</v>
      </c>
      <c r="O11" t="str">
        <f>IF(AND($P$2=1,$P$3=1,$P$4=1),B2,IF(AND($P$2=2,$P$3=1,$P$4=1),E2,""))</f>
        <v/>
      </c>
      <c r="P11" t="str">
        <f>IF(AND($P$2=1,$P$3=1,$P$4=1),C2,IF(AND($P$2=2,$P$3=1,$P$4=1),F2,""))</f>
        <v/>
      </c>
      <c r="S11" t="str">
        <f>IF(AND($P$2=1,$P$3=2,$P$4=1),B26,IF(AND($P$2=2,$P$3=2,$P$4=1),E26,""))</f>
        <v/>
      </c>
      <c r="T11" t="str">
        <f>IF(AND($P$2=1,$P$3=2,$P$4=1),C26,IF(AND($P$2=2,$P$3=2,$P$4=1),F26,""))</f>
        <v/>
      </c>
      <c r="W11" t="str">
        <f>IF(AND($P$3=1,$P$4=1),O11,IF(AND($P$3=1,$P$4=2),O21,IF(AND($P$3=1,$P$4=3),O31,IF(AND($P$3=2,$P$4=1),S11,IF(AND($P$3=2,$P$4=2),S21,IF(AND($P$3=2,$P$4=3),S31,""))))))</f>
        <v>Customer_Name</v>
      </c>
      <c r="X11" t="str">
        <f>IF(AND($P$3=1,$P$4=1),P11,IF(AND($P$3=1,$P$4=2),P21,IF(AND($P$3=1,$P$4=3),P31,IF(AND($P$3=2,$P$4=1),T11,IF(AND($P$3=2,$P$4=2),T21,IF(AND($P$3=2,$P$4=3),T31,""))))))</f>
        <v>Total Revenue</v>
      </c>
      <c r="AH11" t="s">
        <v>103</v>
      </c>
      <c r="AI11" s="16">
        <f>AK6</f>
        <v>48.666666666666671</v>
      </c>
      <c r="AZ11" s="4" t="s">
        <v>128</v>
      </c>
      <c r="BA11" t="s">
        <v>2</v>
      </c>
      <c r="BF11" t="str">
        <f>IF($BE$2=1,AZ2,IF($BE$2=2,AZ11,IF($BE$2=3,AZ20,)))</f>
        <v>Age Bracket</v>
      </c>
      <c r="BG11" t="str">
        <f>IF($BE$2=1,BA2,IF($BE$2=2,BA11,IF($BE$2=3,BA20,)))</f>
        <v>Total Revenue</v>
      </c>
      <c r="BS11" t="str">
        <f t="shared" ref="BS11:BT11" si="4">IF($BS$2=1,BN5,IF($BS$2=2,BN16,))</f>
        <v>Thu</v>
      </c>
      <c r="BT11" s="7">
        <f t="shared" si="4"/>
        <v>795985.01</v>
      </c>
      <c r="BZ11" t="s">
        <v>35</v>
      </c>
      <c r="CA11" s="1">
        <v>190084.82000000009</v>
      </c>
      <c r="CB11" s="1">
        <v>190084.82000000009</v>
      </c>
      <c r="CC11" s="23">
        <v>-8.8756456395647235E-2</v>
      </c>
      <c r="CF11" t="str">
        <f t="shared" si="2"/>
        <v>Mar</v>
      </c>
      <c r="CG11" s="7">
        <f t="shared" si="0"/>
        <v>204515.87000000008</v>
      </c>
      <c r="CH11" s="7">
        <f t="shared" si="0"/>
        <v>204515.87000000008</v>
      </c>
    </row>
    <row r="12" spans="2:86" x14ac:dyDescent="0.3">
      <c r="B12" t="s">
        <v>59</v>
      </c>
      <c r="C12" s="1">
        <v>15725.98</v>
      </c>
      <c r="E12" t="s">
        <v>66</v>
      </c>
      <c r="F12" s="1">
        <v>4189.32</v>
      </c>
      <c r="O12" t="str">
        <f t="shared" ref="O12:P12" si="5">IF(AND($P$2=1,$P$3=1,$P$4=1),B3,IF(AND($P$2=2,$P$3=1,$P$4=1),E3,""))</f>
        <v/>
      </c>
      <c r="P12" s="1" t="str">
        <f t="shared" si="5"/>
        <v/>
      </c>
      <c r="S12" t="str">
        <f t="shared" ref="S12:T12" si="6">IF(AND($P$2=1,$P$3=2,$P$4=1),B27,IF(AND($P$2=2,$P$3=2,$P$4=1),E27,""))</f>
        <v/>
      </c>
      <c r="T12" s="1" t="str">
        <f t="shared" si="6"/>
        <v/>
      </c>
      <c r="W12" t="str">
        <f t="shared" ref="W12:X12" si="7">IF(AND($P$3=1,$P$4=1),O12,IF(AND($P$3=1,$P$4=2),O22,IF(AND($P$3=1,$P$4=3),O32,IF(AND($P$3=2,$P$4=1),S12,IF(AND($P$3=2,$P$4=2),S22,IF(AND($P$3=2,$P$4=3),S32,""))))))</f>
        <v>Allison Dixon</v>
      </c>
      <c r="X12">
        <f t="shared" si="7"/>
        <v>3571.02</v>
      </c>
      <c r="AZ12" t="s">
        <v>131</v>
      </c>
      <c r="BA12" s="1">
        <v>81110.130000000063</v>
      </c>
      <c r="BF12" t="str">
        <f t="shared" ref="BF12:BG12" si="8">IF($BE$2=1,AZ3,IF($BE$2=2,AZ12,IF($BE$2=3,AZ21,)))</f>
        <v>&lt;20</v>
      </c>
      <c r="BG12" s="7">
        <f t="shared" si="8"/>
        <v>178990.65</v>
      </c>
      <c r="BS12" t="str">
        <f t="shared" ref="BS12:BT12" si="9">IF($BS$2=1,BN6,IF($BS$2=2,BN17,))</f>
        <v>Wed</v>
      </c>
      <c r="BT12" s="7">
        <f t="shared" si="9"/>
        <v>774303.63</v>
      </c>
      <c r="BZ12" t="s">
        <v>34</v>
      </c>
      <c r="CA12" s="1">
        <v>190384.21999999983</v>
      </c>
      <c r="CB12" s="1">
        <v>190384.21999999983</v>
      </c>
      <c r="CC12" s="23">
        <v>1.5750863219889525E-3</v>
      </c>
      <c r="CF12" t="str">
        <f t="shared" si="2"/>
        <v>Apr</v>
      </c>
      <c r="CG12" s="7">
        <f t="shared" si="0"/>
        <v>192977.04000000012</v>
      </c>
      <c r="CH12" s="7">
        <f t="shared" si="0"/>
        <v>192977.04000000012</v>
      </c>
    </row>
    <row r="13" spans="2:86" x14ac:dyDescent="0.3">
      <c r="B13" t="s">
        <v>68</v>
      </c>
      <c r="C13" s="1">
        <v>14523.08</v>
      </c>
      <c r="E13" t="s">
        <v>187</v>
      </c>
      <c r="F13" s="1">
        <v>4434.54</v>
      </c>
      <c r="O13" t="str">
        <f t="shared" ref="O13:P13" si="10">IF(AND($P$2=1,$P$3=1,$P$4=1),B4,IF(AND($P$2=2,$P$3=1,$P$4=1),E4,""))</f>
        <v/>
      </c>
      <c r="P13" s="1" t="str">
        <f t="shared" si="10"/>
        <v/>
      </c>
      <c r="S13" t="str">
        <f t="shared" ref="S13:T13" si="11">IF(AND($P$2=1,$P$3=2,$P$4=1),B28,IF(AND($P$2=2,$P$3=2,$P$4=1),E28,""))</f>
        <v/>
      </c>
      <c r="T13" s="1" t="str">
        <f t="shared" si="11"/>
        <v/>
      </c>
      <c r="W13" t="str">
        <f t="shared" ref="W13:X13" si="12">IF(AND($P$3=1,$P$4=1),O13,IF(AND($P$3=1,$P$4=2),O23,IF(AND($P$3=1,$P$4=3),O33,IF(AND($P$3=2,$P$4=1),S13,IF(AND($P$3=2,$P$4=2),S23,IF(AND($P$3=2,$P$4=3),S33,""))))))</f>
        <v>Lisa West</v>
      </c>
      <c r="X13">
        <f t="shared" si="12"/>
        <v>4189.32</v>
      </c>
      <c r="AZ13" t="s">
        <v>129</v>
      </c>
      <c r="BA13" s="1">
        <v>401331.29000000039</v>
      </c>
      <c r="BF13" t="str">
        <f t="shared" ref="BF13:BG13" si="13">IF($BE$2=1,AZ4,IF($BE$2=2,AZ13,IF($BE$2=3,AZ22,)))</f>
        <v>21-30</v>
      </c>
      <c r="BG13" s="7">
        <f t="shared" si="13"/>
        <v>966833.4</v>
      </c>
      <c r="BN13" s="4" t="s">
        <v>135</v>
      </c>
      <c r="BO13" t="s">
        <v>4</v>
      </c>
      <c r="BS13" t="str">
        <f t="shared" ref="BS13:BT13" si="14">IF($BS$2=1,BN7,IF($BS$2=2,BN18,))</f>
        <v>Tue</v>
      </c>
      <c r="BT13" s="7">
        <f t="shared" si="14"/>
        <v>772166.83</v>
      </c>
      <c r="BZ13" t="s">
        <v>33</v>
      </c>
      <c r="CA13" s="1">
        <v>192253.24999999994</v>
      </c>
      <c r="CB13" s="1">
        <v>192253.24999999994</v>
      </c>
      <c r="CC13" s="23">
        <v>9.8171476606628266E-3</v>
      </c>
      <c r="CF13" t="str">
        <f t="shared" si="2"/>
        <v>May</v>
      </c>
      <c r="CG13" s="7">
        <f t="shared" si="0"/>
        <v>205642.84999999974</v>
      </c>
      <c r="CH13" s="7">
        <f t="shared" si="0"/>
        <v>205642.84999999974</v>
      </c>
    </row>
    <row r="14" spans="2:86" x14ac:dyDescent="0.3">
      <c r="B14" t="s">
        <v>58</v>
      </c>
      <c r="C14" s="1">
        <v>14417.39</v>
      </c>
      <c r="E14" t="s">
        <v>182</v>
      </c>
      <c r="F14" s="1">
        <v>5000.95</v>
      </c>
      <c r="O14" t="str">
        <f t="shared" ref="O14:P14" si="15">IF(AND($P$2=1,$P$3=1,$P$4=1),B5,IF(AND($P$2=2,$P$3=1,$P$4=1),E5,""))</f>
        <v/>
      </c>
      <c r="P14" s="1" t="str">
        <f t="shared" si="15"/>
        <v/>
      </c>
      <c r="S14" t="str">
        <f t="shared" ref="S14:T14" si="16">IF(AND($P$2=1,$P$3=2,$P$4=1),B29,IF(AND($P$2=2,$P$3=2,$P$4=1),E29,""))</f>
        <v/>
      </c>
      <c r="T14" s="1" t="str">
        <f t="shared" si="16"/>
        <v/>
      </c>
      <c r="W14" t="str">
        <f t="shared" ref="W14:X14" si="17">IF(AND($P$3=1,$P$4=1),O14,IF(AND($P$3=1,$P$4=2),O24,IF(AND($P$3=1,$P$4=3),O34,IF(AND($P$3=2,$P$4=1),S14,IF(AND($P$3=2,$P$4=2),S24,IF(AND($P$3=2,$P$4=3),S34,""))))))</f>
        <v>Chloe Roberts</v>
      </c>
      <c r="X14">
        <f t="shared" si="17"/>
        <v>4434.54</v>
      </c>
      <c r="AH14" t="s">
        <v>107</v>
      </c>
      <c r="AZ14" t="s">
        <v>132</v>
      </c>
      <c r="BA14" s="1">
        <v>429027.9899999997</v>
      </c>
      <c r="BF14" t="str">
        <f t="shared" ref="BF14:BG14" si="18">IF($BE$2=1,AZ5,IF($BE$2=2,AZ14,IF($BE$2=3,AZ23,)))</f>
        <v>31-40</v>
      </c>
      <c r="BG14" s="7">
        <f t="shared" si="18"/>
        <v>1027779.95</v>
      </c>
      <c r="BN14" t="s">
        <v>142</v>
      </c>
      <c r="BO14" s="3">
        <v>2806</v>
      </c>
      <c r="BS14" t="str">
        <f t="shared" ref="BS14:BT14" si="19">IF($BS$2=1,BN8,IF($BS$2=2,BN19,))</f>
        <v>Mon</v>
      </c>
      <c r="BT14" s="7">
        <f t="shared" si="19"/>
        <v>789470.88</v>
      </c>
      <c r="BZ14" t="s">
        <v>26</v>
      </c>
      <c r="CA14" s="1">
        <v>179355.56000000023</v>
      </c>
      <c r="CB14" s="1">
        <v>179355.56000000023</v>
      </c>
      <c r="CC14" s="23">
        <v>-6.7086980324128284E-2</v>
      </c>
      <c r="CF14" t="str">
        <f t="shared" si="2"/>
        <v>Jun</v>
      </c>
      <c r="CG14" s="7">
        <f t="shared" si="0"/>
        <v>195489.95</v>
      </c>
      <c r="CH14" s="7">
        <f t="shared" si="0"/>
        <v>195489.95</v>
      </c>
    </row>
    <row r="15" spans="2:86" x14ac:dyDescent="0.3">
      <c r="B15" t="s">
        <v>69</v>
      </c>
      <c r="C15" s="1">
        <v>14319.15</v>
      </c>
      <c r="E15" t="s">
        <v>183</v>
      </c>
      <c r="F15" s="1">
        <v>5070.13</v>
      </c>
      <c r="O15" t="str">
        <f t="shared" ref="O15:P15" si="20">IF(AND($P$2=1,$P$3=1,$P$4=1),B6,IF(AND($P$2=2,$P$3=1,$P$4=1),E6,""))</f>
        <v/>
      </c>
      <c r="P15" s="1" t="str">
        <f t="shared" si="20"/>
        <v/>
      </c>
      <c r="S15" t="str">
        <f t="shared" ref="S15:T15" si="21">IF(AND($P$2=1,$P$3=2,$P$4=1),B30,IF(AND($P$2=2,$P$3=2,$P$4=1),E30,""))</f>
        <v/>
      </c>
      <c r="T15" s="1" t="str">
        <f t="shared" si="21"/>
        <v/>
      </c>
      <c r="W15" t="str">
        <f t="shared" ref="W15:X15" si="22">IF(AND($P$3=1,$P$4=1),O15,IF(AND($P$3=1,$P$4=2),O25,IF(AND($P$3=1,$P$4=3),O35,IF(AND($P$3=2,$P$4=1),S15,IF(AND($P$3=2,$P$4=2),S25,IF(AND($P$3=2,$P$4=3),S35,""))))))</f>
        <v>Laura Fuller</v>
      </c>
      <c r="X15">
        <f t="shared" si="22"/>
        <v>5000.95</v>
      </c>
      <c r="AH15" t="s">
        <v>109</v>
      </c>
      <c r="AZ15" t="s">
        <v>130</v>
      </c>
      <c r="BA15" s="1">
        <v>481880.32000000001</v>
      </c>
      <c r="BF15" t="str">
        <f t="shared" ref="BF15:BG15" si="23">IF($BE$2=1,AZ6,IF($BE$2=2,AZ15,IF($BE$2=3,AZ24,)))</f>
        <v>41-50</v>
      </c>
      <c r="BG15" s="7">
        <f t="shared" si="23"/>
        <v>1144694.82</v>
      </c>
      <c r="BN15" t="s">
        <v>141</v>
      </c>
      <c r="BO15" s="3">
        <v>2866</v>
      </c>
      <c r="BS15" t="str">
        <f t="shared" ref="BS15:BT15" si="24">IF($BS$2=1,BN9,IF($BS$2=2,BN20,))</f>
        <v>Sun</v>
      </c>
      <c r="BT15" s="7">
        <f t="shared" si="24"/>
        <v>765868.28</v>
      </c>
      <c r="CF15" t="str">
        <f t="shared" si="2"/>
        <v>Jul</v>
      </c>
      <c r="CG15" s="7">
        <f t="shared" si="0"/>
        <v>182737.19000000009</v>
      </c>
      <c r="CH15" s="7">
        <f t="shared" si="0"/>
        <v>182737.19000000009</v>
      </c>
    </row>
    <row r="16" spans="2:86" x14ac:dyDescent="0.3">
      <c r="I16" s="14" t="s">
        <v>101</v>
      </c>
      <c r="O16" t="str">
        <f t="shared" ref="O16:P16" si="25">IF(AND($P$2=1,$P$3=1,$P$4=1),B7,IF(AND($P$2=2,$P$3=1,$P$4=1),E7,""))</f>
        <v/>
      </c>
      <c r="P16" s="1" t="str">
        <f t="shared" si="25"/>
        <v/>
      </c>
      <c r="S16" t="str">
        <f t="shared" ref="S16:T16" si="26">IF(AND($P$2=1,$P$3=2,$P$4=1),B31,IF(AND($P$2=2,$P$3=2,$P$4=1),E31,""))</f>
        <v/>
      </c>
      <c r="T16" s="1" t="str">
        <f t="shared" si="26"/>
        <v/>
      </c>
      <c r="W16" t="str">
        <f t="shared" ref="W16:X16" si="27">IF(AND($P$3=1,$P$4=1),O16,IF(AND($P$3=1,$P$4=2),O26,IF(AND($P$3=1,$P$4=3),O36,IF(AND($P$3=2,$P$4=1),S16,IF(AND($P$3=2,$P$4=2),S26,IF(AND($P$3=2,$P$4=3),S36,""))))))</f>
        <v>Samantha Ford</v>
      </c>
      <c r="X16">
        <f t="shared" si="27"/>
        <v>5070.13</v>
      </c>
      <c r="AH16" t="s">
        <v>110</v>
      </c>
      <c r="AZ16" t="s">
        <v>134</v>
      </c>
      <c r="BA16" s="1">
        <v>904162.32999999751</v>
      </c>
      <c r="BF16" t="str">
        <f t="shared" ref="BF16:BG16" si="28">IF($BE$2=1,AZ7,IF($BE$2=2,AZ16,IF($BE$2=3,AZ25,)))</f>
        <v>50+</v>
      </c>
      <c r="BG16" s="7">
        <f t="shared" si="28"/>
        <v>2128510.65</v>
      </c>
      <c r="BN16" t="s">
        <v>140</v>
      </c>
      <c r="BO16" s="3">
        <v>2896</v>
      </c>
      <c r="BZ16" s="4" t="s">
        <v>146</v>
      </c>
      <c r="CA16" t="s">
        <v>0</v>
      </c>
      <c r="CB16" t="s">
        <v>54</v>
      </c>
      <c r="CC16" t="s">
        <v>150</v>
      </c>
      <c r="CF16" t="str">
        <f t="shared" si="2"/>
        <v>Aug</v>
      </c>
      <c r="CG16" s="7">
        <f t="shared" si="0"/>
        <v>208599.36000000002</v>
      </c>
      <c r="CH16" s="7">
        <f t="shared" si="0"/>
        <v>208599.36000000002</v>
      </c>
    </row>
    <row r="17" spans="2:86" x14ac:dyDescent="0.3">
      <c r="BN17" t="s">
        <v>139</v>
      </c>
      <c r="BO17" s="3">
        <v>2824</v>
      </c>
      <c r="BZ17" t="s">
        <v>28</v>
      </c>
      <c r="CA17" s="1">
        <v>444162.52</v>
      </c>
      <c r="CB17" s="1">
        <v>444162.52</v>
      </c>
      <c r="CC17" s="23"/>
      <c r="CF17" t="str">
        <f t="shared" si="2"/>
        <v>Sep</v>
      </c>
      <c r="CG17" s="7">
        <f t="shared" si="0"/>
        <v>190084.82000000009</v>
      </c>
      <c r="CH17" s="7">
        <f t="shared" si="0"/>
        <v>190084.82000000009</v>
      </c>
    </row>
    <row r="18" spans="2:86" x14ac:dyDescent="0.3">
      <c r="B18" s="4" t="s">
        <v>72</v>
      </c>
      <c r="C18" t="s">
        <v>4</v>
      </c>
      <c r="E18" s="4" t="s">
        <v>72</v>
      </c>
      <c r="F18" t="s">
        <v>4</v>
      </c>
      <c r="I18" t="str">
        <f>IF(AND($P$2=1,$P$3=1,$P$4=1),B2,IF(AND($P$2=2,$P$3=1,$P$4=1),E2,""))</f>
        <v/>
      </c>
      <c r="BN18" t="s">
        <v>138</v>
      </c>
      <c r="BO18" s="3">
        <v>2876</v>
      </c>
      <c r="BS18" t="s">
        <v>126</v>
      </c>
      <c r="BZ18" t="s">
        <v>27</v>
      </c>
      <c r="CA18" s="1">
        <v>423741.52</v>
      </c>
      <c r="CB18" s="1">
        <v>423741.52</v>
      </c>
      <c r="CC18" s="23">
        <v>-4.5976414218831432E-2</v>
      </c>
      <c r="CF18" t="str">
        <f t="shared" si="2"/>
        <v>Oct</v>
      </c>
      <c r="CG18" s="7">
        <f t="shared" si="0"/>
        <v>190384.21999999983</v>
      </c>
      <c r="CH18" s="7">
        <f t="shared" si="0"/>
        <v>190384.21999999983</v>
      </c>
    </row>
    <row r="19" spans="2:86" x14ac:dyDescent="0.3">
      <c r="B19" t="s">
        <v>61</v>
      </c>
      <c r="C19" s="3">
        <v>78</v>
      </c>
      <c r="E19" t="s">
        <v>184</v>
      </c>
      <c r="F19" s="3">
        <v>17</v>
      </c>
      <c r="O19" t="s">
        <v>98</v>
      </c>
      <c r="S19" t="s">
        <v>100</v>
      </c>
      <c r="BF19" t="s">
        <v>126</v>
      </c>
      <c r="BN19" t="s">
        <v>137</v>
      </c>
      <c r="BO19" s="3">
        <v>2887</v>
      </c>
      <c r="BZ19" t="s">
        <v>31</v>
      </c>
      <c r="CA19" s="1">
        <v>468344.27</v>
      </c>
      <c r="CB19" s="1">
        <v>468344.27</v>
      </c>
      <c r="CC19" s="23">
        <v>0.10525933356731244</v>
      </c>
      <c r="CF19" t="str">
        <f t="shared" si="2"/>
        <v>Nov</v>
      </c>
      <c r="CG19" s="7">
        <f t="shared" si="0"/>
        <v>192253.24999999994</v>
      </c>
      <c r="CH19" s="7">
        <f t="shared" si="0"/>
        <v>192253.24999999994</v>
      </c>
    </row>
    <row r="20" spans="2:86" x14ac:dyDescent="0.3">
      <c r="B20" t="s">
        <v>59</v>
      </c>
      <c r="C20" s="3">
        <v>63</v>
      </c>
      <c r="E20" t="s">
        <v>66</v>
      </c>
      <c r="F20" s="3">
        <v>19</v>
      </c>
      <c r="AZ20" s="4" t="s">
        <v>128</v>
      </c>
      <c r="BA20" t="s">
        <v>4</v>
      </c>
      <c r="BF20" t="str">
        <f>IF(BE2=1,"Total revenue",IF(BE2=2,"Profit",IF(BE2=3,"Total no. of transactions")))</f>
        <v>Total revenue</v>
      </c>
      <c r="BN20" t="s">
        <v>136</v>
      </c>
      <c r="BO20" s="3">
        <v>2845</v>
      </c>
      <c r="BS20" t="str">
        <f>IF(BS2=1,"Revenue generated","Total no. of transactions")</f>
        <v>Revenue generated</v>
      </c>
      <c r="BZ20" t="s">
        <v>24</v>
      </c>
      <c r="CA20" s="1">
        <v>448652.76</v>
      </c>
      <c r="CB20" s="1">
        <v>448652.76</v>
      </c>
      <c r="CC20" s="23">
        <v>-4.2044946978853845E-2</v>
      </c>
      <c r="CF20" t="str">
        <f t="shared" si="2"/>
        <v>Dec</v>
      </c>
      <c r="CG20" s="7">
        <f t="shared" si="0"/>
        <v>179355.56000000023</v>
      </c>
      <c r="CH20" s="7">
        <f t="shared" si="0"/>
        <v>179355.56000000023</v>
      </c>
    </row>
    <row r="21" spans="2:86" x14ac:dyDescent="0.3">
      <c r="B21" t="s">
        <v>70</v>
      </c>
      <c r="C21" s="3">
        <v>57</v>
      </c>
      <c r="E21" t="s">
        <v>185</v>
      </c>
      <c r="F21" s="3">
        <v>21</v>
      </c>
      <c r="O21" t="str">
        <f>IF(AND($P$2=1,$P$3=1,$P$4=2),B10,IF(AND($P$2=2,$P$3=1,$P$4=2),E10,""))</f>
        <v>Customer_Name</v>
      </c>
      <c r="P21" t="str">
        <f>IF(AND($P$2=1,$P$3=1,$P$4=2),C10,IF(AND($P$2=2,$P$3=1,$P$4=2),F10,""))</f>
        <v>Total Revenue</v>
      </c>
      <c r="S21" t="str">
        <f>IF(AND($P$2=1,$P$3=2,$P$4=2),B34,IF(AND($P$2=2,$P$3=2,$P$4=2),E34,""))</f>
        <v/>
      </c>
      <c r="T21" t="str">
        <f>IF(AND($P$2=1,$P$3=2,$P$4=2),C34,IF(AND($P$2=2,$P$3=2,$P$4=2),F34,""))</f>
        <v/>
      </c>
      <c r="AZ21" t="s">
        <v>131</v>
      </c>
      <c r="BA21" s="3">
        <v>684</v>
      </c>
      <c r="BZ21" t="s">
        <v>32</v>
      </c>
      <c r="CA21" s="1">
        <v>480720.64000000001</v>
      </c>
      <c r="CB21" s="1">
        <v>480720.64000000001</v>
      </c>
      <c r="CC21" s="23">
        <v>7.1475945004773861E-2</v>
      </c>
    </row>
    <row r="22" spans="2:86" x14ac:dyDescent="0.3">
      <c r="B22" t="s">
        <v>67</v>
      </c>
      <c r="C22" s="3">
        <v>51</v>
      </c>
      <c r="E22" t="s">
        <v>186</v>
      </c>
      <c r="F22" s="3">
        <v>21</v>
      </c>
      <c r="O22" t="str">
        <f t="shared" ref="O22:P22" si="29">IF(AND($P$2=1,$P$3=1,$P$4=2),B11,IF(AND($P$2=2,$P$3=1,$P$4=2),E11,""))</f>
        <v>Allison Dixon</v>
      </c>
      <c r="P22" s="1">
        <f t="shared" si="29"/>
        <v>3571.02</v>
      </c>
      <c r="S22" t="str">
        <f t="shared" ref="S22:T22" si="30">IF(AND($P$2=1,$P$3=2,$P$4=2),B35,IF(AND($P$2=2,$P$3=2,$P$4=2),E35,""))</f>
        <v/>
      </c>
      <c r="T22" s="1" t="str">
        <f t="shared" si="30"/>
        <v/>
      </c>
      <c r="AZ22" t="s">
        <v>129</v>
      </c>
      <c r="BA22" s="3">
        <v>3582</v>
      </c>
      <c r="BF22" t="str">
        <f>_xlfn.TEXTJOIN(" ",TRUE,BF20,"by customer age")</f>
        <v>Total revenue by customer age</v>
      </c>
      <c r="BS22" t="str">
        <f>_xlfn.TEXTJOIN(" ",TRUE,BS20,"on each day of the week")</f>
        <v>Revenue generated on each day of the week</v>
      </c>
      <c r="BZ22" t="s">
        <v>30</v>
      </c>
      <c r="CA22" s="1">
        <v>455501.14</v>
      </c>
      <c r="CB22" s="1">
        <v>455501.14</v>
      </c>
      <c r="CC22" s="23">
        <v>-5.2461862257464124E-2</v>
      </c>
    </row>
    <row r="23" spans="2:86" x14ac:dyDescent="0.3">
      <c r="B23" t="s">
        <v>65</v>
      </c>
      <c r="C23" s="3">
        <v>51</v>
      </c>
      <c r="E23" t="s">
        <v>181</v>
      </c>
      <c r="F23" s="3">
        <v>21</v>
      </c>
      <c r="O23" t="str">
        <f t="shared" ref="O23:P23" si="31">IF(AND($P$2=1,$P$3=1,$P$4=2),B12,IF(AND($P$2=2,$P$3=1,$P$4=2),E12,""))</f>
        <v>Lisa West</v>
      </c>
      <c r="P23" s="1">
        <f t="shared" si="31"/>
        <v>4189.32</v>
      </c>
      <c r="S23" t="str">
        <f t="shared" ref="S23:T23" si="32">IF(AND($P$2=1,$P$3=2,$P$4=2),B36,IF(AND($P$2=2,$P$3=2,$P$4=2),E36,""))</f>
        <v/>
      </c>
      <c r="T23" s="1" t="str">
        <f t="shared" si="32"/>
        <v/>
      </c>
      <c r="AZ23" t="s">
        <v>132</v>
      </c>
      <c r="BA23" s="3">
        <v>3768</v>
      </c>
      <c r="BZ23" t="s">
        <v>29</v>
      </c>
      <c r="CA23" s="1">
        <v>433725.86</v>
      </c>
      <c r="CB23" s="1">
        <v>433725.86</v>
      </c>
      <c r="CC23" s="23">
        <v>-4.7805105383490427E-2</v>
      </c>
      <c r="CF23" t="s">
        <v>152</v>
      </c>
      <c r="CH23" t="s">
        <v>126</v>
      </c>
    </row>
    <row r="24" spans="2:86" x14ac:dyDescent="0.3">
      <c r="O24" t="str">
        <f t="shared" ref="O24:P24" si="33">IF(AND($P$2=1,$P$3=1,$P$4=2),B13,IF(AND($P$2=2,$P$3=1,$P$4=2),E13,""))</f>
        <v>Chloe Roberts</v>
      </c>
      <c r="P24" s="1">
        <f t="shared" si="33"/>
        <v>4434.54</v>
      </c>
      <c r="S24" t="str">
        <f t="shared" ref="S24:T24" si="34">IF(AND($P$2=1,$P$3=2,$P$4=2),B37,IF(AND($P$2=2,$P$3=2,$P$4=2),E37,""))</f>
        <v/>
      </c>
      <c r="T24" s="1" t="str">
        <f t="shared" si="34"/>
        <v/>
      </c>
      <c r="AZ24" t="s">
        <v>130</v>
      </c>
      <c r="BA24" s="3">
        <v>4184</v>
      </c>
      <c r="BZ24" t="s">
        <v>25</v>
      </c>
      <c r="CA24" s="1">
        <v>485766.25</v>
      </c>
      <c r="CB24" s="1">
        <v>485766.25</v>
      </c>
      <c r="CC24" s="23">
        <v>0.11998452202043018</v>
      </c>
      <c r="CH24" t="str">
        <f>IF(CG2=1,"Profit trend",IF(CG2=2,"Revenue trend",IF(CG2=3,"# Transactions trend")))</f>
        <v>Profit trend</v>
      </c>
    </row>
    <row r="25" spans="2:86" x14ac:dyDescent="0.3">
      <c r="O25" t="str">
        <f t="shared" ref="O25:P25" si="35">IF(AND($P$2=1,$P$3=1,$P$4=2),B14,IF(AND($P$2=2,$P$3=1,$P$4=2),E14,""))</f>
        <v>Laura Fuller</v>
      </c>
      <c r="P25" s="1">
        <f t="shared" si="35"/>
        <v>5000.95</v>
      </c>
      <c r="S25" t="str">
        <f t="shared" ref="S25:T25" si="36">IF(AND($P$2=1,$P$3=2,$P$4=2),B38,IF(AND($P$2=2,$P$3=2,$P$4=2),E38,""))</f>
        <v/>
      </c>
      <c r="T25" s="1" t="str">
        <f t="shared" si="36"/>
        <v/>
      </c>
      <c r="AZ25" t="s">
        <v>134</v>
      </c>
      <c r="BA25" s="3">
        <v>7782</v>
      </c>
      <c r="BZ25" t="s">
        <v>35</v>
      </c>
      <c r="CA25" s="1">
        <v>443447.43</v>
      </c>
      <c r="CB25" s="1">
        <v>443447.43</v>
      </c>
      <c r="CC25" s="23">
        <v>-8.7117662044244551E-2</v>
      </c>
      <c r="CF25" t="str">
        <f>IF($CG$2=1,CC2,IF($CG$2=2,CC16,IF($CG$2=3,CC30,)))</f>
        <v>Profits3</v>
      </c>
    </row>
    <row r="26" spans="2:86" x14ac:dyDescent="0.3">
      <c r="B26" s="4" t="s">
        <v>75</v>
      </c>
      <c r="C26" t="s">
        <v>2</v>
      </c>
      <c r="E26" s="4" t="s">
        <v>75</v>
      </c>
      <c r="F26" t="s">
        <v>2</v>
      </c>
      <c r="O26" t="str">
        <f t="shared" ref="O26:P26" si="37">IF(AND($P$2=1,$P$3=1,$P$4=2),B15,IF(AND($P$2=2,$P$3=1,$P$4=2),E15,""))</f>
        <v>Samantha Ford</v>
      </c>
      <c r="P26" s="1">
        <f t="shared" si="37"/>
        <v>5070.13</v>
      </c>
      <c r="S26" t="str">
        <f t="shared" ref="S26:T26" si="38">IF(AND($P$2=1,$P$3=2,$P$4=2),B39,IF(AND($P$2=2,$P$3=2,$P$4=2),E39,""))</f>
        <v/>
      </c>
      <c r="T26" s="1" t="str">
        <f t="shared" si="38"/>
        <v/>
      </c>
      <c r="BZ26" t="s">
        <v>34</v>
      </c>
      <c r="CA26" s="1">
        <v>458984.38</v>
      </c>
      <c r="CB26" s="1">
        <v>458984.38</v>
      </c>
      <c r="CC26" s="23">
        <v>3.5036734794020592E-2</v>
      </c>
      <c r="CF26" s="29">
        <f t="shared" ref="CF26:CF37" si="39">IF($CG$2=1,CC3,IF($CG$2=2,CC17,IF($CG$2=3,CC31,)))</f>
        <v>0</v>
      </c>
      <c r="CH26" t="str">
        <f>_xlfn.TEXTJOIN(" ",TRUE,CH24,"and","MoM growth rate")</f>
        <v>Profit trend and MoM growth rate</v>
      </c>
    </row>
    <row r="27" spans="2:86" x14ac:dyDescent="0.3">
      <c r="B27" t="s">
        <v>87</v>
      </c>
      <c r="C27" s="1">
        <v>134907.55999999997</v>
      </c>
      <c r="E27" t="s">
        <v>84</v>
      </c>
      <c r="F27" s="1">
        <v>86589.620000000039</v>
      </c>
      <c r="BZ27" t="s">
        <v>33</v>
      </c>
      <c r="CA27" s="1">
        <v>462537.41</v>
      </c>
      <c r="CB27" s="1">
        <v>462537.41</v>
      </c>
      <c r="CC27" s="23">
        <v>7.7410695326929641E-3</v>
      </c>
      <c r="CF27" s="23">
        <f t="shared" si="39"/>
        <v>2.3177510016298162E-4</v>
      </c>
    </row>
    <row r="28" spans="2:86" x14ac:dyDescent="0.3">
      <c r="B28" t="s">
        <v>76</v>
      </c>
      <c r="C28" s="1">
        <v>132555.79000000007</v>
      </c>
      <c r="E28" t="s">
        <v>81</v>
      </c>
      <c r="F28" s="1">
        <v>91811.079999999987</v>
      </c>
      <c r="BZ28" t="s">
        <v>26</v>
      </c>
      <c r="CA28" s="1">
        <v>441225.29</v>
      </c>
      <c r="CB28" s="1">
        <v>441225.29</v>
      </c>
      <c r="CC28" s="23">
        <v>-4.6076532490636805E-2</v>
      </c>
      <c r="CF28" s="23">
        <f t="shared" si="39"/>
        <v>0.15053902086432103</v>
      </c>
    </row>
    <row r="29" spans="2:86" x14ac:dyDescent="0.3">
      <c r="B29" t="s">
        <v>82</v>
      </c>
      <c r="C29" s="1">
        <v>132061.02000000005</v>
      </c>
      <c r="E29" t="s">
        <v>88</v>
      </c>
      <c r="F29" s="1">
        <v>96221.150000000067</v>
      </c>
      <c r="O29" t="s">
        <v>99</v>
      </c>
      <c r="S29" t="s">
        <v>100</v>
      </c>
      <c r="CF29" s="23">
        <f t="shared" si="39"/>
        <v>-5.6420218147373864E-2</v>
      </c>
    </row>
    <row r="30" spans="2:86" x14ac:dyDescent="0.3">
      <c r="B30" t="s">
        <v>86</v>
      </c>
      <c r="C30" s="1">
        <v>131335.96999999983</v>
      </c>
      <c r="E30" t="s">
        <v>80</v>
      </c>
      <c r="F30" s="1">
        <v>101212.63000000006</v>
      </c>
      <c r="BZ30" s="4" t="s">
        <v>146</v>
      </c>
      <c r="CA30" t="s">
        <v>4</v>
      </c>
      <c r="CB30" t="s">
        <v>148</v>
      </c>
      <c r="CC30" t="s">
        <v>151</v>
      </c>
      <c r="CF30" s="23">
        <f t="shared" si="39"/>
        <v>6.5633766586945322E-2</v>
      </c>
    </row>
    <row r="31" spans="2:86" x14ac:dyDescent="0.3">
      <c r="B31" t="s">
        <v>83</v>
      </c>
      <c r="C31" s="1">
        <v>128176.22</v>
      </c>
      <c r="E31" t="s">
        <v>77</v>
      </c>
      <c r="F31" s="1">
        <v>104453.84999999987</v>
      </c>
      <c r="O31" t="str">
        <f>IF(AND($P$2=1,$P$3=1,$P$4=3),B18,IF(AND($P$2=2,$P$3=1,$P$4=3),E18,""))</f>
        <v/>
      </c>
      <c r="P31" t="str">
        <f>IF(AND($P$2=1,$P$3=1,$P$4=3),C18,IF(AND($P$2=2,$P$3=1,$P$4=3),F18,""))</f>
        <v/>
      </c>
      <c r="S31" t="str">
        <f>IF(AND($P$2=1,$P$3=2,$P$4=3),B42,IF(AND($P$2=2,$P$3=2,$P$4=3),E42,""))</f>
        <v/>
      </c>
      <c r="T31" t="str">
        <f>IF(AND($P$2=1,$P$3=2,$P$4=3),C42,IF(AND($P$2=2,$P$3=2,$P$4=3),F42,""))</f>
        <v/>
      </c>
      <c r="BZ31" t="s">
        <v>28</v>
      </c>
      <c r="CA31" s="3">
        <v>1694</v>
      </c>
      <c r="CB31">
        <v>1694</v>
      </c>
      <c r="CC31" s="23"/>
      <c r="CF31" s="23">
        <f t="shared" si="39"/>
        <v>-4.9371519603038691E-2</v>
      </c>
    </row>
    <row r="32" spans="2:86" x14ac:dyDescent="0.3">
      <c r="O32" t="str">
        <f t="shared" ref="O32:P32" si="40">IF(AND($P$2=1,$P$3=1,$P$4=3),B19,IF(AND($P$2=2,$P$3=1,$P$4=3),E19,""))</f>
        <v/>
      </c>
      <c r="P32" t="str">
        <f t="shared" si="40"/>
        <v/>
      </c>
      <c r="S32" t="str">
        <f t="shared" ref="S32:T32" si="41">IF(AND($P$2=1,$P$3=2,$P$4=3),B43,IF(AND($P$2=2,$P$3=2,$P$4=3),E43,""))</f>
        <v/>
      </c>
      <c r="T32" t="str">
        <f t="shared" si="41"/>
        <v/>
      </c>
      <c r="BZ32" t="s">
        <v>27</v>
      </c>
      <c r="CA32" s="3">
        <v>1539</v>
      </c>
      <c r="CB32">
        <v>1539</v>
      </c>
      <c r="CC32" s="23">
        <v>-9.149940968122787E-2</v>
      </c>
      <c r="CF32" s="23">
        <f t="shared" si="39"/>
        <v>-6.5234862457123358E-2</v>
      </c>
    </row>
    <row r="33" spans="2:84" x14ac:dyDescent="0.3">
      <c r="O33" t="str">
        <f t="shared" ref="O33:P33" si="42">IF(AND($P$2=1,$P$3=1,$P$4=3),B20,IF(AND($P$2=2,$P$3=1,$P$4=3),E20,""))</f>
        <v/>
      </c>
      <c r="P33" t="str">
        <f t="shared" si="42"/>
        <v/>
      </c>
      <c r="S33" t="str">
        <f t="shared" ref="S33:T33" si="43">IF(AND($P$2=1,$P$3=2,$P$4=3),B44,IF(AND($P$2=2,$P$3=2,$P$4=3),E44,""))</f>
        <v/>
      </c>
      <c r="T33" t="str">
        <f t="shared" si="43"/>
        <v/>
      </c>
      <c r="BZ33" t="s">
        <v>31</v>
      </c>
      <c r="CA33" s="3">
        <v>1724</v>
      </c>
      <c r="CB33">
        <v>1724</v>
      </c>
      <c r="CC33" s="23">
        <v>0.12020792722547108</v>
      </c>
      <c r="CF33" s="23">
        <f t="shared" si="39"/>
        <v>0.1415265825199562</v>
      </c>
    </row>
    <row r="34" spans="2:84" x14ac:dyDescent="0.3">
      <c r="B34" s="4" t="s">
        <v>75</v>
      </c>
      <c r="C34" t="s">
        <v>0</v>
      </c>
      <c r="E34" s="4" t="s">
        <v>75</v>
      </c>
      <c r="F34" t="s">
        <v>0</v>
      </c>
      <c r="O34" t="str">
        <f t="shared" ref="O34:P34" si="44">IF(AND($P$2=1,$P$3=1,$P$4=3),B21,IF(AND($P$2=2,$P$3=1,$P$4=3),E21,""))</f>
        <v/>
      </c>
      <c r="P34" t="str">
        <f t="shared" si="44"/>
        <v/>
      </c>
      <c r="S34" t="str">
        <f t="shared" ref="S34:T34" si="45">IF(AND($P$2=1,$P$3=2,$P$4=3),B45,IF(AND($P$2=2,$P$3=2,$P$4=3),E45,""))</f>
        <v/>
      </c>
      <c r="T34" t="str">
        <f t="shared" si="45"/>
        <v/>
      </c>
      <c r="BZ34" t="s">
        <v>24</v>
      </c>
      <c r="CA34" s="3">
        <v>1635</v>
      </c>
      <c r="CB34">
        <v>1635</v>
      </c>
      <c r="CC34" s="23">
        <v>-5.1624129930394433E-2</v>
      </c>
      <c r="CF34" s="23">
        <f t="shared" si="39"/>
        <v>-8.8756456395647235E-2</v>
      </c>
    </row>
    <row r="35" spans="2:84" x14ac:dyDescent="0.3">
      <c r="B35" t="s">
        <v>82</v>
      </c>
      <c r="C35" s="1">
        <v>317556.25</v>
      </c>
      <c r="E35" t="s">
        <v>84</v>
      </c>
      <c r="F35" s="1">
        <v>214362.37</v>
      </c>
      <c r="O35" t="str">
        <f t="shared" ref="O35:P35" si="46">IF(AND($P$2=1,$P$3=1,$P$4=3),B22,IF(AND($P$2=2,$P$3=1,$P$4=3),E22,""))</f>
        <v/>
      </c>
      <c r="P35" t="str">
        <f t="shared" si="46"/>
        <v/>
      </c>
      <c r="S35" t="str">
        <f t="shared" ref="S35:T35" si="47">IF(AND($P$2=1,$P$3=2,$P$4=3),B46,IF(AND($P$2=2,$P$3=2,$P$4=3),E46,""))</f>
        <v/>
      </c>
      <c r="T35" t="str">
        <f t="shared" si="47"/>
        <v/>
      </c>
      <c r="W35" s="13" t="s">
        <v>126</v>
      </c>
      <c r="BZ35" t="s">
        <v>32</v>
      </c>
      <c r="CA35" s="3">
        <v>1732</v>
      </c>
      <c r="CB35">
        <v>1732</v>
      </c>
      <c r="CC35" s="23">
        <v>5.9327217125382262E-2</v>
      </c>
      <c r="CF35" s="23">
        <f t="shared" si="39"/>
        <v>1.5750863219889525E-3</v>
      </c>
    </row>
    <row r="36" spans="2:84" x14ac:dyDescent="0.3">
      <c r="B36" t="s">
        <v>86</v>
      </c>
      <c r="C36" s="1">
        <v>315330.21000000002</v>
      </c>
      <c r="E36" t="s">
        <v>81</v>
      </c>
      <c r="F36" s="1">
        <v>220567.45</v>
      </c>
      <c r="O36" t="str">
        <f t="shared" ref="O36:P36" si="48">IF(AND($P$2=1,$P$3=1,$P$4=3),B23,IF(AND($P$2=2,$P$3=1,$P$4=3),E23,""))</f>
        <v/>
      </c>
      <c r="P36" t="str">
        <f t="shared" si="48"/>
        <v/>
      </c>
      <c r="S36" t="str">
        <f t="shared" ref="S36:T36" si="49">IF(AND($P$2=1,$P$3=2,$P$4=3),B47,IF(AND($P$2=2,$P$3=2,$P$4=3),E47,""))</f>
        <v/>
      </c>
      <c r="T36" t="str">
        <f t="shared" si="49"/>
        <v/>
      </c>
      <c r="W36" t="str">
        <f>IF($P$2=1,"Top 5","Bottom 5")</f>
        <v>Bottom 5</v>
      </c>
      <c r="BZ36" t="s">
        <v>30</v>
      </c>
      <c r="CA36" s="3">
        <v>1620</v>
      </c>
      <c r="CB36">
        <v>1620</v>
      </c>
      <c r="CC36" s="23">
        <v>-6.4665127020785224E-2</v>
      </c>
      <c r="CF36" s="23">
        <f t="shared" si="39"/>
        <v>9.8171476606628266E-3</v>
      </c>
    </row>
    <row r="37" spans="2:84" x14ac:dyDescent="0.3">
      <c r="B37" t="s">
        <v>76</v>
      </c>
      <c r="C37" s="1">
        <v>314849.09999999998</v>
      </c>
      <c r="E37" t="s">
        <v>88</v>
      </c>
      <c r="F37" s="1">
        <v>240710.45</v>
      </c>
      <c r="W37" t="str">
        <f>IF($P$3=1, "customers","locations")</f>
        <v>customers</v>
      </c>
      <c r="BZ37" t="s">
        <v>29</v>
      </c>
      <c r="CA37" s="3">
        <v>1638</v>
      </c>
      <c r="CB37">
        <v>1638</v>
      </c>
      <c r="CC37" s="23">
        <v>1.1111111111111112E-2</v>
      </c>
      <c r="CF37" s="23">
        <f t="shared" si="39"/>
        <v>-6.7086980324128284E-2</v>
      </c>
    </row>
    <row r="38" spans="2:84" x14ac:dyDescent="0.3">
      <c r="B38" t="s">
        <v>87</v>
      </c>
      <c r="C38" s="1">
        <v>302104.38</v>
      </c>
      <c r="E38" t="s">
        <v>80</v>
      </c>
      <c r="F38" s="1">
        <v>245625.59</v>
      </c>
      <c r="W38" t="str">
        <f>IF($P$4=1,"by profits",IF($P$4=2,"by revenue",IF($P$4=3,"by no. of transactions",)))</f>
        <v>by revenue</v>
      </c>
      <c r="BZ38" t="s">
        <v>25</v>
      </c>
      <c r="CA38" s="3">
        <v>1763</v>
      </c>
      <c r="CB38">
        <v>1763</v>
      </c>
      <c r="CC38" s="23">
        <v>7.6312576312576319E-2</v>
      </c>
    </row>
    <row r="39" spans="2:84" x14ac:dyDescent="0.3">
      <c r="B39" t="s">
        <v>85</v>
      </c>
      <c r="C39" s="1">
        <v>297553.8</v>
      </c>
      <c r="E39" t="s">
        <v>77</v>
      </c>
      <c r="F39" s="1">
        <v>247486.45</v>
      </c>
      <c r="BZ39" t="s">
        <v>35</v>
      </c>
      <c r="CA39" s="3">
        <v>1623</v>
      </c>
      <c r="CB39">
        <v>1623</v>
      </c>
      <c r="CC39" s="23">
        <v>-7.9410096426545659E-2</v>
      </c>
    </row>
    <row r="40" spans="2:84" x14ac:dyDescent="0.3">
      <c r="W40" t="str">
        <f>_xlfn.TEXTJOIN(" ",TRUE,W36,W37,W38)</f>
        <v>Bottom 5 customers by revenue</v>
      </c>
      <c r="BZ40" t="s">
        <v>34</v>
      </c>
      <c r="CA40" s="3">
        <v>1703</v>
      </c>
      <c r="CB40">
        <v>1703</v>
      </c>
      <c r="CC40" s="23">
        <v>4.9291435613062227E-2</v>
      </c>
    </row>
    <row r="41" spans="2:84" x14ac:dyDescent="0.3">
      <c r="BZ41" t="s">
        <v>33</v>
      </c>
      <c r="CA41" s="3">
        <v>1684</v>
      </c>
      <c r="CB41">
        <v>1684</v>
      </c>
      <c r="CC41" s="23">
        <v>-1.1156782149148562E-2</v>
      </c>
    </row>
    <row r="42" spans="2:84" x14ac:dyDescent="0.3">
      <c r="B42" s="4" t="s">
        <v>75</v>
      </c>
      <c r="C42" t="s">
        <v>4</v>
      </c>
      <c r="E42" s="4" t="s">
        <v>75</v>
      </c>
      <c r="F42" t="s">
        <v>4</v>
      </c>
      <c r="BZ42" t="s">
        <v>26</v>
      </c>
      <c r="CA42" s="3">
        <v>1645</v>
      </c>
      <c r="CB42">
        <v>1645</v>
      </c>
      <c r="CC42" s="23">
        <v>-2.315914489311164E-2</v>
      </c>
    </row>
    <row r="43" spans="2:84" x14ac:dyDescent="0.3">
      <c r="B43" t="s">
        <v>86</v>
      </c>
      <c r="C43" s="3">
        <v>1145</v>
      </c>
      <c r="E43" t="s">
        <v>84</v>
      </c>
      <c r="F43" s="3">
        <v>785</v>
      </c>
    </row>
    <row r="44" spans="2:84" x14ac:dyDescent="0.3">
      <c r="B44" t="s">
        <v>82</v>
      </c>
      <c r="C44" s="3">
        <v>1141</v>
      </c>
      <c r="E44" t="s">
        <v>81</v>
      </c>
      <c r="F44" s="3">
        <v>808</v>
      </c>
    </row>
    <row r="45" spans="2:84" x14ac:dyDescent="0.3">
      <c r="B45" t="s">
        <v>85</v>
      </c>
      <c r="C45" s="3">
        <v>1138</v>
      </c>
      <c r="E45" t="s">
        <v>77</v>
      </c>
      <c r="F45" s="3">
        <v>876</v>
      </c>
    </row>
    <row r="46" spans="2:84" x14ac:dyDescent="0.3">
      <c r="B46" t="s">
        <v>76</v>
      </c>
      <c r="C46" s="3">
        <v>1136</v>
      </c>
      <c r="E46" t="s">
        <v>79</v>
      </c>
      <c r="F46" s="3">
        <v>892</v>
      </c>
    </row>
    <row r="47" spans="2:84" x14ac:dyDescent="0.3">
      <c r="B47" t="s">
        <v>78</v>
      </c>
      <c r="C47" s="3">
        <v>1090</v>
      </c>
      <c r="E47" t="s">
        <v>88</v>
      </c>
      <c r="F47" s="3">
        <v>920</v>
      </c>
    </row>
    <row r="55" spans="39:76" ht="15" thickBot="1" x14ac:dyDescent="0.35"/>
    <row r="56" spans="39:76" s="25" customFormat="1" ht="15" customHeight="1" thickTop="1" thickBot="1" x14ac:dyDescent="0.35">
      <c r="AM56" s="26" t="str" cm="1">
        <f t="array" ref="AM56:AV65">IF(_xlfn._xlws.SORT(_xlfn.SEQUENCE(10,10),,-1,FALSE)&lt;AI10,"■","◎")</f>
        <v>◎</v>
      </c>
      <c r="AN56" s="26" t="str">
        <v>◎</v>
      </c>
      <c r="AO56" s="26" t="str">
        <v>◎</v>
      </c>
      <c r="AP56" s="26" t="str">
        <v>◎</v>
      </c>
      <c r="AQ56" s="26" t="str">
        <v>◎</v>
      </c>
      <c r="AR56" s="26" t="str">
        <v>◎</v>
      </c>
      <c r="AS56" s="26" t="str">
        <v>◎</v>
      </c>
      <c r="AT56" s="26" t="str">
        <v>◎</v>
      </c>
      <c r="AU56" s="26" t="str">
        <v>◎</v>
      </c>
      <c r="AV56" s="26" t="str">
        <v>◎</v>
      </c>
      <c r="AX56" s="28"/>
      <c r="BL56" s="28"/>
      <c r="BX56" s="28"/>
    </row>
    <row r="57" spans="39:76" s="25" customFormat="1" ht="15" customHeight="1" thickTop="1" thickBot="1" x14ac:dyDescent="0.35">
      <c r="AM57" s="26" t="str">
        <v>◎</v>
      </c>
      <c r="AN57" s="26" t="str">
        <v>◎</v>
      </c>
      <c r="AO57" s="26" t="str">
        <v>◎</v>
      </c>
      <c r="AP57" s="26" t="str">
        <v>◎</v>
      </c>
      <c r="AQ57" s="26" t="str">
        <v>◎</v>
      </c>
      <c r="AR57" s="26" t="str">
        <v>◎</v>
      </c>
      <c r="AS57" s="26" t="str">
        <v>◎</v>
      </c>
      <c r="AT57" s="26" t="str">
        <v>◎</v>
      </c>
      <c r="AU57" s="26" t="str">
        <v>◎</v>
      </c>
      <c r="AV57" s="26" t="str">
        <v>◎</v>
      </c>
      <c r="AX57" s="28"/>
      <c r="BL57" s="28"/>
      <c r="BX57" s="28"/>
    </row>
    <row r="58" spans="39:76" s="25" customFormat="1" ht="15" customHeight="1" thickTop="1" thickBot="1" x14ac:dyDescent="0.35">
      <c r="AM58" s="26" t="str">
        <v>◎</v>
      </c>
      <c r="AN58" s="26" t="str">
        <v>◎</v>
      </c>
      <c r="AO58" s="26" t="str">
        <v>◎</v>
      </c>
      <c r="AP58" s="26" t="str">
        <v>◎</v>
      </c>
      <c r="AQ58" s="26" t="str">
        <v>◎</v>
      </c>
      <c r="AR58" s="26" t="str">
        <v>◎</v>
      </c>
      <c r="AS58" s="26" t="str">
        <v>◎</v>
      </c>
      <c r="AT58" s="26" t="str">
        <v>◎</v>
      </c>
      <c r="AU58" s="26" t="str">
        <v>◎</v>
      </c>
      <c r="AV58" s="26" t="str">
        <v>◎</v>
      </c>
      <c r="AX58" s="28"/>
      <c r="BL58" s="28"/>
      <c r="BX58" s="28"/>
    </row>
    <row r="59" spans="39:76" s="25" customFormat="1" ht="15" customHeight="1" thickTop="1" thickBot="1" x14ac:dyDescent="0.35">
      <c r="AM59" s="26" t="str">
        <v>◎</v>
      </c>
      <c r="AN59" s="26" t="str">
        <v>◎</v>
      </c>
      <c r="AO59" s="26" t="str">
        <v>◎</v>
      </c>
      <c r="AP59" s="26" t="str">
        <v>◎</v>
      </c>
      <c r="AQ59" s="26" t="str">
        <v>◎</v>
      </c>
      <c r="AR59" s="26" t="str">
        <v>◎</v>
      </c>
      <c r="AS59" s="26" t="str">
        <v>◎</v>
      </c>
      <c r="AT59" s="26" t="str">
        <v>◎</v>
      </c>
      <c r="AU59" s="26" t="str">
        <v>◎</v>
      </c>
      <c r="AV59" s="26" t="str">
        <v>◎</v>
      </c>
      <c r="AX59" s="28"/>
      <c r="BL59" s="28"/>
      <c r="BX59" s="28"/>
    </row>
    <row r="60" spans="39:76" s="25" customFormat="1" ht="15" customHeight="1" thickTop="1" thickBot="1" x14ac:dyDescent="0.35">
      <c r="AM60" s="26" t="str">
        <v>■</v>
      </c>
      <c r="AN60" s="26" t="str">
        <v>◎</v>
      </c>
      <c r="AO60" s="26" t="str">
        <v>◎</v>
      </c>
      <c r="AP60" s="26" t="str">
        <v>◎</v>
      </c>
      <c r="AQ60" s="26" t="str">
        <v>◎</v>
      </c>
      <c r="AR60" s="26" t="str">
        <v>◎</v>
      </c>
      <c r="AS60" s="26" t="str">
        <v>◎</v>
      </c>
      <c r="AT60" s="26" t="str">
        <v>◎</v>
      </c>
      <c r="AU60" s="26" t="str">
        <v>◎</v>
      </c>
      <c r="AV60" s="26" t="str">
        <v>◎</v>
      </c>
      <c r="AX60" s="28"/>
      <c r="BL60" s="28"/>
      <c r="BX60" s="28"/>
    </row>
    <row r="61" spans="39:76" s="25" customFormat="1" ht="15" customHeight="1" thickTop="1" thickBot="1" x14ac:dyDescent="0.35">
      <c r="AM61" s="26" t="str">
        <v>■</v>
      </c>
      <c r="AN61" s="26" t="str">
        <v>■</v>
      </c>
      <c r="AO61" s="26" t="str">
        <v>■</v>
      </c>
      <c r="AP61" s="26" t="str">
        <v>■</v>
      </c>
      <c r="AQ61" s="26" t="str">
        <v>■</v>
      </c>
      <c r="AR61" s="26" t="str">
        <v>■</v>
      </c>
      <c r="AS61" s="26" t="str">
        <v>■</v>
      </c>
      <c r="AT61" s="26" t="str">
        <v>■</v>
      </c>
      <c r="AU61" s="26" t="str">
        <v>■</v>
      </c>
      <c r="AV61" s="26" t="str">
        <v>■</v>
      </c>
      <c r="AX61" s="28"/>
      <c r="BL61" s="28"/>
      <c r="BX61" s="28"/>
    </row>
    <row r="62" spans="39:76" s="25" customFormat="1" ht="15" customHeight="1" thickTop="1" thickBot="1" x14ac:dyDescent="0.35">
      <c r="AM62" s="26" t="str">
        <v>■</v>
      </c>
      <c r="AN62" s="26" t="str">
        <v>■</v>
      </c>
      <c r="AO62" s="26" t="str">
        <v>■</v>
      </c>
      <c r="AP62" s="26" t="str">
        <v>■</v>
      </c>
      <c r="AQ62" s="26" t="str">
        <v>■</v>
      </c>
      <c r="AR62" s="26" t="str">
        <v>■</v>
      </c>
      <c r="AS62" s="26" t="str">
        <v>■</v>
      </c>
      <c r="AT62" s="26" t="str">
        <v>■</v>
      </c>
      <c r="AU62" s="26" t="str">
        <v>■</v>
      </c>
      <c r="AV62" s="26" t="str">
        <v>■</v>
      </c>
      <c r="AX62" s="28"/>
      <c r="BL62" s="28"/>
      <c r="BX62" s="28"/>
    </row>
    <row r="63" spans="39:76" s="25" customFormat="1" ht="15" customHeight="1" thickTop="1" thickBot="1" x14ac:dyDescent="0.35">
      <c r="AM63" s="26" t="str">
        <v>■</v>
      </c>
      <c r="AN63" s="26" t="str">
        <v>■</v>
      </c>
      <c r="AO63" s="26" t="str">
        <v>■</v>
      </c>
      <c r="AP63" s="26" t="str">
        <v>■</v>
      </c>
      <c r="AQ63" s="26" t="str">
        <v>■</v>
      </c>
      <c r="AR63" s="26" t="str">
        <v>■</v>
      </c>
      <c r="AS63" s="26" t="str">
        <v>■</v>
      </c>
      <c r="AT63" s="26" t="str">
        <v>■</v>
      </c>
      <c r="AU63" s="26" t="str">
        <v>■</v>
      </c>
      <c r="AV63" s="26" t="str">
        <v>■</v>
      </c>
      <c r="AX63" s="28"/>
      <c r="BL63" s="28"/>
      <c r="BX63" s="28"/>
    </row>
    <row r="64" spans="39:76" s="25" customFormat="1" ht="15" customHeight="1" thickTop="1" thickBot="1" x14ac:dyDescent="0.35">
      <c r="AM64" s="26" t="str">
        <v>■</v>
      </c>
      <c r="AN64" s="26" t="str">
        <v>■</v>
      </c>
      <c r="AO64" s="26" t="str">
        <v>■</v>
      </c>
      <c r="AP64" s="26" t="str">
        <v>■</v>
      </c>
      <c r="AQ64" s="26" t="str">
        <v>■</v>
      </c>
      <c r="AR64" s="26" t="str">
        <v>■</v>
      </c>
      <c r="AS64" s="26" t="str">
        <v>■</v>
      </c>
      <c r="AT64" s="26" t="str">
        <v>■</v>
      </c>
      <c r="AU64" s="26" t="str">
        <v>■</v>
      </c>
      <c r="AV64" s="26" t="str">
        <v>■</v>
      </c>
      <c r="AX64" s="28"/>
      <c r="BL64" s="28"/>
      <c r="BX64" s="28"/>
    </row>
    <row r="65" spans="39:76" s="25" customFormat="1" ht="15" customHeight="1" thickTop="1" thickBot="1" x14ac:dyDescent="0.35">
      <c r="AM65" s="26" t="str">
        <v>■</v>
      </c>
      <c r="AN65" s="26" t="str">
        <v>■</v>
      </c>
      <c r="AO65" s="26" t="str">
        <v>■</v>
      </c>
      <c r="AP65" s="26" t="str">
        <v>■</v>
      </c>
      <c r="AQ65" s="26" t="str">
        <v>■</v>
      </c>
      <c r="AR65" s="26" t="str">
        <v>■</v>
      </c>
      <c r="AS65" s="26" t="str">
        <v>■</v>
      </c>
      <c r="AT65" s="26" t="str">
        <v>■</v>
      </c>
      <c r="AU65" s="26" t="str">
        <v>■</v>
      </c>
      <c r="AV65" s="26" t="str">
        <v>■</v>
      </c>
      <c r="AX65" s="28"/>
      <c r="BL65" s="28"/>
      <c r="BX65" s="28"/>
    </row>
    <row r="66" spans="39:76" ht="15" thickTop="1" x14ac:dyDescent="0.3"/>
  </sheetData>
  <conditionalFormatting sqref="AM56:AV65">
    <cfRule type="expression" dxfId="15" priority="1">
      <formula>AM56&lt;&gt;$AH$16</formula>
    </cfRule>
    <cfRule type="expression" dxfId="14" priority="2">
      <formula>AM56&lt;&gt;$AH$15</formula>
    </cfRule>
  </conditionalFormatting>
  <pageMargins left="0.7" right="0.7" top="0.75" bottom="0.75" header="0.3" footer="0.3"/>
  <pageSetup orientation="portrait" horizontalDpi="1200" verticalDpi="1200" r:id="rId22"/>
  <drawing r:id="rId23"/>
  <legacyDrawing r:id="rId24"/>
  <mc:AlternateContent xmlns:mc="http://schemas.openxmlformats.org/markup-compatibility/2006">
    <mc:Choice Requires="x14">
      <controls>
        <mc:AlternateContent xmlns:mc="http://schemas.openxmlformats.org/markup-compatibility/2006">
          <mc:Choice Requires="x14">
            <control shapeId="4102" r:id="rId25" name="Drop Down 6">
              <controlPr defaultSize="0" autoLine="0" autoPict="0">
                <anchor moveWithCells="1">
                  <from>
                    <xdr:col>8</xdr:col>
                    <xdr:colOff>15240</xdr:colOff>
                    <xdr:row>6</xdr:row>
                    <xdr:rowOff>15240</xdr:rowOff>
                  </from>
                  <to>
                    <xdr:col>11</xdr:col>
                    <xdr:colOff>312420</xdr:colOff>
                    <xdr:row>7</xdr:row>
                    <xdr:rowOff>137160</xdr:rowOff>
                  </to>
                </anchor>
              </controlPr>
            </control>
          </mc:Choice>
        </mc:AlternateContent>
        <mc:AlternateContent xmlns:mc="http://schemas.openxmlformats.org/markup-compatibility/2006">
          <mc:Choice Requires="x14">
            <control shapeId="4103" r:id="rId26" name="Drop Down 7">
              <controlPr defaultSize="0" autoLine="0" autoPict="0">
                <anchor moveWithCells="1">
                  <from>
                    <xdr:col>8</xdr:col>
                    <xdr:colOff>0</xdr:colOff>
                    <xdr:row>11</xdr:row>
                    <xdr:rowOff>7620</xdr:rowOff>
                  </from>
                  <to>
                    <xdr:col>11</xdr:col>
                    <xdr:colOff>335280</xdr:colOff>
                    <xdr:row>12</xdr:row>
                    <xdr:rowOff>114300</xdr:rowOff>
                  </to>
                </anchor>
              </controlPr>
            </control>
          </mc:Choice>
        </mc:AlternateContent>
      </controls>
    </mc:Choice>
  </mc:AlternateContent>
  <extLst>
    <ext xmlns:x14="http://schemas.microsoft.com/office/spreadsheetml/2009/9/main" uri="{A8765BA9-456A-4dab-B4F3-ACF838C121DE}">
      <x14:slicerList>
        <x14:slicer r:id="rId2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754A3-7901-4C08-B1F8-7AD839A1CAD2}">
  <sheetPr codeName="Sheet5"/>
  <dimension ref="B2:T25"/>
  <sheetViews>
    <sheetView workbookViewId="0">
      <selection activeCell="K4" sqref="K4"/>
    </sheetView>
  </sheetViews>
  <sheetFormatPr defaultRowHeight="14.4" x14ac:dyDescent="0.3"/>
  <cols>
    <col min="2" max="2" width="14.21875" bestFit="1" customWidth="1"/>
    <col min="3" max="4" width="11.33203125" bestFit="1" customWidth="1"/>
    <col min="5" max="5" width="11.33203125" customWidth="1"/>
    <col min="6" max="6" width="10.5546875" bestFit="1" customWidth="1"/>
    <col min="7" max="7" width="12.21875" bestFit="1" customWidth="1"/>
    <col min="8" max="9" width="11.33203125" customWidth="1"/>
    <col min="11" max="11" width="16.5546875" bestFit="1" customWidth="1"/>
    <col min="12" max="13" width="10.109375" bestFit="1" customWidth="1"/>
    <col min="14" max="14" width="13.109375" bestFit="1" customWidth="1"/>
    <col min="15" max="16" width="10.109375" customWidth="1"/>
    <col min="17" max="17" width="16.5546875" bestFit="1" customWidth="1"/>
    <col min="18" max="18" width="12.5546875" bestFit="1" customWidth="1"/>
    <col min="19" max="19" width="11.109375" bestFit="1" customWidth="1"/>
    <col min="20" max="20" width="13.6640625" bestFit="1" customWidth="1"/>
  </cols>
  <sheetData>
    <row r="2" spans="2:20" x14ac:dyDescent="0.3">
      <c r="B2" s="4" t="s">
        <v>11</v>
      </c>
      <c r="C2" t="s">
        <v>5</v>
      </c>
      <c r="F2" t="s">
        <v>133</v>
      </c>
      <c r="G2">
        <v>2</v>
      </c>
      <c r="H2" t="s">
        <v>172</v>
      </c>
      <c r="K2" s="4" t="s">
        <v>11</v>
      </c>
      <c r="L2" t="s">
        <v>1</v>
      </c>
      <c r="M2" t="s">
        <v>2</v>
      </c>
      <c r="N2" t="s">
        <v>0</v>
      </c>
      <c r="Q2" t="str">
        <f>K2</f>
        <v>Row Labels</v>
      </c>
      <c r="R2" t="str">
        <f>L2</f>
        <v>COGS</v>
      </c>
      <c r="S2" t="str">
        <f>M2</f>
        <v>Profits</v>
      </c>
      <c r="T2" t="str">
        <f>N2</f>
        <v>Total Revenue</v>
      </c>
    </row>
    <row r="3" spans="2:20" x14ac:dyDescent="0.3">
      <c r="B3" s="5" t="s">
        <v>154</v>
      </c>
      <c r="C3" s="1">
        <v>9004.67</v>
      </c>
      <c r="E3" s="2"/>
      <c r="F3" s="2"/>
      <c r="G3" s="2"/>
      <c r="H3" s="2" t="s">
        <v>173</v>
      </c>
      <c r="I3" s="2"/>
      <c r="K3" s="5" t="s">
        <v>169</v>
      </c>
      <c r="L3" s="1">
        <v>341490.5</v>
      </c>
      <c r="M3" s="1">
        <v>86449.15999999996</v>
      </c>
      <c r="N3" s="1">
        <v>427939.66</v>
      </c>
      <c r="O3" s="1"/>
      <c r="P3" s="1"/>
      <c r="Q3" t="str">
        <f t="shared" ref="Q3:T10" si="0">K3</f>
        <v>Alcoholic Beverage</v>
      </c>
      <c r="R3" s="30">
        <f t="shared" ref="R3:R10" si="1">L3</f>
        <v>341490.5</v>
      </c>
      <c r="S3" s="30">
        <f t="shared" si="0"/>
        <v>86449.15999999996</v>
      </c>
      <c r="T3" s="30">
        <f t="shared" si="0"/>
        <v>427939.66</v>
      </c>
    </row>
    <row r="4" spans="2:20" x14ac:dyDescent="0.3">
      <c r="B4" s="5" t="s">
        <v>156</v>
      </c>
      <c r="C4" s="1">
        <v>7699.08</v>
      </c>
      <c r="E4" s="2"/>
      <c r="F4" s="2"/>
      <c r="G4" s="2"/>
      <c r="H4" s="2"/>
      <c r="I4" s="2"/>
      <c r="K4" s="5" t="s">
        <v>166</v>
      </c>
      <c r="L4" s="1">
        <v>544596.64</v>
      </c>
      <c r="M4" s="1">
        <v>142236.06000000003</v>
      </c>
      <c r="N4" s="1">
        <v>686832.7</v>
      </c>
      <c r="O4" s="1"/>
      <c r="P4" s="1"/>
      <c r="Q4" t="str">
        <f t="shared" si="0"/>
        <v>Coffee</v>
      </c>
      <c r="R4" s="30">
        <f t="shared" si="1"/>
        <v>544596.64</v>
      </c>
      <c r="S4" s="30">
        <f t="shared" si="0"/>
        <v>142236.06000000003</v>
      </c>
      <c r="T4" s="30">
        <f t="shared" si="0"/>
        <v>686832.7</v>
      </c>
    </row>
    <row r="5" spans="2:20" x14ac:dyDescent="0.3">
      <c r="B5" s="5" t="s">
        <v>157</v>
      </c>
      <c r="C5" s="1">
        <v>8186.88</v>
      </c>
      <c r="E5" s="2"/>
      <c r="F5" s="2" t="s">
        <v>124</v>
      </c>
      <c r="G5" s="2"/>
      <c r="H5" s="2"/>
      <c r="I5" s="2"/>
      <c r="K5" s="5" t="s">
        <v>165</v>
      </c>
      <c r="L5" s="1">
        <v>292960.67</v>
      </c>
      <c r="M5" s="1">
        <v>174072.76000000013</v>
      </c>
      <c r="N5" s="1">
        <v>467033.43</v>
      </c>
      <c r="O5" s="1"/>
      <c r="P5" s="1"/>
      <c r="Q5" t="str">
        <f t="shared" si="0"/>
        <v>Energy Drink</v>
      </c>
      <c r="R5" s="30">
        <f t="shared" si="1"/>
        <v>292960.67</v>
      </c>
      <c r="S5" s="30">
        <f t="shared" si="0"/>
        <v>174072.76000000013</v>
      </c>
      <c r="T5" s="30">
        <f t="shared" si="0"/>
        <v>467033.43</v>
      </c>
    </row>
    <row r="6" spans="2:20" x14ac:dyDescent="0.3">
      <c r="B6" s="5" t="s">
        <v>160</v>
      </c>
      <c r="C6" s="1">
        <v>8490.6</v>
      </c>
      <c r="E6" s="2"/>
      <c r="F6" s="2"/>
      <c r="G6" s="2"/>
      <c r="H6" s="2"/>
      <c r="I6" s="2"/>
      <c r="K6" s="5" t="s">
        <v>167</v>
      </c>
      <c r="L6" s="1">
        <v>337946.24</v>
      </c>
      <c r="M6" s="1">
        <v>52455.239999999976</v>
      </c>
      <c r="N6" s="1">
        <v>390401.48</v>
      </c>
      <c r="O6" s="1"/>
      <c r="P6" s="1"/>
      <c r="Q6" t="str">
        <f t="shared" si="0"/>
        <v>Juice</v>
      </c>
      <c r="R6" s="30">
        <f t="shared" si="1"/>
        <v>337946.24</v>
      </c>
      <c r="S6" s="30">
        <f t="shared" si="0"/>
        <v>52455.239999999976</v>
      </c>
      <c r="T6" s="30">
        <f t="shared" si="0"/>
        <v>390401.48</v>
      </c>
    </row>
    <row r="7" spans="2:20" x14ac:dyDescent="0.3">
      <c r="B7" s="5" t="s">
        <v>162</v>
      </c>
      <c r="C7" s="1">
        <v>7940.58</v>
      </c>
      <c r="E7" s="2"/>
      <c r="F7" s="2" t="str">
        <f>IF($G$2=1,B2,IF($G$2=2,B11,))</f>
        <v>Row Labels</v>
      </c>
      <c r="G7" s="2" t="str">
        <f>IF($G$2=1,C2,IF($G$2=2,C11,))</f>
        <v>Refund Rate</v>
      </c>
      <c r="H7" s="2"/>
      <c r="I7" s="2"/>
      <c r="K7" s="5" t="s">
        <v>164</v>
      </c>
      <c r="L7" s="1">
        <v>520956.95</v>
      </c>
      <c r="M7" s="1">
        <v>718216.27000000142</v>
      </c>
      <c r="N7" s="1">
        <v>1239173.22</v>
      </c>
      <c r="O7" s="1"/>
      <c r="P7" s="1"/>
      <c r="Q7" t="str">
        <f t="shared" si="0"/>
        <v>Soft Drink</v>
      </c>
      <c r="R7" s="30">
        <f t="shared" si="1"/>
        <v>520956.95</v>
      </c>
      <c r="S7" s="30">
        <f t="shared" si="0"/>
        <v>718216.27000000142</v>
      </c>
      <c r="T7" s="30">
        <f t="shared" si="0"/>
        <v>1239173.22</v>
      </c>
    </row>
    <row r="8" spans="2:20" x14ac:dyDescent="0.3">
      <c r="B8" s="5" t="s">
        <v>22</v>
      </c>
      <c r="C8" s="1">
        <v>41321.81</v>
      </c>
      <c r="E8" s="2"/>
      <c r="F8" s="2" t="str">
        <f t="shared" ref="F8:G8" si="2">IF($G$2=1,B3,IF($G$2=2,B12,))</f>
        <v>Audience Fusion</v>
      </c>
      <c r="G8" s="2">
        <f t="shared" si="2"/>
        <v>8.7748652165830082E-2</v>
      </c>
      <c r="H8" s="2"/>
      <c r="I8" s="2"/>
      <c r="K8" s="5" t="s">
        <v>163</v>
      </c>
      <c r="L8" s="1">
        <v>439458.33</v>
      </c>
      <c r="M8" s="1">
        <v>417457.82999999955</v>
      </c>
      <c r="N8" s="1">
        <v>856916.16</v>
      </c>
      <c r="O8" s="1"/>
      <c r="P8" s="1"/>
      <c r="Q8" t="str">
        <f t="shared" si="0"/>
        <v>Sports Drink</v>
      </c>
      <c r="R8" s="30">
        <f t="shared" si="1"/>
        <v>439458.33</v>
      </c>
      <c r="S8" s="30">
        <f t="shared" si="0"/>
        <v>417457.82999999955</v>
      </c>
      <c r="T8" s="30">
        <f t="shared" si="0"/>
        <v>856916.16</v>
      </c>
    </row>
    <row r="9" spans="2:20" x14ac:dyDescent="0.3">
      <c r="F9" s="2" t="str">
        <f t="shared" ref="F9:G9" si="3">IF($G$2=1,B4,IF($G$2=2,B13,))</f>
        <v>Might Mist</v>
      </c>
      <c r="G9" s="2">
        <f t="shared" si="3"/>
        <v>8.6901763224181361E-2</v>
      </c>
      <c r="K9" s="5" t="s">
        <v>170</v>
      </c>
      <c r="L9" s="1">
        <v>121640.56</v>
      </c>
      <c r="M9" s="1">
        <v>367414.25000000012</v>
      </c>
      <c r="N9" s="1">
        <v>489054.81</v>
      </c>
      <c r="O9" s="1"/>
      <c r="P9" s="1"/>
      <c r="Q9" t="str">
        <f t="shared" si="0"/>
        <v>Tea</v>
      </c>
      <c r="R9" s="30">
        <f t="shared" si="1"/>
        <v>121640.56</v>
      </c>
      <c r="S9" s="30">
        <f t="shared" si="0"/>
        <v>367414.25000000012</v>
      </c>
      <c r="T9" s="30">
        <f t="shared" si="0"/>
        <v>489054.81</v>
      </c>
    </row>
    <row r="10" spans="2:20" x14ac:dyDescent="0.3">
      <c r="F10" s="2" t="str">
        <f t="shared" ref="F10:G10" si="4">IF($G$2=1,B5,IF($G$2=2,B14,))</f>
        <v>Point Splash</v>
      </c>
      <c r="G10" s="2">
        <f t="shared" si="4"/>
        <v>8.7258687258687254E-2</v>
      </c>
      <c r="K10" s="5" t="s">
        <v>168</v>
      </c>
      <c r="L10" s="1">
        <v>550247.52</v>
      </c>
      <c r="M10" s="1">
        <v>339210.489999999</v>
      </c>
      <c r="N10" s="1">
        <v>889458.01</v>
      </c>
      <c r="O10" s="1"/>
      <c r="P10" s="1"/>
      <c r="Q10" t="str">
        <f t="shared" si="0"/>
        <v>Water</v>
      </c>
      <c r="R10" s="30">
        <f t="shared" si="1"/>
        <v>550247.52</v>
      </c>
      <c r="S10" s="30">
        <f t="shared" si="0"/>
        <v>339210.489999999</v>
      </c>
      <c r="T10" s="30">
        <f t="shared" si="0"/>
        <v>889458.01</v>
      </c>
    </row>
    <row r="11" spans="2:20" x14ac:dyDescent="0.3">
      <c r="B11" s="4" t="s">
        <v>11</v>
      </c>
      <c r="C11" t="s">
        <v>6</v>
      </c>
      <c r="F11" s="2" t="str">
        <f t="shared" ref="F11:G11" si="5">IF($G$2=1,B6,IF($G$2=2,B15,))</f>
        <v>Protect Rush</v>
      </c>
      <c r="G11" s="2">
        <f t="shared" si="5"/>
        <v>9.0229675537732409E-2</v>
      </c>
      <c r="K11" s="5" t="s">
        <v>22</v>
      </c>
      <c r="L11" s="1">
        <v>3149297.41</v>
      </c>
      <c r="M11" s="1">
        <v>2297512.0600000061</v>
      </c>
      <c r="N11" s="1">
        <v>5446809.4699999997</v>
      </c>
      <c r="O11" s="1"/>
      <c r="P11" s="1"/>
    </row>
    <row r="12" spans="2:20" x14ac:dyDescent="0.3">
      <c r="B12" s="5" t="s">
        <v>153</v>
      </c>
      <c r="C12" s="2">
        <v>8.7748652165830082E-2</v>
      </c>
      <c r="F12" s="2" t="str">
        <f t="shared" ref="F12:G12" si="6">IF($G$2=1,B7,IF($G$2=2,B16,))</f>
        <v>Tv Breeze</v>
      </c>
      <c r="G12" s="2">
        <f t="shared" si="6"/>
        <v>8.7857509847576634E-2</v>
      </c>
    </row>
    <row r="13" spans="2:20" x14ac:dyDescent="0.3">
      <c r="B13" s="5" t="s">
        <v>155</v>
      </c>
      <c r="C13" s="2">
        <v>8.6901763224181361E-2</v>
      </c>
      <c r="F13" s="2"/>
      <c r="G13" s="2"/>
    </row>
    <row r="14" spans="2:20" x14ac:dyDescent="0.3">
      <c r="B14" s="5" t="s">
        <v>158</v>
      </c>
      <c r="C14" s="2">
        <v>8.7258687258687254E-2</v>
      </c>
    </row>
    <row r="15" spans="2:20" x14ac:dyDescent="0.3">
      <c r="B15" s="5" t="s">
        <v>159</v>
      </c>
      <c r="C15" s="2">
        <v>9.0229675537732409E-2</v>
      </c>
      <c r="F15" t="s">
        <v>126</v>
      </c>
    </row>
    <row r="16" spans="2:20" x14ac:dyDescent="0.3">
      <c r="B16" s="5" t="s">
        <v>161</v>
      </c>
      <c r="C16" s="2">
        <v>8.7857509847576634E-2</v>
      </c>
      <c r="E16" s="31"/>
      <c r="F16" s="31"/>
      <c r="G16" s="31"/>
      <c r="H16" s="31"/>
      <c r="I16" s="31"/>
    </row>
    <row r="17" spans="2:9" x14ac:dyDescent="0.3">
      <c r="B17" s="5" t="s">
        <v>22</v>
      </c>
      <c r="C17" s="2">
        <v>8.7943904958641128E-2</v>
      </c>
      <c r="E17" s="31"/>
      <c r="F17" s="31" t="s">
        <v>171</v>
      </c>
      <c r="G17" s="31"/>
      <c r="H17" s="31"/>
      <c r="I17" s="31"/>
    </row>
    <row r="18" spans="2:9" x14ac:dyDescent="0.3">
      <c r="C18" s="30"/>
      <c r="D18" s="31"/>
      <c r="E18" s="31"/>
      <c r="F18" s="31"/>
      <c r="G18" s="31"/>
      <c r="H18" s="31"/>
      <c r="I18" s="31"/>
    </row>
    <row r="19" spans="2:9" x14ac:dyDescent="0.3">
      <c r="C19" s="30"/>
      <c r="D19" s="31"/>
      <c r="E19" s="31"/>
      <c r="F19" s="31"/>
      <c r="G19" s="31"/>
      <c r="H19" s="31"/>
      <c r="I19" s="31"/>
    </row>
    <row r="20" spans="2:9" x14ac:dyDescent="0.3">
      <c r="C20" s="30"/>
      <c r="D20" s="31"/>
      <c r="E20" s="31"/>
      <c r="F20" s="31"/>
      <c r="G20" s="31"/>
      <c r="H20" s="31"/>
      <c r="I20" s="31"/>
    </row>
    <row r="21" spans="2:9" x14ac:dyDescent="0.3">
      <c r="C21" s="30"/>
      <c r="D21" s="31"/>
      <c r="E21" s="31"/>
      <c r="F21" s="31"/>
      <c r="G21" s="31"/>
      <c r="H21" s="31"/>
      <c r="I21" s="31"/>
    </row>
    <row r="22" spans="2:9" x14ac:dyDescent="0.3">
      <c r="C22" s="30"/>
      <c r="D22" s="31"/>
      <c r="E22" s="31"/>
      <c r="F22" s="31"/>
      <c r="G22" s="31"/>
      <c r="H22" s="31"/>
      <c r="I22" s="31"/>
    </row>
    <row r="23" spans="2:9" x14ac:dyDescent="0.3">
      <c r="C23" s="30"/>
      <c r="D23" s="31"/>
      <c r="E23" s="31"/>
      <c r="F23" s="31"/>
      <c r="G23" s="31"/>
      <c r="H23" s="31"/>
      <c r="I23" s="31"/>
    </row>
    <row r="24" spans="2:9" x14ac:dyDescent="0.3">
      <c r="C24" s="30"/>
      <c r="D24" s="31"/>
      <c r="E24" s="31"/>
      <c r="F24" s="31"/>
      <c r="G24" s="31"/>
      <c r="H24" s="31"/>
      <c r="I24" s="31"/>
    </row>
    <row r="25" spans="2:9" x14ac:dyDescent="0.3">
      <c r="C25" s="30"/>
      <c r="D25" s="31"/>
      <c r="E25" s="31"/>
      <c r="F25" s="31"/>
      <c r="G25" s="31"/>
      <c r="H25" s="31"/>
      <c r="I25" s="31"/>
    </row>
  </sheetData>
  <conditionalFormatting sqref="G8:G12">
    <cfRule type="expression" dxfId="1" priority="1">
      <formula>$G$2=2</formula>
    </cfRule>
    <cfRule type="expression" dxfId="0" priority="2">
      <formula>$G$2=1</formula>
    </cfRule>
  </conditionalFormatting>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8C0C-2997-4B33-9DB6-1CC0B03C61C4}">
  <sheetPr codeName="Sheet8"/>
  <dimension ref="P2:P3"/>
  <sheetViews>
    <sheetView zoomScale="73" zoomScaleNormal="73" workbookViewId="0"/>
  </sheetViews>
  <sheetFormatPr defaultRowHeight="14.4" x14ac:dyDescent="0.3"/>
  <cols>
    <col min="1" max="16384" width="8.88671875" style="17"/>
  </cols>
  <sheetData>
    <row r="2" spans="16:16" x14ac:dyDescent="0.3">
      <c r="P2" s="17">
        <v>1</v>
      </c>
    </row>
    <row r="3" spans="16:16" x14ac:dyDescent="0.3">
      <c r="P3" s="17">
        <v>1</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Option Button 5">
              <controlPr defaultSize="0" autoFill="0" autoLine="0" autoPict="0">
                <anchor moveWithCells="1">
                  <from>
                    <xdr:col>13</xdr:col>
                    <xdr:colOff>137160</xdr:colOff>
                    <xdr:row>11</xdr:row>
                    <xdr:rowOff>7620</xdr:rowOff>
                  </from>
                  <to>
                    <xdr:col>13</xdr:col>
                    <xdr:colOff>510540</xdr:colOff>
                    <xdr:row>12</xdr:row>
                    <xdr:rowOff>175260</xdr:rowOff>
                  </to>
                </anchor>
              </controlPr>
            </control>
          </mc:Choice>
        </mc:AlternateContent>
        <mc:AlternateContent xmlns:mc="http://schemas.openxmlformats.org/markup-compatibility/2006">
          <mc:Choice Requires="x14">
            <control shapeId="7174" r:id="rId5" name="Option Button 6">
              <controlPr defaultSize="0" autoFill="0" autoLine="0" autoPict="0">
                <anchor moveWithCells="1">
                  <from>
                    <xdr:col>15</xdr:col>
                    <xdr:colOff>30480</xdr:colOff>
                    <xdr:row>11</xdr:row>
                    <xdr:rowOff>22860</xdr:rowOff>
                  </from>
                  <to>
                    <xdr:col>15</xdr:col>
                    <xdr:colOff>472440</xdr:colOff>
                    <xdr:row>12</xdr:row>
                    <xdr:rowOff>175260</xdr:rowOff>
                  </to>
                </anchor>
              </controlPr>
            </control>
          </mc:Choice>
        </mc:AlternateContent>
        <mc:AlternateContent xmlns:mc="http://schemas.openxmlformats.org/markup-compatibility/2006">
          <mc:Choice Requires="x14">
            <control shapeId="7177" r:id="rId6" name="Drop Down 9">
              <controlPr defaultSize="0" autoLine="0" autoPict="0">
                <anchor moveWithCells="1">
                  <from>
                    <xdr:col>16</xdr:col>
                    <xdr:colOff>213360</xdr:colOff>
                    <xdr:row>11</xdr:row>
                    <xdr:rowOff>30480</xdr:rowOff>
                  </from>
                  <to>
                    <xdr:col>18</xdr:col>
                    <xdr:colOff>76200</xdr:colOff>
                    <xdr:row>12</xdr:row>
                    <xdr:rowOff>167640</xdr:rowOff>
                  </to>
                </anchor>
              </controlPr>
            </control>
          </mc:Choice>
        </mc:AlternateContent>
        <mc:AlternateContent xmlns:mc="http://schemas.openxmlformats.org/markup-compatibility/2006">
          <mc:Choice Requires="x14">
            <control shapeId="7178" r:id="rId7" name="Drop Down 10">
              <controlPr defaultSize="0" autoLine="0" autoPict="0">
                <anchor moveWithCells="1">
                  <from>
                    <xdr:col>18</xdr:col>
                    <xdr:colOff>320040</xdr:colOff>
                    <xdr:row>11</xdr:row>
                    <xdr:rowOff>30480</xdr:rowOff>
                  </from>
                  <to>
                    <xdr:col>20</xdr:col>
                    <xdr:colOff>175260</xdr:colOff>
                    <xdr:row>12</xdr:row>
                    <xdr:rowOff>167640</xdr:rowOff>
                  </to>
                </anchor>
              </controlPr>
            </control>
          </mc:Choice>
        </mc:AlternateContent>
        <mc:AlternateContent xmlns:mc="http://schemas.openxmlformats.org/markup-compatibility/2006">
          <mc:Choice Requires="x14">
            <control shapeId="4" r:id="rId8" name="Drop Down 23">
              <controlPr defaultSize="0" autoLine="0" autoPict="0">
                <anchor moveWithCells="1">
                  <from>
                    <xdr:col>10</xdr:col>
                    <xdr:colOff>137160</xdr:colOff>
                    <xdr:row>11</xdr:row>
                    <xdr:rowOff>22860</xdr:rowOff>
                  </from>
                  <to>
                    <xdr:col>12</xdr:col>
                    <xdr:colOff>60960</xdr:colOff>
                    <xdr:row>12</xdr:row>
                    <xdr:rowOff>91440</xdr:rowOff>
                  </to>
                </anchor>
              </controlPr>
            </control>
          </mc:Choice>
        </mc:AlternateContent>
        <mc:AlternateContent xmlns:mc="http://schemas.openxmlformats.org/markup-compatibility/2006">
          <mc:Choice Requires="x14">
            <control shapeId="7211" r:id="rId9" name="Drop Down 43">
              <controlPr defaultSize="0" autoLine="0" autoPict="0">
                <anchor moveWithCells="1">
                  <from>
                    <xdr:col>18</xdr:col>
                    <xdr:colOff>472440</xdr:colOff>
                    <xdr:row>29</xdr:row>
                    <xdr:rowOff>160020</xdr:rowOff>
                  </from>
                  <to>
                    <xdr:col>20</xdr:col>
                    <xdr:colOff>342900</xdr:colOff>
                    <xdr:row>31</xdr:row>
                    <xdr:rowOff>45720</xdr:rowOff>
                  </to>
                </anchor>
              </controlPr>
            </control>
          </mc:Choice>
        </mc:AlternateContent>
        <mc:AlternateContent xmlns:mc="http://schemas.openxmlformats.org/markup-compatibility/2006">
          <mc:Choice Requires="x14">
            <control shapeId="7218" r:id="rId10" name="Drop Down 50">
              <controlPr defaultSize="0" autoLine="0" autoPict="0">
                <anchor moveWithCells="1">
                  <from>
                    <xdr:col>11</xdr:col>
                    <xdr:colOff>281940</xdr:colOff>
                    <xdr:row>29</xdr:row>
                    <xdr:rowOff>144780</xdr:rowOff>
                  </from>
                  <to>
                    <xdr:col>13</xdr:col>
                    <xdr:colOff>182880</xdr:colOff>
                    <xdr:row>30</xdr:row>
                    <xdr:rowOff>175260</xdr:rowOff>
                  </to>
                </anchor>
              </controlPr>
            </control>
          </mc:Choice>
        </mc:AlternateContent>
        <mc:AlternateContent xmlns:mc="http://schemas.openxmlformats.org/markup-compatibility/2006">
          <mc:Choice Requires="x14">
            <control shapeId="7258" r:id="rId11" name="Drop Down 90">
              <controlPr defaultSize="0" autoLine="0" autoPict="0">
                <anchor moveWithCells="1">
                  <from>
                    <xdr:col>25</xdr:col>
                    <xdr:colOff>388620</xdr:colOff>
                    <xdr:row>29</xdr:row>
                    <xdr:rowOff>160020</xdr:rowOff>
                  </from>
                  <to>
                    <xdr:col>28</xdr:col>
                    <xdr:colOff>220980</xdr:colOff>
                    <xdr:row>31</xdr:row>
                    <xdr:rowOff>68580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67F4E-F0FB-4C63-AB66-851EB70A5C58}">
  <sheetPr codeName="Sheet7"/>
  <dimension ref="A1"/>
  <sheetViews>
    <sheetView showGridLines="0" showRowColHeaders="0" zoomScale="80" zoomScaleNormal="80" workbookViewId="0"/>
  </sheetViews>
  <sheetFormatPr defaultRowHeight="14.4" x14ac:dyDescent="0.3"/>
  <cols>
    <col min="1" max="16384" width="8.88671875" style="17"/>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0A3B1-97D0-4BA1-B239-CC1B2F453B81}">
  <sheetPr codeName="Sheet6"/>
  <dimension ref="A1"/>
  <sheetViews>
    <sheetView showGridLines="0" showRowColHeaders="0" zoomScale="75" zoomScaleNormal="75" workbookViewId="0"/>
  </sheetViews>
  <sheetFormatPr defaultRowHeight="14.4" x14ac:dyDescent="0.3"/>
  <cols>
    <col min="1" max="16384" width="8.88671875" style="17"/>
  </cols>
  <sheetData/>
  <pageMargins left="0.7" right="0.7" top="0.75" bottom="0.75" header="0.3" footer="0.3"/>
  <pageSetup orientation="portrait" horizontalDpi="1200" verticalDpi="1200" r:id="rId1"/>
  <drawing r:id="rId2"/>
  <legacy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E8579-BED9-441C-800D-906E5E97E2EE}">
  <dimension ref="A1"/>
  <sheetViews>
    <sheetView showGridLines="0" tabSelected="1" zoomScale="90" zoomScaleNormal="90" workbookViewId="0">
      <selection activeCell="X13" sqref="X13"/>
    </sheetView>
  </sheetViews>
  <sheetFormatPr defaultRowHeight="14.4" x14ac:dyDescent="0.3"/>
  <cols>
    <col min="1" max="16384" width="8.88671875" style="3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Props1.xml><?xml version="1.0" encoding="utf-8"?>
<ds:datastoreItem xmlns:ds="http://schemas.openxmlformats.org/officeDocument/2006/customXml" ds:itemID="{F6838211-7B8F-4852-86AC-88822E50293F}">
  <ds:schemaRefs/>
</ds:datastoreItem>
</file>

<file path=customXml/itemProps2.xml><?xml version="1.0" encoding="utf-8"?>
<ds:datastoreItem xmlns:ds="http://schemas.openxmlformats.org/officeDocument/2006/customXml" ds:itemID="{BD6887B9-D827-4CD2-9BC5-7E974AF9F0C8}">
  <ds:schemaRefs/>
</ds:datastoreItem>
</file>

<file path=customXml/itemProps3.xml><?xml version="1.0" encoding="utf-8"?>
<ds:datastoreItem xmlns:ds="http://schemas.openxmlformats.org/officeDocument/2006/customXml" ds:itemID="{756107DC-CD32-4B88-9E14-4B95D4C3ECD3}">
  <ds:schemaRefs/>
</ds:datastoreItem>
</file>

<file path=customXml/itemProps4.xml><?xml version="1.0" encoding="utf-8"?>
<ds:datastoreItem xmlns:ds="http://schemas.openxmlformats.org/officeDocument/2006/customXml" ds:itemID="{22065867-FF71-4434-AFE7-F8DDBD1AC43E}">
  <ds:schemaRefs/>
</ds:datastoreItem>
</file>

<file path=customXml/itemProps5.xml><?xml version="1.0" encoding="utf-8"?>
<ds:datastoreItem xmlns:ds="http://schemas.openxmlformats.org/officeDocument/2006/customXml" ds:itemID="{C6A29FD6-46D5-49E2-89A1-0B848A417B77}">
  <ds:schemaRefs/>
</ds:datastoreItem>
</file>

<file path=customXml/itemProps6.xml><?xml version="1.0" encoding="utf-8"?>
<ds:datastoreItem xmlns:ds="http://schemas.openxmlformats.org/officeDocument/2006/customXml" ds:itemID="{6625CBDC-026E-4C9D-850C-0DB8F6692053}">
  <ds:schemaRefs/>
</ds:datastoreItem>
</file>

<file path=customXml/itemProps7.xml><?xml version="1.0" encoding="utf-8"?>
<ds:datastoreItem xmlns:ds="http://schemas.openxmlformats.org/officeDocument/2006/customXml" ds:itemID="{1F62CAD3-365F-4C18-BA86-EBDB31501D7B}">
  <ds:schemaRefs/>
</ds:datastoreItem>
</file>

<file path=customXml/itemProps8.xml><?xml version="1.0" encoding="utf-8"?>
<ds:datastoreItem xmlns:ds="http://schemas.openxmlformats.org/officeDocument/2006/customXml" ds:itemID="{3932CE1F-CFB0-44EF-97F7-C8E7533BC1B8}">
  <ds:schemaRefs/>
</ds:datastoreItem>
</file>

<file path=customXml/itemProps9.xml><?xml version="1.0" encoding="utf-8"?>
<ds:datastoreItem xmlns:ds="http://schemas.openxmlformats.org/officeDocument/2006/customXml" ds:itemID="{F1F5C9DE-E7CF-42E1-B3D2-4BF3B13E3C7D}">
  <ds:schemaRefs/>
</ds:datastoreItem>
</file>

<file path=customXml/itemProps10.xml><?xml version="1.0" encoding="utf-8"?>
<ds:datastoreItem xmlns:ds="http://schemas.openxmlformats.org/officeDocument/2006/customXml" ds:itemID="{A469B5BE-5BBB-4D3D-BBA7-8E5497550D3E}">
  <ds:schemaRefs/>
</ds:datastoreItem>
</file>

<file path=customXml/itemProps11.xml><?xml version="1.0" encoding="utf-8"?>
<ds:datastoreItem xmlns:ds="http://schemas.openxmlformats.org/officeDocument/2006/customXml" ds:itemID="{B9F78790-F2E4-44F4-86AC-EC852E381DBB}">
  <ds:schemaRefs/>
</ds:datastoreItem>
</file>

<file path=customXml/itemProps12.xml><?xml version="1.0" encoding="utf-8"?>
<ds:datastoreItem xmlns:ds="http://schemas.openxmlformats.org/officeDocument/2006/customXml" ds:itemID="{A9B0FC87-7677-409A-B240-E90EF7DCA8A7}">
  <ds:schemaRefs/>
</ds:datastoreItem>
</file>

<file path=customXml/itemProps13.xml><?xml version="1.0" encoding="utf-8"?>
<ds:datastoreItem xmlns:ds="http://schemas.openxmlformats.org/officeDocument/2006/customXml" ds:itemID="{A501022D-76DA-4DC4-A83E-B64A30262A15}">
  <ds:schemaRefs/>
</ds:datastoreItem>
</file>

<file path=customXml/itemProps14.xml><?xml version="1.0" encoding="utf-8"?>
<ds:datastoreItem xmlns:ds="http://schemas.openxmlformats.org/officeDocument/2006/customXml" ds:itemID="{7B5DE86B-3CBB-4BAC-9D8C-FF998886743A}">
  <ds:schemaRefs/>
</ds:datastoreItem>
</file>

<file path=customXml/itemProps15.xml><?xml version="1.0" encoding="utf-8"?>
<ds:datastoreItem xmlns:ds="http://schemas.openxmlformats.org/officeDocument/2006/customXml" ds:itemID="{B14DDCE8-0E6B-47AC-9EA8-50472101CDB1}">
  <ds:schemaRefs/>
</ds:datastoreItem>
</file>

<file path=customXml/itemProps16.xml><?xml version="1.0" encoding="utf-8"?>
<ds:datastoreItem xmlns:ds="http://schemas.openxmlformats.org/officeDocument/2006/customXml" ds:itemID="{1E0C3BC3-3818-4498-AC75-546DBF3CDAC8}">
  <ds:schemaRefs/>
</ds:datastoreItem>
</file>

<file path=customXml/itemProps17.xml><?xml version="1.0" encoding="utf-8"?>
<ds:datastoreItem xmlns:ds="http://schemas.openxmlformats.org/officeDocument/2006/customXml" ds:itemID="{AC3F1CC2-DD5E-49B8-8193-463B3E8B7007}">
  <ds:schemaRefs/>
</ds:datastoreItem>
</file>

<file path=customXml/itemProps18.xml><?xml version="1.0" encoding="utf-8"?>
<ds:datastoreItem xmlns:ds="http://schemas.openxmlformats.org/officeDocument/2006/customXml" ds:itemID="{82639E18-4AFD-4E43-9B14-A751B69E1114}">
  <ds:schemaRefs/>
</ds:datastoreItem>
</file>

<file path=customXml/itemProps19.xml><?xml version="1.0" encoding="utf-8"?>
<ds:datastoreItem xmlns:ds="http://schemas.openxmlformats.org/officeDocument/2006/customXml" ds:itemID="{0CCCEE91-14CE-4062-A52D-B65AF7FBBA68}">
  <ds:schemaRefs>
    <ds:schemaRef ds:uri="http://schemas.microsoft.com/DataMashup"/>
  </ds:schemaRefs>
</ds:datastoreItem>
</file>

<file path=customXml/itemProps20.xml><?xml version="1.0" encoding="utf-8"?>
<ds:datastoreItem xmlns:ds="http://schemas.openxmlformats.org/officeDocument/2006/customXml" ds:itemID="{79DDB418-A528-45C4-A19F-835EA263FE9C}">
  <ds:schemaRefs/>
</ds:datastoreItem>
</file>

<file path=customXml/itemProps21.xml><?xml version="1.0" encoding="utf-8"?>
<ds:datastoreItem xmlns:ds="http://schemas.openxmlformats.org/officeDocument/2006/customXml" ds:itemID="{CEEAFC71-E472-4A17-A0B6-A1CF454876F3}">
  <ds:schemaRefs/>
</ds:datastoreItem>
</file>

<file path=customXml/itemProps22.xml><?xml version="1.0" encoding="utf-8"?>
<ds:datastoreItem xmlns:ds="http://schemas.openxmlformats.org/officeDocument/2006/customXml" ds:itemID="{CC7CFBC4-20AF-40C6-B9FE-C8EF30EC9022}">
  <ds:schemaRefs/>
</ds:datastoreItem>
</file>

<file path=customXml/itemProps23.xml><?xml version="1.0" encoding="utf-8"?>
<ds:datastoreItem xmlns:ds="http://schemas.openxmlformats.org/officeDocument/2006/customXml" ds:itemID="{6D26EF02-DB99-4783-975B-AC228825D0E0}">
  <ds:schemaRefs/>
</ds:datastoreItem>
</file>

<file path=customXml/itemProps24.xml><?xml version="1.0" encoding="utf-8"?>
<ds:datastoreItem xmlns:ds="http://schemas.openxmlformats.org/officeDocument/2006/customXml" ds:itemID="{B1D2E78C-8383-412C-8E6E-0D8824891074}">
  <ds:schemaRefs/>
</ds:datastoreItem>
</file>

<file path=customXml/itemProps25.xml><?xml version="1.0" encoding="utf-8"?>
<ds:datastoreItem xmlns:ds="http://schemas.openxmlformats.org/officeDocument/2006/customXml" ds:itemID="{E4DAAA03-0653-4CEA-8494-4F2E12628920}">
  <ds:schemaRefs/>
</ds:datastoreItem>
</file>

<file path=customXml/itemProps26.xml><?xml version="1.0" encoding="utf-8"?>
<ds:datastoreItem xmlns:ds="http://schemas.openxmlformats.org/officeDocument/2006/customXml" ds:itemID="{33F02513-1680-46D7-AA21-CDD0E1CDB0D3}">
  <ds:schemaRefs/>
</ds:datastoreItem>
</file>

<file path=customXml/itemProps27.xml><?xml version="1.0" encoding="utf-8"?>
<ds:datastoreItem xmlns:ds="http://schemas.openxmlformats.org/officeDocument/2006/customXml" ds:itemID="{FC2AAEC9-89E9-4D5D-ACC4-D20DC18B19A7}">
  <ds:schemaRefs/>
</ds:datastoreItem>
</file>

<file path=customXml/itemProps28.xml><?xml version="1.0" encoding="utf-8"?>
<ds:datastoreItem xmlns:ds="http://schemas.openxmlformats.org/officeDocument/2006/customXml" ds:itemID="{FCD692FE-222A-45E3-BB04-8DAE0E6F8B0D}">
  <ds:schemaRefs/>
</ds:datastoreItem>
</file>

<file path=customXml/itemProps29.xml><?xml version="1.0" encoding="utf-8"?>
<ds:datastoreItem xmlns:ds="http://schemas.openxmlformats.org/officeDocument/2006/customXml" ds:itemID="{545EE1CA-BF49-483C-9E38-9B20BC691B5D}">
  <ds:schemaRefs/>
</ds:datastoreItem>
</file>

<file path=customXml/itemProps30.xml><?xml version="1.0" encoding="utf-8"?>
<ds:datastoreItem xmlns:ds="http://schemas.openxmlformats.org/officeDocument/2006/customXml" ds:itemID="{4E33208B-2BED-4C3A-97AD-B6C684C60DA3}">
  <ds:schemaRefs/>
</ds:datastoreItem>
</file>

<file path=customXml/itemProps31.xml><?xml version="1.0" encoding="utf-8"?>
<ds:datastoreItem xmlns:ds="http://schemas.openxmlformats.org/officeDocument/2006/customXml" ds:itemID="{0D146BD4-4366-47BE-8477-59D74E0E60E5}">
  <ds:schemaRefs/>
</ds:datastoreItem>
</file>

<file path=customXml/itemProps32.xml><?xml version="1.0" encoding="utf-8"?>
<ds:datastoreItem xmlns:ds="http://schemas.openxmlformats.org/officeDocument/2006/customXml" ds:itemID="{696F09E5-7A71-409A-8A2C-C2B470946138}">
  <ds:schemaRefs/>
</ds:datastoreItem>
</file>

<file path=customXml/itemProps33.xml><?xml version="1.0" encoding="utf-8"?>
<ds:datastoreItem xmlns:ds="http://schemas.openxmlformats.org/officeDocument/2006/customXml" ds:itemID="{C5B0F3F5-3918-4692-AE56-D9C9E43D9250}">
  <ds:schemaRefs/>
</ds:datastoreItem>
</file>

<file path=customXml/itemProps34.xml><?xml version="1.0" encoding="utf-8"?>
<ds:datastoreItem xmlns:ds="http://schemas.openxmlformats.org/officeDocument/2006/customXml" ds:itemID="{53870298-96D8-42A8-81A8-A3334EE6735F}">
  <ds:schemaRefs/>
</ds:datastoreItem>
</file>

<file path=customXml/itemProps35.xml><?xml version="1.0" encoding="utf-8"?>
<ds:datastoreItem xmlns:ds="http://schemas.openxmlformats.org/officeDocument/2006/customXml" ds:itemID="{B04CD301-6E31-46F5-9841-6151D7FB2B07}">
  <ds:schemaRefs/>
</ds:datastoreItem>
</file>

<file path=customXml/itemProps36.xml><?xml version="1.0" encoding="utf-8"?>
<ds:datastoreItem xmlns:ds="http://schemas.openxmlformats.org/officeDocument/2006/customXml" ds:itemID="{E1DF3B6F-FD2F-4FDB-854D-5851EA214208}">
  <ds:schemaRefs/>
</ds:datastoreItem>
</file>

<file path=customXml/itemProps37.xml><?xml version="1.0" encoding="utf-8"?>
<ds:datastoreItem xmlns:ds="http://schemas.openxmlformats.org/officeDocument/2006/customXml" ds:itemID="{C1D6F208-1C8A-4DA9-97CD-E73AB2058F09}">
  <ds:schemaRefs/>
</ds:datastoreItem>
</file>

<file path=customXml/itemProps38.xml><?xml version="1.0" encoding="utf-8"?>
<ds:datastoreItem xmlns:ds="http://schemas.openxmlformats.org/officeDocument/2006/customXml" ds:itemID="{73052549-7104-49A0-A904-AA5C49909C1E}">
  <ds:schemaRefs/>
</ds:datastoreItem>
</file>

<file path=customXml/itemProps39.xml><?xml version="1.0" encoding="utf-8"?>
<ds:datastoreItem xmlns:ds="http://schemas.openxmlformats.org/officeDocument/2006/customXml" ds:itemID="{0F97F9B4-2DC5-4EED-9957-FAFC5C5EA591}">
  <ds:schemaRefs/>
</ds:datastoreItem>
</file>

<file path=customXml/itemProps40.xml><?xml version="1.0" encoding="utf-8"?>
<ds:datastoreItem xmlns:ds="http://schemas.openxmlformats.org/officeDocument/2006/customXml" ds:itemID="{92DCD2AA-0E9B-41B5-BC58-EFC2D3353E78}">
  <ds:schemaRefs/>
</ds:datastoreItem>
</file>

<file path=customXml/itemProps41.xml><?xml version="1.0" encoding="utf-8"?>
<ds:datastoreItem xmlns:ds="http://schemas.openxmlformats.org/officeDocument/2006/customXml" ds:itemID="{64938C69-47FA-4CF3-A2F8-F6D0409FFC8A}">
  <ds:schemaRefs/>
</ds:datastoreItem>
</file>

<file path=customXml/itemProps42.xml><?xml version="1.0" encoding="utf-8"?>
<ds:datastoreItem xmlns:ds="http://schemas.openxmlformats.org/officeDocument/2006/customXml" ds:itemID="{535EE9E7-E3F9-4BD9-B924-2962FE9071A5}">
  <ds:schemaRefs/>
</ds:datastoreItem>
</file>

<file path=customXml/itemProps43.xml><?xml version="1.0" encoding="utf-8"?>
<ds:datastoreItem xmlns:ds="http://schemas.openxmlformats.org/officeDocument/2006/customXml" ds:itemID="{408C27B1-67CF-413E-A702-ED3099FE8C6D}">
  <ds:schemaRefs/>
</ds:datastoreItem>
</file>

<file path=customXml/itemProps44.xml><?xml version="1.0" encoding="utf-8"?>
<ds:datastoreItem xmlns:ds="http://schemas.openxmlformats.org/officeDocument/2006/customXml" ds:itemID="{13595A1E-0482-455F-A296-43DB045FDE42}">
  <ds:schemaRefs/>
</ds:datastoreItem>
</file>

<file path=customXml/itemProps45.xml><?xml version="1.0" encoding="utf-8"?>
<ds:datastoreItem xmlns:ds="http://schemas.openxmlformats.org/officeDocument/2006/customXml" ds:itemID="{3394E78C-2B39-4C36-82B5-CA591763D4A9}">
  <ds:schemaRefs/>
</ds:datastoreItem>
</file>

<file path=customXml/itemProps46.xml><?xml version="1.0" encoding="utf-8"?>
<ds:datastoreItem xmlns:ds="http://schemas.openxmlformats.org/officeDocument/2006/customXml" ds:itemID="{3C16B6EE-BE20-4970-9B4B-063903B1A5EF}">
  <ds:schemaRefs/>
</ds:datastoreItem>
</file>

<file path=customXml/itemProps47.xml><?xml version="1.0" encoding="utf-8"?>
<ds:datastoreItem xmlns:ds="http://schemas.openxmlformats.org/officeDocument/2006/customXml" ds:itemID="{3027A4C9-370E-4AC4-B230-D157C5AEDB31}">
  <ds:schemaRefs/>
</ds:datastoreItem>
</file>

<file path=customXml/itemProps48.xml><?xml version="1.0" encoding="utf-8"?>
<ds:datastoreItem xmlns:ds="http://schemas.openxmlformats.org/officeDocument/2006/customXml" ds:itemID="{A6B2A89B-FAF7-45B3-AC39-05280497CC72}">
  <ds:schemaRefs/>
</ds:datastoreItem>
</file>

<file path=customXml/itemProps49.xml><?xml version="1.0" encoding="utf-8"?>
<ds:datastoreItem xmlns:ds="http://schemas.openxmlformats.org/officeDocument/2006/customXml" ds:itemID="{79DB81E0-FE0B-4DB3-9406-46FF5B941F65}">
  <ds:schemaRefs/>
</ds:datastoreItem>
</file>

<file path=customXml/itemProps50.xml><?xml version="1.0" encoding="utf-8"?>
<ds:datastoreItem xmlns:ds="http://schemas.openxmlformats.org/officeDocument/2006/customXml" ds:itemID="{64CFDCBB-772B-4FD6-8162-C44C225F62DF}">
  <ds:schemaRefs/>
</ds:datastoreItem>
</file>

<file path=customXml/itemProps51.xml><?xml version="1.0" encoding="utf-8"?>
<ds:datastoreItem xmlns:ds="http://schemas.openxmlformats.org/officeDocument/2006/customXml" ds:itemID="{1B29B93E-C06D-45DF-815F-248DF86C39C8}">
  <ds:schemaRefs/>
</ds:datastoreItem>
</file>

<file path=customXml/itemProps52.xml><?xml version="1.0" encoding="utf-8"?>
<ds:datastoreItem xmlns:ds="http://schemas.openxmlformats.org/officeDocument/2006/customXml" ds:itemID="{0CFF866A-77B7-4036-99AE-C4A203E6C721}">
  <ds:schemaRefs/>
</ds:datastoreItem>
</file>

<file path=customXml/itemProps53.xml><?xml version="1.0" encoding="utf-8"?>
<ds:datastoreItem xmlns:ds="http://schemas.openxmlformats.org/officeDocument/2006/customXml" ds:itemID="{08BB9BA3-C40B-4B35-950F-145829719E2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vt:lpstr>
      <vt:lpstr>Sheet2</vt:lpstr>
      <vt:lpstr>Sheet3</vt:lpstr>
      <vt:lpstr>Sheet4</vt:lpstr>
      <vt:lpstr>Sheet8</vt:lpstr>
      <vt:lpstr>CTA</vt:lpstr>
      <vt:lpstr>Revenue</vt:lpstr>
      <vt:lpstr>Stores</vt:lpstr>
      <vt:lpstr>Read 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Gupta, Arya</dc:creator>
  <cp:lastModifiedBy>Gupta, Arya</cp:lastModifiedBy>
  <dcterms:created xsi:type="dcterms:W3CDTF">2024-05-12T18:36:15Z</dcterms:created>
  <dcterms:modified xsi:type="dcterms:W3CDTF">2024-06-15T11:33:53Z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81acc0d-dcc4-4dc9-a2c5-be70b05a2fe6_Enabled">
    <vt:lpwstr>true</vt:lpwstr>
  </property>
  <property fmtid="{D5CDD505-2E9C-101B-9397-08002B2CF9AE}" pid="3" name="MSIP_Label_e81acc0d-dcc4-4dc9-a2c5-be70b05a2fe6_SetDate">
    <vt:lpwstr>2024-05-12T19:04:16Z</vt:lpwstr>
  </property>
  <property fmtid="{D5CDD505-2E9C-101B-9397-08002B2CF9AE}" pid="4" name="MSIP_Label_e81acc0d-dcc4-4dc9-a2c5-be70b05a2fe6_Method">
    <vt:lpwstr>Privileged</vt:lpwstr>
  </property>
  <property fmtid="{D5CDD505-2E9C-101B-9397-08002B2CF9AE}" pid="5" name="MSIP_Label_e81acc0d-dcc4-4dc9-a2c5-be70b05a2fe6_Name">
    <vt:lpwstr>e81acc0d-dcc4-4dc9-a2c5-be70b05a2fe6</vt:lpwstr>
  </property>
  <property fmtid="{D5CDD505-2E9C-101B-9397-08002B2CF9AE}" pid="6" name="MSIP_Label_e81acc0d-dcc4-4dc9-a2c5-be70b05a2fe6_SiteId">
    <vt:lpwstr>a00de4ec-48a8-43a6-be74-e31274e2060d</vt:lpwstr>
  </property>
  <property fmtid="{D5CDD505-2E9C-101B-9397-08002B2CF9AE}" pid="7" name="MSIP_Label_e81acc0d-dcc4-4dc9-a2c5-be70b05a2fe6_ActionId">
    <vt:lpwstr>13d07375-81f6-4306-b76e-d5b7d9fddd08</vt:lpwstr>
  </property>
  <property fmtid="{D5CDD505-2E9C-101B-9397-08002B2CF9AE}" pid="8" name="MSIP_Label_e81acc0d-dcc4-4dc9-a2c5-be70b05a2fe6_ContentBits">
    <vt:lpwstr>0</vt:lpwstr>
  </property>
  <property fmtid="{D5CDD505-2E9C-101B-9397-08002B2CF9AE}" pid="9" name="_AdHocReviewCycleID">
    <vt:i4>1805113103</vt:i4>
  </property>
  <property fmtid="{D5CDD505-2E9C-101B-9397-08002B2CF9AE}" pid="10" name="_NewReviewCycle">
    <vt:lpwstr/>
  </property>
  <property fmtid="{D5CDD505-2E9C-101B-9397-08002B2CF9AE}" pid="11" name="_EmailSubject">
    <vt:lpwstr>BI Zebra</vt:lpwstr>
  </property>
  <property fmtid="{D5CDD505-2E9C-101B-9397-08002B2CF9AE}" pid="12" name="_AuthorEmail">
    <vt:lpwstr>arya.gupta@merck.com</vt:lpwstr>
  </property>
  <property fmtid="{D5CDD505-2E9C-101B-9397-08002B2CF9AE}" pid="13" name="_AuthorEmailDisplayName">
    <vt:lpwstr>Gupta, Arya</vt:lpwstr>
  </property>
  <property fmtid="{D5CDD505-2E9C-101B-9397-08002B2CF9AE}" pid="14" name="_ReviewingToolsShownOnce">
    <vt:lpwstr/>
  </property>
</Properties>
</file>