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ryaspc/Downloads/"/>
    </mc:Choice>
  </mc:AlternateContent>
  <xr:revisionPtr revIDLastSave="0" documentId="13_ncr:1_{B85A05E3-7CBE-634D-A813-A1E2E9C08C84}" xr6:coauthVersionLast="47" xr6:coauthVersionMax="47" xr10:uidLastSave="{00000000-0000-0000-0000-000000000000}"/>
  <bookViews>
    <workbookView xWindow="0" yWindow="0" windowWidth="28800" windowHeight="18000" activeTab="6" xr2:uid="{00000000-000D-0000-FFFF-FFFF00000000}"/>
  </bookViews>
  <sheets>
    <sheet name="Q1" sheetId="1" r:id="rId1"/>
    <sheet name="Q2" sheetId="2" r:id="rId2"/>
    <sheet name="Q3" sheetId="3" r:id="rId3"/>
    <sheet name="Q5" sheetId="4" r:id="rId4"/>
    <sheet name="Q6" sheetId="5" r:id="rId5"/>
    <sheet name="Q7" sheetId="6" r:id="rId6"/>
    <sheet name="Q8" sheetId="7" r:id="rId7"/>
    <sheet name="Q9" sheetId="8" r:id="rId8"/>
    <sheet name="Q10" sheetId="9" r:id="rId9"/>
  </sheets>
  <definedNames>
    <definedName name="_xlchart.v1.0" hidden="1">'Q10'!$D$2:$D$41</definedName>
    <definedName name="_xlchart.v1.1" hidden="1">'Q10'!$E$1</definedName>
    <definedName name="_xlchart.v1.10" hidden="1">'Q10'!$E$2:$E$41</definedName>
    <definedName name="_xlchart.v1.2" hidden="1">'Q10'!$E$2:$E$41</definedName>
    <definedName name="_xlchart.v1.3" hidden="1">'Q10'!$D$1</definedName>
    <definedName name="_xlchart.v1.4" hidden="1">'Q10'!$D$2:$D$41</definedName>
    <definedName name="_xlchart.v1.5" hidden="1">'Q10'!$E$1</definedName>
    <definedName name="_xlchart.v1.6" hidden="1">'Q10'!$E$2:$E$41</definedName>
    <definedName name="_xlchart.v1.7" hidden="1">'Q10'!$D$1</definedName>
    <definedName name="_xlchart.v1.8" hidden="1">'Q10'!$D$2:$D$41</definedName>
    <definedName name="_xlchart.v1.9" hidden="1">'Q10'!$E$1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" i="1" l="1"/>
  <c r="F23" i="2"/>
  <c r="F22" i="2"/>
  <c r="Q32" i="3"/>
  <c r="P32" i="3"/>
  <c r="Q31" i="3"/>
  <c r="P31" i="3"/>
  <c r="O31" i="3"/>
  <c r="N31" i="3"/>
  <c r="M31" i="3"/>
  <c r="H31" i="3"/>
  <c r="F52" i="8"/>
  <c r="F53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2" i="8"/>
  <c r="D4" i="6"/>
  <c r="H7" i="5"/>
  <c r="G7" i="5"/>
  <c r="E23" i="2"/>
  <c r="E2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3" i="1"/>
  <c r="D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tc={294CF7A3-20FA-8B40-B235-D743AE1D3C6E}</author>
    <author>tc={BDCB2503-75BE-4B40-B1E0-53BBD5C6401A}</author>
  </authors>
  <commentList>
    <comment ref="G9" authorId="0" shapeId="0" xr:uid="{294CF7A3-20FA-8B40-B235-D743AE1D3C6E}">
      <text>
        <t>[Threaded comment]
Your version of Excel allows you to read this threaded comment; however, any edits to it will get removed if the file is opened in a newer version of Excel. Learn more: https://go.microsoft.com/fwlink/?linkid=870924
Comment:
    59.95 percent variation in the price is explained by age and mileage.</t>
      </text>
    </comment>
    <comment ref="G11" authorId="1" shapeId="0" xr:uid="{BDCB2503-75BE-4B40-B1E0-53BBD5C6401A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error of prediction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tc={948A6B9F-D445-E145-9D38-0D751E010094}</author>
    <author>tc={56561F46-E117-4943-B0E7-4F4AD13B7EF5}</author>
  </authors>
  <commentList>
    <comment ref="G7" authorId="0" shapeId="0" xr:uid="{948A6B9F-D445-E145-9D38-0D751E010094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Explained
</t>
      </text>
    </comment>
    <comment ref="H7" authorId="1" shapeId="0" xr:uid="{56561F46-E117-4943-B0E7-4F4AD13B7EF5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Unexplained
</t>
      </text>
    </comment>
  </commentList>
</comments>
</file>

<file path=xl/sharedStrings.xml><?xml version="1.0" encoding="utf-8"?>
<sst xmlns="http://schemas.openxmlformats.org/spreadsheetml/2006/main" count="315" uniqueCount="81">
  <si>
    <t>Age</t>
  </si>
  <si>
    <t>Price</t>
  </si>
  <si>
    <t>Mileage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</si>
  <si>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</si>
  <si>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</si>
  <si>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</si>
  <si>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</si>
  <si>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</si>
  <si>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</si>
  <si>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</si>
  <si>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</si>
  <si>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</si>
  <si>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</si>
  <si>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</si>
  <si>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</si>
  <si>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</si>
  <si>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</si>
  <si>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</si>
  <si>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</si>
  <si>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</si>
  <si>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</si>
  <si>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</si>
  <si>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</si>
  <si>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</si>
  <si>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</si>
  <si>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</si>
  <si>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</si>
  <si>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Predicted Price = 20937.34 - 302.26 - 0.09 + 0</t>
  </si>
  <si>
    <t>Predicted Price</t>
  </si>
  <si>
    <t>?</t>
  </si>
  <si>
    <t>Writing</t>
  </si>
  <si>
    <t xml:space="preserve">Math </t>
  </si>
  <si>
    <t>GPA</t>
  </si>
  <si>
    <t>Female</t>
  </si>
  <si>
    <t>Writing = 315.79 + 82. 01 + 16.12</t>
  </si>
  <si>
    <t>Prediction</t>
  </si>
  <si>
    <t>FOR MATHS</t>
  </si>
  <si>
    <r>
      <t xml:space="preserve">Maths=271.57 </t>
    </r>
    <r>
      <rPr>
        <sz val="14"/>
        <color rgb="FF000000"/>
        <rFont val="Calibri"/>
        <family val="2"/>
        <scheme val="minor"/>
      </rPr>
      <t xml:space="preserve"> + 99.69 GPA - 21.60 Female</t>
    </r>
  </si>
  <si>
    <t>Sqft</t>
  </si>
  <si>
    <t>Beds</t>
  </si>
  <si>
    <t>Baths</t>
  </si>
  <si>
    <t>Colonial</t>
  </si>
  <si>
    <r>
      <t>Price = </t>
    </r>
    <r>
      <rPr>
        <i/>
        <sz val="11"/>
        <color rgb="FF252525"/>
        <rFont val="Inherit"/>
      </rPr>
      <t>β</t>
    </r>
    <r>
      <rPr>
        <vertAlign val="subscript"/>
        <sz val="11"/>
        <color rgb="FF252525"/>
        <rFont val="Courier New"/>
        <family val="1"/>
      </rPr>
      <t>0</t>
    </r>
    <r>
      <rPr>
        <sz val="11"/>
        <color rgb="FF252525"/>
        <rFont val="Courier New"/>
        <family val="1"/>
      </rPr>
      <t> + </t>
    </r>
    <r>
      <rPr>
        <i/>
        <sz val="11"/>
        <color rgb="FF252525"/>
        <rFont val="Inherit"/>
      </rPr>
      <t>β</t>
    </r>
    <r>
      <rPr>
        <vertAlign val="subscript"/>
        <sz val="11"/>
        <color rgb="FF252525"/>
        <rFont val="Courier New"/>
        <family val="1"/>
      </rPr>
      <t>1</t>
    </r>
    <r>
      <rPr>
        <sz val="14"/>
        <color rgb="FF252525"/>
        <rFont val="Arial"/>
        <family val="2"/>
      </rPr>
      <t>Sqft + </t>
    </r>
    <r>
      <rPr>
        <i/>
        <sz val="11"/>
        <color rgb="FF252525"/>
        <rFont val="Inherit"/>
      </rPr>
      <t>β</t>
    </r>
    <r>
      <rPr>
        <vertAlign val="subscript"/>
        <sz val="11"/>
        <color rgb="FF252525"/>
        <rFont val="Courier New"/>
        <family val="1"/>
      </rPr>
      <t>2</t>
    </r>
    <r>
      <rPr>
        <sz val="14"/>
        <color rgb="FF252525"/>
        <rFont val="Arial"/>
        <family val="2"/>
      </rPr>
      <t>Beds + </t>
    </r>
    <r>
      <rPr>
        <i/>
        <sz val="11"/>
        <color rgb="FF252525"/>
        <rFont val="Inherit"/>
      </rPr>
      <t>β</t>
    </r>
    <r>
      <rPr>
        <vertAlign val="subscript"/>
        <sz val="11"/>
        <color rgb="FF252525"/>
        <rFont val="Courier New"/>
        <family val="1"/>
      </rPr>
      <t>3</t>
    </r>
    <r>
      <rPr>
        <sz val="14"/>
        <color rgb="FF252525"/>
        <rFont val="Arial"/>
        <family val="2"/>
      </rPr>
      <t>Baths + </t>
    </r>
    <r>
      <rPr>
        <i/>
        <sz val="11"/>
        <color rgb="FF252525"/>
        <rFont val="Inherit"/>
      </rPr>
      <t>β</t>
    </r>
    <r>
      <rPr>
        <vertAlign val="subscript"/>
        <sz val="11"/>
        <color rgb="FF252525"/>
        <rFont val="Courier New"/>
        <family val="1"/>
      </rPr>
      <t>4</t>
    </r>
    <r>
      <rPr>
        <sz val="14"/>
        <color rgb="FF252525"/>
        <rFont val="Arial"/>
        <family val="2"/>
      </rPr>
      <t>Colonial + </t>
    </r>
    <r>
      <rPr>
        <i/>
        <sz val="14"/>
        <color rgb="FF252525"/>
        <rFont val="Arial"/>
        <family val="2"/>
      </rPr>
      <t>ε</t>
    </r>
    <r>
      <rPr>
        <sz val="14"/>
        <color rgb="FF252525"/>
        <rFont val="Arial"/>
        <family val="2"/>
      </rPr>
      <t>.</t>
    </r>
  </si>
  <si>
    <t>Final</t>
  </si>
  <si>
    <t>Midterm</t>
  </si>
  <si>
    <t>Property_Taxes</t>
  </si>
  <si>
    <t>Size</t>
  </si>
  <si>
    <t>Standard</t>
  </si>
  <si>
    <t>Error</t>
  </si>
  <si>
    <t>p-Value</t>
  </si>
  <si>
    <t>−1,209.24</t>
  </si>
  <si>
    <t>Time</t>
  </si>
  <si>
    <t>Miles</t>
  </si>
  <si>
    <t>Load</t>
  </si>
  <si>
    <t>Speed</t>
  </si>
  <si>
    <t>Oil</t>
  </si>
  <si>
    <t>Wage</t>
  </si>
  <si>
    <t>Educ</t>
  </si>
  <si>
    <t>Exper</t>
  </si>
  <si>
    <t>Male</t>
  </si>
  <si>
    <t>Quarter</t>
  </si>
  <si>
    <t>Consumption</t>
  </si>
  <si>
    <t>Income</t>
  </si>
  <si>
    <t>RESIDUAL OUTPUT</t>
  </si>
  <si>
    <t>Observation</t>
  </si>
  <si>
    <t>Predicted Consumption</t>
  </si>
  <si>
    <t>Residuals</t>
  </si>
  <si>
    <t xml:space="preserve">yhat </t>
  </si>
  <si>
    <t>x1</t>
  </si>
  <si>
    <t>x2</t>
  </si>
  <si>
    <t>x3</t>
  </si>
  <si>
    <t>x4</t>
  </si>
  <si>
    <t>tstat</t>
  </si>
  <si>
    <t>SE</t>
  </si>
  <si>
    <t>Sqrt(n)</t>
  </si>
  <si>
    <t>Low Bound</t>
  </si>
  <si>
    <t>Upper Bound</t>
  </si>
  <si>
    <t>Confidence Interval</t>
  </si>
  <si>
    <t>Prediction Interval</t>
  </si>
  <si>
    <t>Prediction of Writing score</t>
  </si>
  <si>
    <t>Prediction Of Math Score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</si>
</sst>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2" formatCode="0.0000"/>
    <numFmt numFmtId="173" formatCode="0.000"/>
    <numFmt numFmtId="174" formatCode="0.0"/>
  </numFmts>
  <fonts count="15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0"/>
      <color rgb="FF000000"/>
      <name val="Tahoma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sz val="14"/>
      <color rgb="FF000000"/>
      <name val="Cambria Math"/>
      <family val="1"/>
    </font>
    <font>
      <sz val="14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252525"/>
      <name val="Arial"/>
      <family val="2"/>
    </font>
    <font>
      <sz val="11"/>
      <color rgb="FF252525"/>
      <name val="Courier New"/>
      <family val="1"/>
    </font>
    <font>
      <i/>
      <sz val="11"/>
      <color rgb="FF252525"/>
      <name val="Inherit"/>
    </font>
    <font>
      <vertAlign val="subscript"/>
      <sz val="11"/>
      <color rgb="FF252525"/>
      <name val="Courier New"/>
      <family val="1"/>
    </font>
    <font>
      <i/>
      <sz val="14"/>
      <color rgb="FF252525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9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Continuous"/>
    </xf>
    <xf numFmtId="0" fontId="0" fillId="2" borderId="0" xfId="0" applyFill="1"/>
    <xf numFmtId="0" fontId="0" fillId="0" borderId="4" xfId="0" applyBorder="1" applyAlignment="1">
      <alignment horizontal="center"/>
    </xf>
    <xf numFmtId="0" fontId="0" fillId="2" borderId="2" xfId="0" applyFill="1" applyBorder="1"/>
    <xf numFmtId="0" fontId="0" fillId="0" borderId="4" xfId="0" applyBorder="1"/>
    <xf numFmtId="0" fontId="4" fillId="0" borderId="1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0" xfId="0" applyFill="1" applyBorder="1" applyAlignment="1"/>
    <xf numFmtId="0" fontId="0" fillId="0" borderId="2" xfId="0" applyFill="1" applyBorder="1" applyAlignment="1"/>
    <xf numFmtId="0" fontId="1" fillId="0" borderId="3" xfId="0" applyFont="1" applyFill="1" applyBorder="1" applyAlignment="1">
      <alignment horizontal="center"/>
    </xf>
    <xf numFmtId="0" fontId="1" fillId="0" borderId="3" xfId="0" applyFont="1" applyFill="1" applyBorder="1" applyAlignment="1">
      <alignment horizontal="centerContinuous"/>
    </xf>
    <xf numFmtId="0" fontId="0" fillId="2" borderId="0" xfId="0" applyFill="1" applyBorder="1" applyAlignment="1"/>
    <xf numFmtId="0" fontId="0" fillId="2" borderId="2" xfId="0" applyFill="1" applyBorder="1" applyAlignment="1"/>
    <xf numFmtId="172" fontId="0" fillId="2" borderId="0" xfId="0" applyNumberFormat="1" applyFill="1" applyBorder="1" applyAlignment="1"/>
    <xf numFmtId="2" fontId="0" fillId="2" borderId="0" xfId="0" applyNumberFormat="1" applyFill="1" applyBorder="1" applyAlignment="1"/>
    <xf numFmtId="2" fontId="0" fillId="2" borderId="2" xfId="0" applyNumberFormat="1" applyFill="1" applyBorder="1" applyAlignment="1"/>
    <xf numFmtId="0" fontId="4" fillId="0" borderId="9" xfId="0" applyFont="1" applyFill="1" applyBorder="1" applyAlignment="1">
      <alignment horizontal="center"/>
    </xf>
    <xf numFmtId="2" fontId="0" fillId="0" borderId="0" xfId="0" applyNumberFormat="1"/>
    <xf numFmtId="0" fontId="4" fillId="2" borderId="9" xfId="0" applyFont="1" applyFill="1" applyBorder="1" applyAlignment="1">
      <alignment horizontal="center"/>
    </xf>
    <xf numFmtId="1" fontId="0" fillId="2" borderId="0" xfId="0" applyNumberFormat="1" applyFill="1"/>
    <xf numFmtId="0" fontId="6" fillId="2" borderId="0" xfId="0" applyFont="1" applyFill="1"/>
    <xf numFmtId="0" fontId="5" fillId="2" borderId="0" xfId="0" applyFont="1" applyFill="1"/>
    <xf numFmtId="0" fontId="8" fillId="0" borderId="1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8" fillId="0" borderId="8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8" fillId="0" borderId="7" xfId="0" applyFont="1" applyBorder="1" applyAlignment="1">
      <alignment horizontal="center"/>
    </xf>
    <xf numFmtId="174" fontId="8" fillId="0" borderId="10" xfId="0" applyNumberFormat="1" applyFont="1" applyBorder="1" applyAlignment="1">
      <alignment horizontal="center"/>
    </xf>
    <xf numFmtId="0" fontId="9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  <xf numFmtId="0" fontId="14" fillId="0" borderId="0" xfId="0" applyFont="1" applyAlignment="1">
      <alignment horizontal="right"/>
    </xf>
    <xf numFmtId="0" fontId="5" fillId="0" borderId="0" xfId="0" applyFont="1" applyAlignment="1">
      <alignment horizontal="center" vertical="center"/>
    </xf>
    <xf numFmtId="172" fontId="0" fillId="0" borderId="0" xfId="0" applyNumberFormat="1"/>
    <xf numFmtId="10" fontId="0" fillId="2" borderId="0" xfId="1" applyNumberFormat="1" applyFont="1" applyFill="1"/>
    <xf numFmtId="0" fontId="0" fillId="0" borderId="0" xfId="0" applyNumberFormat="1"/>
    <xf numFmtId="173" fontId="0" fillId="2" borderId="0" xfId="0" applyNumberFormat="1" applyFill="1"/>
    <xf numFmtId="0" fontId="0" fillId="2" borderId="0" xfId="0" applyNumberFormat="1" applyFill="1" applyBorder="1" applyAlignment="1"/>
    <xf numFmtId="0" fontId="0" fillId="0" borderId="1" xfId="0" applyBorder="1" applyAlignment="1">
      <alignment horizontal="right" vertical="center"/>
    </xf>
    <xf numFmtId="0" fontId="0" fillId="2" borderId="4" xfId="0" applyFill="1" applyBorder="1" applyAlignment="1">
      <alignment horizontal="right" vertical="center"/>
    </xf>
    <xf numFmtId="2" fontId="0" fillId="2" borderId="0" xfId="0" applyNumberFormat="1" applyFill="1"/>
    <xf numFmtId="14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'Q5'!$C$1</c:f>
              <c:strCache>
                <c:ptCount val="1"/>
                <c:pt idx="0">
                  <c:v>Final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6062224036376725"/>
                  <c:y val="-6.1871427030525297E-2"/>
                </c:manualLayout>
              </c:layout>
              <c:numFmt formatCode="General" sourceLinked="0"/>
              <c:spPr>
                <a:solidFill>
                  <a:srgbClr val="FFFF00"/>
                </a:solidFill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'Q5'!$B$2:$B$33</c:f>
              <c:numCache>
                <c:formatCode>General</c:formatCode>
                <c:ptCount val="32"/>
                <c:pt idx="0">
                  <c:v>50</c:v>
                </c:pt>
                <c:pt idx="1">
                  <c:v>94</c:v>
                </c:pt>
                <c:pt idx="2">
                  <c:v>65</c:v>
                </c:pt>
                <c:pt idx="3">
                  <c:v>59</c:v>
                </c:pt>
                <c:pt idx="4">
                  <c:v>76</c:v>
                </c:pt>
                <c:pt idx="5">
                  <c:v>53</c:v>
                </c:pt>
                <c:pt idx="6">
                  <c:v>68</c:v>
                </c:pt>
                <c:pt idx="7">
                  <c:v>50</c:v>
                </c:pt>
                <c:pt idx="8">
                  <c:v>77</c:v>
                </c:pt>
                <c:pt idx="9">
                  <c:v>63</c:v>
                </c:pt>
                <c:pt idx="10">
                  <c:v>51</c:v>
                </c:pt>
                <c:pt idx="11">
                  <c:v>69</c:v>
                </c:pt>
                <c:pt idx="12">
                  <c:v>68</c:v>
                </c:pt>
                <c:pt idx="13">
                  <c:v>74</c:v>
                </c:pt>
                <c:pt idx="14">
                  <c:v>77</c:v>
                </c:pt>
                <c:pt idx="15">
                  <c:v>70</c:v>
                </c:pt>
                <c:pt idx="16">
                  <c:v>27</c:v>
                </c:pt>
                <c:pt idx="17">
                  <c:v>66</c:v>
                </c:pt>
                <c:pt idx="18">
                  <c:v>75</c:v>
                </c:pt>
                <c:pt idx="19">
                  <c:v>65</c:v>
                </c:pt>
                <c:pt idx="20">
                  <c:v>46</c:v>
                </c:pt>
                <c:pt idx="21">
                  <c:v>63</c:v>
                </c:pt>
                <c:pt idx="22">
                  <c:v>75</c:v>
                </c:pt>
                <c:pt idx="23">
                  <c:v>38</c:v>
                </c:pt>
                <c:pt idx="24">
                  <c:v>81</c:v>
                </c:pt>
                <c:pt idx="25">
                  <c:v>50</c:v>
                </c:pt>
                <c:pt idx="26">
                  <c:v>86</c:v>
                </c:pt>
                <c:pt idx="27">
                  <c:v>74</c:v>
                </c:pt>
                <c:pt idx="28">
                  <c:v>54</c:v>
                </c:pt>
                <c:pt idx="29">
                  <c:v>33</c:v>
                </c:pt>
                <c:pt idx="30">
                  <c:v>38</c:v>
                </c:pt>
                <c:pt idx="31">
                  <c:v>32</c:v>
                </c:pt>
              </c:numCache>
            </c:numRef>
          </c:xVal>
          <c:yVal>
            <c:numRef>
              <c:f>'Q5'!$C$2:$C$33</c:f>
              <c:numCache>
                <c:formatCode>General</c:formatCode>
                <c:ptCount val="32"/>
                <c:pt idx="0">
                  <c:v>79</c:v>
                </c:pt>
                <c:pt idx="1">
                  <c:v>78</c:v>
                </c:pt>
                <c:pt idx="2">
                  <c:v>73</c:v>
                </c:pt>
                <c:pt idx="3">
                  <c:v>89</c:v>
                </c:pt>
                <c:pt idx="4">
                  <c:v>68</c:v>
                </c:pt>
                <c:pt idx="5">
                  <c:v>46</c:v>
                </c:pt>
                <c:pt idx="6">
                  <c:v>70</c:v>
                </c:pt>
                <c:pt idx="7">
                  <c:v>48</c:v>
                </c:pt>
                <c:pt idx="8">
                  <c:v>81</c:v>
                </c:pt>
                <c:pt idx="9">
                  <c:v>32</c:v>
                </c:pt>
                <c:pt idx="10">
                  <c:v>54</c:v>
                </c:pt>
                <c:pt idx="11">
                  <c:v>80</c:v>
                </c:pt>
                <c:pt idx="12">
                  <c:v>45</c:v>
                </c:pt>
                <c:pt idx="13">
                  <c:v>78</c:v>
                </c:pt>
                <c:pt idx="14">
                  <c:v>99</c:v>
                </c:pt>
                <c:pt idx="15">
                  <c:v>76</c:v>
                </c:pt>
                <c:pt idx="16">
                  <c:v>72</c:v>
                </c:pt>
                <c:pt idx="17">
                  <c:v>74</c:v>
                </c:pt>
                <c:pt idx="18">
                  <c:v>36</c:v>
                </c:pt>
                <c:pt idx="19">
                  <c:v>79</c:v>
                </c:pt>
                <c:pt idx="20">
                  <c:v>61</c:v>
                </c:pt>
                <c:pt idx="21">
                  <c:v>73</c:v>
                </c:pt>
                <c:pt idx="22">
                  <c:v>73</c:v>
                </c:pt>
                <c:pt idx="23">
                  <c:v>32</c:v>
                </c:pt>
                <c:pt idx="24">
                  <c:v>94</c:v>
                </c:pt>
                <c:pt idx="25">
                  <c:v>35</c:v>
                </c:pt>
                <c:pt idx="26">
                  <c:v>90</c:v>
                </c:pt>
                <c:pt idx="27">
                  <c:v>99</c:v>
                </c:pt>
                <c:pt idx="28">
                  <c:v>78</c:v>
                </c:pt>
                <c:pt idx="29">
                  <c:v>48</c:v>
                </c:pt>
                <c:pt idx="30">
                  <c:v>66</c:v>
                </c:pt>
                <c:pt idx="31">
                  <c:v>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E8-5847-A90A-8F2CE5844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4415760"/>
        <c:axId val="183305552"/>
      </c:scatterChart>
      <c:valAx>
        <c:axId val="174415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Midterm</a:t>
                </a:r>
              </a:p>
            </c:rich>
          </c:tx>
          <c:layout>
            <c:manualLayout>
              <c:xMode val="edge"/>
              <c:yMode val="edge"/>
              <c:x val="0.46588628762541806"/>
              <c:y val="0.8849084960270376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305552"/>
        <c:crosses val="autoZero"/>
        <c:crossBetween val="midCat"/>
      </c:valAx>
      <c:valAx>
        <c:axId val="18330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Final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415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Income  Residual Plot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4355701901219008E-2"/>
          <c:y val="0.22150797324020702"/>
          <c:w val="0.85333532718244542"/>
          <c:h val="0.75675264021542477"/>
        </c:manualLayout>
      </c:layout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xVal>
            <c:numRef>
              <c:f>'Q10'!$C$2:$C$41</c:f>
              <c:numCache>
                <c:formatCode>General</c:formatCode>
                <c:ptCount val="40"/>
                <c:pt idx="0">
                  <c:v>11083.245000000001</c:v>
                </c:pt>
                <c:pt idx="1">
                  <c:v>11279.683999999999</c:v>
                </c:pt>
                <c:pt idx="2">
                  <c:v>11380.967000000001</c:v>
                </c:pt>
                <c:pt idx="3">
                  <c:v>11512.299000000001</c:v>
                </c:pt>
                <c:pt idx="4">
                  <c:v>11730.333000000001</c:v>
                </c:pt>
                <c:pt idx="5">
                  <c:v>11821.724</c:v>
                </c:pt>
                <c:pt idx="6">
                  <c:v>11929.271000000001</c:v>
                </c:pt>
                <c:pt idx="7">
                  <c:v>12009.308999999999</c:v>
                </c:pt>
                <c:pt idx="8">
                  <c:v>12317.181</c:v>
                </c:pt>
                <c:pt idx="9">
                  <c:v>12459.494000000001</c:v>
                </c:pt>
                <c:pt idx="10">
                  <c:v>12406.538</c:v>
                </c:pt>
                <c:pt idx="11">
                  <c:v>12821.406000000001</c:v>
                </c:pt>
                <c:pt idx="12">
                  <c:v>12351.82</c:v>
                </c:pt>
                <c:pt idx="13">
                  <c:v>12451.732</c:v>
                </c:pt>
                <c:pt idx="14">
                  <c:v>12558.218000000001</c:v>
                </c:pt>
                <c:pt idx="15">
                  <c:v>12657.815000000001</c:v>
                </c:pt>
                <c:pt idx="16">
                  <c:v>12895.344999999999</c:v>
                </c:pt>
                <c:pt idx="17">
                  <c:v>13132.208000000001</c:v>
                </c:pt>
                <c:pt idx="18">
                  <c:v>13322.416999999999</c:v>
                </c:pt>
                <c:pt idx="19">
                  <c:v>13481.194</c:v>
                </c:pt>
                <c:pt idx="20">
                  <c:v>13623.306</c:v>
                </c:pt>
                <c:pt idx="21">
                  <c:v>13729.442999999999</c:v>
                </c:pt>
                <c:pt idx="22">
                  <c:v>13858.864</c:v>
                </c:pt>
                <c:pt idx="23">
                  <c:v>13928.837</c:v>
                </c:pt>
                <c:pt idx="24">
                  <c:v>14044.897000000001</c:v>
                </c:pt>
                <c:pt idx="25">
                  <c:v>14121.427</c:v>
                </c:pt>
                <c:pt idx="26">
                  <c:v>14244.611999999999</c:v>
                </c:pt>
                <c:pt idx="27">
                  <c:v>14400.946</c:v>
                </c:pt>
                <c:pt idx="28">
                  <c:v>14631.536</c:v>
                </c:pt>
                <c:pt idx="29">
                  <c:v>14822.976000000001</c:v>
                </c:pt>
                <c:pt idx="30">
                  <c:v>14985.632</c:v>
                </c:pt>
                <c:pt idx="31">
                  <c:v>15169.018</c:v>
                </c:pt>
                <c:pt idx="32">
                  <c:v>15462.415000000001</c:v>
                </c:pt>
                <c:pt idx="33">
                  <c:v>15684.906999999999</c:v>
                </c:pt>
                <c:pt idx="34">
                  <c:v>15875.71</c:v>
                </c:pt>
                <c:pt idx="35">
                  <c:v>16042.049000000001</c:v>
                </c:pt>
                <c:pt idx="36">
                  <c:v>16196.422</c:v>
                </c:pt>
                <c:pt idx="37">
                  <c:v>16258.107</c:v>
                </c:pt>
                <c:pt idx="38">
                  <c:v>16401.492999999999</c:v>
                </c:pt>
                <c:pt idx="39">
                  <c:v>16538.775000000001</c:v>
                </c:pt>
              </c:numCache>
            </c:numRef>
          </c:xVal>
          <c:yVal>
            <c:numRef>
              <c:f>'Q10'!$J$31:$J$70</c:f>
              <c:numCache>
                <c:formatCode>General</c:formatCode>
                <c:ptCount val="40"/>
                <c:pt idx="0">
                  <c:v>78.385396513511296</c:v>
                </c:pt>
                <c:pt idx="1">
                  <c:v>-2.4840857625404169</c:v>
                </c:pt>
                <c:pt idx="2">
                  <c:v>0.1249630853671988</c:v>
                </c:pt>
                <c:pt idx="3">
                  <c:v>14.72696844948041</c:v>
                </c:pt>
                <c:pt idx="4">
                  <c:v>-39.472736530573457</c:v>
                </c:pt>
                <c:pt idx="5">
                  <c:v>6.8582277601690294</c:v>
                </c:pt>
                <c:pt idx="6">
                  <c:v>4.7473774639311159</c:v>
                </c:pt>
                <c:pt idx="7">
                  <c:v>-6.7525896017268678</c:v>
                </c:pt>
                <c:pt idx="8">
                  <c:v>-115.67494293937125</c:v>
                </c:pt>
                <c:pt idx="9">
                  <c:v>-197.50358117389624</c:v>
                </c:pt>
                <c:pt idx="10">
                  <c:v>-100.94910622538555</c:v>
                </c:pt>
                <c:pt idx="11">
                  <c:v>-351.16077706418037</c:v>
                </c:pt>
                <c:pt idx="12">
                  <c:v>156.01502713500304</c:v>
                </c:pt>
                <c:pt idx="13">
                  <c:v>85.079739253444131</c:v>
                </c:pt>
                <c:pt idx="14">
                  <c:v>84.187198023608289</c:v>
                </c:pt>
                <c:pt idx="15">
                  <c:v>139.56362489786443</c:v>
                </c:pt>
                <c:pt idx="16">
                  <c:v>33.210256808884878</c:v>
                </c:pt>
                <c:pt idx="17">
                  <c:v>8.2335863139578578</c:v>
                </c:pt>
                <c:pt idx="18">
                  <c:v>-0.18364856936932483</c:v>
                </c:pt>
                <c:pt idx="19">
                  <c:v>-8.6397113743369118</c:v>
                </c:pt>
                <c:pt idx="20">
                  <c:v>-78.10905543134686</c:v>
                </c:pt>
                <c:pt idx="21">
                  <c:v>-15.057230153948694</c:v>
                </c:pt>
                <c:pt idx="22">
                  <c:v>7.4843780620922189</c:v>
                </c:pt>
                <c:pt idx="23">
                  <c:v>2.0052015273777215</c:v>
                </c:pt>
                <c:pt idx="24">
                  <c:v>6.237075941528019</c:v>
                </c:pt>
                <c:pt idx="25">
                  <c:v>94.822471934247005</c:v>
                </c:pt>
                <c:pt idx="26">
                  <c:v>123.68456020503072</c:v>
                </c:pt>
                <c:pt idx="27">
                  <c:v>123.67106295069243</c:v>
                </c:pt>
                <c:pt idx="28">
                  <c:v>96.459140592936819</c:v>
                </c:pt>
                <c:pt idx="29">
                  <c:v>18.49033788610177</c:v>
                </c:pt>
                <c:pt idx="30">
                  <c:v>4.8353590881361015</c:v>
                </c:pt>
                <c:pt idx="31">
                  <c:v>72.15953302673006</c:v>
                </c:pt>
                <c:pt idx="32">
                  <c:v>-24.423023198600276</c:v>
                </c:pt>
                <c:pt idx="33">
                  <c:v>-35.133596056146416</c:v>
                </c:pt>
                <c:pt idx="34">
                  <c:v>-55.094864479004173</c:v>
                </c:pt>
                <c:pt idx="35">
                  <c:v>-93.940825644132929</c:v>
                </c:pt>
                <c:pt idx="36">
                  <c:v>-144.3551145297497</c:v>
                </c:pt>
                <c:pt idx="37">
                  <c:v>21.710759399571543</c:v>
                </c:pt>
                <c:pt idx="38">
                  <c:v>45.86834677461411</c:v>
                </c:pt>
                <c:pt idx="39">
                  <c:v>40.374295640054697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C1-B141-BBA5-40C1F3E20B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083232"/>
        <c:axId val="208816944"/>
      </c:scatterChart>
      <c:valAx>
        <c:axId val="209083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Income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8816944"/>
        <c:crosses val="autoZero"/>
        <c:crossBetween val="midCat"/>
      </c:valAx>
      <c:valAx>
        <c:axId val="20881694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2090832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'Q10'!$E$1</c:f>
              <c:strCache>
                <c:ptCount val="1"/>
                <c:pt idx="0">
                  <c:v>Residuals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'Q10'!$D$2:$D$41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</c:numCache>
            </c:numRef>
          </c:xVal>
          <c:yVal>
            <c:numRef>
              <c:f>'Q10'!$E$2:$E$41</c:f>
              <c:numCache>
                <c:formatCode>General</c:formatCode>
                <c:ptCount val="40"/>
                <c:pt idx="0">
                  <c:v>78.385396513511296</c:v>
                </c:pt>
                <c:pt idx="1">
                  <c:v>-2.4840857625404169</c:v>
                </c:pt>
                <c:pt idx="2">
                  <c:v>0.1249630853671988</c:v>
                </c:pt>
                <c:pt idx="3">
                  <c:v>14.72696844948041</c:v>
                </c:pt>
                <c:pt idx="4">
                  <c:v>-39.472736530573457</c:v>
                </c:pt>
                <c:pt idx="5">
                  <c:v>6.8582277601690294</c:v>
                </c:pt>
                <c:pt idx="6">
                  <c:v>4.7473774639311159</c:v>
                </c:pt>
                <c:pt idx="7">
                  <c:v>-6.7525896017268678</c:v>
                </c:pt>
                <c:pt idx="8">
                  <c:v>-115.67494293937125</c:v>
                </c:pt>
                <c:pt idx="9">
                  <c:v>-197.50358117389624</c:v>
                </c:pt>
                <c:pt idx="10">
                  <c:v>-100.94910622538555</c:v>
                </c:pt>
                <c:pt idx="11">
                  <c:v>-351.16077706418037</c:v>
                </c:pt>
                <c:pt idx="12">
                  <c:v>156.01502713500304</c:v>
                </c:pt>
                <c:pt idx="13">
                  <c:v>85.079739253444131</c:v>
                </c:pt>
                <c:pt idx="14">
                  <c:v>84.187198023608289</c:v>
                </c:pt>
                <c:pt idx="15">
                  <c:v>139.56362489786443</c:v>
                </c:pt>
                <c:pt idx="16">
                  <c:v>33.210256808884878</c:v>
                </c:pt>
                <c:pt idx="17">
                  <c:v>8.2335863139578578</c:v>
                </c:pt>
                <c:pt idx="18">
                  <c:v>-0.18364856936932483</c:v>
                </c:pt>
                <c:pt idx="19">
                  <c:v>-8.6397113743369118</c:v>
                </c:pt>
                <c:pt idx="20">
                  <c:v>-78.10905543134686</c:v>
                </c:pt>
                <c:pt idx="21">
                  <c:v>-15.057230153948694</c:v>
                </c:pt>
                <c:pt idx="22">
                  <c:v>7.4843780620922189</c:v>
                </c:pt>
                <c:pt idx="23">
                  <c:v>2.0052015273777215</c:v>
                </c:pt>
                <c:pt idx="24">
                  <c:v>6.237075941528019</c:v>
                </c:pt>
                <c:pt idx="25">
                  <c:v>94.822471934247005</c:v>
                </c:pt>
                <c:pt idx="26">
                  <c:v>123.68456020503072</c:v>
                </c:pt>
                <c:pt idx="27">
                  <c:v>123.67106295069243</c:v>
                </c:pt>
                <c:pt idx="28">
                  <c:v>96.459140592936819</c:v>
                </c:pt>
                <c:pt idx="29">
                  <c:v>18.49033788610177</c:v>
                </c:pt>
                <c:pt idx="30">
                  <c:v>4.8353590881361015</c:v>
                </c:pt>
                <c:pt idx="31">
                  <c:v>72.15953302673006</c:v>
                </c:pt>
                <c:pt idx="32">
                  <c:v>-24.423023198600276</c:v>
                </c:pt>
                <c:pt idx="33">
                  <c:v>-35.133596056146416</c:v>
                </c:pt>
                <c:pt idx="34">
                  <c:v>-55.094864479004173</c:v>
                </c:pt>
                <c:pt idx="35">
                  <c:v>-93.940825644132929</c:v>
                </c:pt>
                <c:pt idx="36">
                  <c:v>-144.3551145297497</c:v>
                </c:pt>
                <c:pt idx="37">
                  <c:v>21.710759399571543</c:v>
                </c:pt>
                <c:pt idx="38">
                  <c:v>45.86834677461411</c:v>
                </c:pt>
                <c:pt idx="39">
                  <c:v>40.374295640054697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34-884B-8683-87034CE43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230192"/>
        <c:axId val="205842816"/>
      </c:scatterChart>
      <c:valAx>
        <c:axId val="183230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842816"/>
        <c:crosses val="autoZero"/>
        <c:crossBetween val="midCat"/>
      </c:valAx>
      <c:valAx>
        <c:axId val="205842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230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107654</xdr:colOff>
      <xdr:row>1</xdr:row>
      <xdr:rowOff>22739</xdr:rowOff>
    </xdr:from>
    <xdr:ext cx="5636880" cy="31691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6BF508D-0562-0E94-DCE5-BEB73DE2EDE2}"/>
                </a:ext>
              </a:extLst>
            </xdr:cNvPr>
            <xdr:cNvSpPr txBox="1"/>
          </xdr:nvSpPr>
          <xdr:spPr>
            <a:xfrm>
              <a:off x="3696142" y="214716"/>
              <a:ext cx="5636880" cy="316911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𝑃𝑟𝑖𝑐𝑒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=</m:t>
                    </m:r>
                    <m:r>
                      <a:rPr lang="en-US" sz="1400" b="0" i="1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𝐵𝑒𝑡𝑎</m:t>
                    </m:r>
                    <m:r>
                      <a:rPr lang="en-US" sz="14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0+</m:t>
                    </m:r>
                    <m:r>
                      <m:rPr>
                        <m:sty m:val="p"/>
                      </m:rPr>
                      <a:rPr lang="en-US" sz="14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Beta</m:t>
                    </m:r>
                    <m:r>
                      <a:rPr lang="en-US" sz="14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1 </m:t>
                    </m:r>
                    <m:r>
                      <m:rPr>
                        <m:sty m:val="p"/>
                      </m:rPr>
                      <a:rPr lang="en-US" sz="14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Age</m:t>
                    </m:r>
                    <m:r>
                      <a:rPr lang="en-US" sz="14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n-US" sz="14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Beta</m:t>
                    </m:r>
                    <m:r>
                      <a:rPr lang="en-US" sz="14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 2 </m:t>
                    </m:r>
                    <m:r>
                      <m:rPr>
                        <m:sty m:val="p"/>
                      </m:rPr>
                      <a:rPr lang="en-US" sz="14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Mileage</m:t>
                    </m:r>
                    <m:r>
                      <a:rPr lang="en-US" sz="14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+</m:t>
                    </m:r>
                    <m:r>
                      <m:rPr>
                        <m:sty m:val="p"/>
                      </m:rPr>
                      <a:rPr lang="en-US" sz="1400" b="0" i="0">
                        <a:solidFill>
                          <a:schemeClr val="tx1"/>
                        </a:solidFill>
                        <a:latin typeface="Cambria Math" panose="02040503050406030204" pitchFamily="18" charset="0"/>
                      </a:rPr>
                      <m:t>error</m:t>
                    </m:r>
                  </m:oMath>
                </m:oMathPara>
              </a14:m>
              <a:endParaRPr lang="en-US" sz="1400" b="0">
                <a:solidFill>
                  <a:schemeClr val="tx1"/>
                </a:solidFill>
              </a:endParaRPr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C6BF508D-0562-0E94-DCE5-BEB73DE2EDE2}"/>
                </a:ext>
              </a:extLst>
            </xdr:cNvPr>
            <xdr:cNvSpPr txBox="1"/>
          </xdr:nvSpPr>
          <xdr:spPr>
            <a:xfrm>
              <a:off x="3696142" y="214716"/>
              <a:ext cx="5636880" cy="316911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𝑃𝑟𝑖𝑐𝑒=𝐵𝑒𝑡𝑎 0+Beta 1 Age+Beta 2 Mileage+error</a:t>
              </a:r>
              <a:endParaRPr lang="en-US" sz="1400" b="0">
                <a:solidFill>
                  <a:schemeClr val="tx1"/>
                </a:solidFill>
              </a:endParaRPr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127000</xdr:colOff>
      <xdr:row>0</xdr:row>
      <xdr:rowOff>154694</xdr:rowOff>
    </xdr:from>
    <xdr:ext cx="2984500" cy="56361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09017EB-F22D-B10E-79DD-4C6F7168CD6F}"/>
                </a:ext>
              </a:extLst>
            </xdr:cNvPr>
            <xdr:cNvSpPr txBox="1"/>
          </xdr:nvSpPr>
          <xdr:spPr>
            <a:xfrm>
              <a:off x="7048500" y="154694"/>
              <a:ext cx="2984500" cy="563616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n-US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𝑊𝑟𝑖𝑡𝑖𝑛𝑔</m:t>
                  </m:r>
                  <m:r>
                    <a:rPr lang="en-US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=</m:t>
                  </m:r>
                  <m:r>
                    <m:rPr>
                      <m:sty m:val="p"/>
                    </m:rPr>
                    <a:rPr lang="en-US" sz="1400" b="0" i="0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Β</m:t>
                  </m:r>
                  <m:r>
                    <a:rPr lang="en-US" sz="1400" b="0" i="1">
                      <a:solidFill>
                        <a:schemeClr val="tx1"/>
                      </a:solidFill>
                      <a:latin typeface="Cambria Math" panose="02040503050406030204" pitchFamily="18" charset="0"/>
                    </a:rPr>
                    <m:t>0</m:t>
                  </m:r>
                </m:oMath>
              </a14:m>
              <a:r>
                <a:rPr lang="en-US" sz="1400">
                  <a:solidFill>
                    <a:schemeClr val="tx1"/>
                  </a:solidFill>
                </a:rPr>
                <a:t> + B1</a:t>
              </a:r>
              <a:r>
                <a:rPr lang="en-US" sz="1400" baseline="0">
                  <a:solidFill>
                    <a:schemeClr val="tx1"/>
                  </a:solidFill>
                </a:rPr>
                <a:t> GPA + B2 Female</a:t>
              </a:r>
              <a:endParaRPr lang="en-US" sz="1400">
                <a:solidFill>
                  <a:schemeClr val="tx1"/>
                </a:solidFill>
              </a:endParaRPr>
            </a:p>
            <a:p>
              <a:endParaRPr lang="en-US" sz="1100"/>
            </a:p>
            <a:p>
              <a:endParaRPr lang="en-US" sz="110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609017EB-F22D-B10E-79DD-4C6F7168CD6F}"/>
                </a:ext>
              </a:extLst>
            </xdr:cNvPr>
            <xdr:cNvSpPr txBox="1"/>
          </xdr:nvSpPr>
          <xdr:spPr>
            <a:xfrm>
              <a:off x="7048500" y="154694"/>
              <a:ext cx="2984500" cy="563616"/>
            </a:xfrm>
            <a:prstGeom prst="rect">
              <a:avLst/>
            </a:prstGeom>
            <a:solidFill>
              <a:srgbClr val="FFFF00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n-US" sz="1400" b="0" i="0">
                  <a:solidFill>
                    <a:schemeClr val="tx1"/>
                  </a:solidFill>
                  <a:latin typeface="Cambria Math" panose="02040503050406030204" pitchFamily="18" charset="0"/>
                </a:rPr>
                <a:t>𝑊𝑟𝑖𝑡𝑖𝑛𝑔=Β0</a:t>
              </a:r>
              <a:r>
                <a:rPr lang="en-US" sz="1400">
                  <a:solidFill>
                    <a:schemeClr val="tx1"/>
                  </a:solidFill>
                </a:rPr>
                <a:t> + B1</a:t>
              </a:r>
              <a:r>
                <a:rPr lang="en-US" sz="1400" baseline="0">
                  <a:solidFill>
                    <a:schemeClr val="tx1"/>
                  </a:solidFill>
                </a:rPr>
                <a:t> GPA + B2 Female</a:t>
              </a:r>
              <a:endParaRPr lang="en-US" sz="1400">
                <a:solidFill>
                  <a:schemeClr val="tx1"/>
                </a:solidFill>
              </a:endParaRPr>
            </a:p>
            <a:p>
              <a:endParaRPr lang="en-US" sz="1100"/>
            </a:p>
            <a:p>
              <a:endParaRPr lang="en-US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657860</xdr:colOff>
      <xdr:row>1</xdr:row>
      <xdr:rowOff>76200</xdr:rowOff>
    </xdr:from>
    <xdr:to>
      <xdr:col>9</xdr:col>
      <xdr:colOff>276860</xdr:colOff>
      <xdr:row>15</xdr:row>
      <xdr:rowOff>154940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01E3FE-0B07-40ED-30C8-10813EC15E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365176</xdr:colOff>
      <xdr:row>1</xdr:row>
      <xdr:rowOff>70232</xdr:rowOff>
    </xdr:from>
    <xdr:ext cx="1910651" cy="34419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BA4558-5105-6B0C-BB44-716E460907D4}"/>
                </a:ext>
              </a:extLst>
            </xdr:cNvPr>
            <xdr:cNvSpPr txBox="1"/>
          </xdr:nvSpPr>
          <xdr:spPr>
            <a:xfrm>
              <a:off x="5320258" y="257609"/>
              <a:ext cx="1910651" cy="344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𝐻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 :</m:t>
                    </m:r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Β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1= </m:t>
                    </m:r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Β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2= </m:t>
                    </m:r>
                    <m:r>
                      <m:rPr>
                        <m:sty m:val="p"/>
                      </m:rPr>
                      <a:rPr lang="en-US" sz="1100" b="0" i="1">
                        <a:latin typeface="Cambria Math" panose="02040503050406030204" pitchFamily="18" charset="0"/>
                      </a:rPr>
                      <m:t>Β</m:t>
                    </m:r>
                    <m:r>
                      <a:rPr lang="en-US" sz="1100" b="0" i="0">
                        <a:latin typeface="Cambria Math" panose="02040503050406030204" pitchFamily="18" charset="0"/>
                      </a:rPr>
                      <m:t>3=</m:t>
                    </m:r>
                    <m:r>
                      <m:rPr>
                        <m:sty m:val="p"/>
                      </m:rPr>
                      <a:rPr lang="en-US" sz="1100" b="0" i="0">
                        <a:latin typeface="Cambria Math" panose="02040503050406030204" pitchFamily="18" charset="0"/>
                      </a:rPr>
                      <m:t>Β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4=0</m:t>
                    </m:r>
                  </m:oMath>
                </m:oMathPara>
              </a14:m>
              <a:endParaRPr lang="en-US" sz="1100" b="0"/>
            </a:p>
            <a:p>
              <a:r>
                <a:rPr lang="en-US" sz="1100" b="0"/>
                <a:t>H1</a:t>
              </a:r>
              <a:r>
                <a:rPr lang="en-US" sz="1100" b="0" baseline="0"/>
                <a:t> : At least one B1 ≠ 0</a:t>
              </a:r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16BA4558-5105-6B0C-BB44-716E460907D4}"/>
                </a:ext>
              </a:extLst>
            </xdr:cNvPr>
            <xdr:cNvSpPr txBox="1"/>
          </xdr:nvSpPr>
          <xdr:spPr>
            <a:xfrm>
              <a:off x="5320258" y="257609"/>
              <a:ext cx="1910651" cy="34419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𝐻0 :Β1= Β2= Β3=Β4=0</a:t>
              </a:r>
              <a:endParaRPr lang="en-US" sz="1100" b="0"/>
            </a:p>
            <a:p>
              <a:r>
                <a:rPr lang="en-US" sz="1100" b="0"/>
                <a:t>H1</a:t>
              </a:r>
              <a:r>
                <a:rPr lang="en-US" sz="1100" b="0" baseline="0"/>
                <a:t> : At least one B1 ≠ 0</a:t>
              </a:r>
            </a:p>
          </xdr:txBody>
        </xdr:sp>
      </mc:Fallback>
    </mc:AlternateContent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375306</xdr:colOff>
      <xdr:row>25</xdr:row>
      <xdr:rowOff>127583</xdr:rowOff>
    </xdr:from>
    <xdr:to>
      <xdr:col>19</xdr:col>
      <xdr:colOff>116782</xdr:colOff>
      <xdr:row>46</xdr:row>
      <xdr:rowOff>29194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EA0796B-D372-E3F9-9D1F-B076673464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626242</xdr:colOff>
      <xdr:row>3</xdr:row>
      <xdr:rowOff>66274</xdr:rowOff>
    </xdr:from>
    <xdr:to>
      <xdr:col>23</xdr:col>
      <xdr:colOff>205828</xdr:colOff>
      <xdr:row>17</xdr:row>
      <xdr:rowOff>108899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E57C3DE-9D19-F135-EB00-359C40CBA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ahal, Arya" id="{FF282DA8-5837-A74B-AC38-EE0E9400A604}" userId="S::adahal3@stcloudstate.edu::6ef25a1e-c869-4b4b-8eb5-3a771113aa74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9" dT="2023-04-23T05:07:48.96" personId="{FF282DA8-5837-A74B-AC38-EE0E9400A604}" id="{294CF7A3-20FA-8B40-B235-D743AE1D3C6E}">
    <text>59.95 percent variation in the price is explained by age and mileage.</text>
  </threadedComment>
  <threadedComment ref="G11" dT="2023-04-23T05:08:05.95" personId="{FF282DA8-5837-A74B-AC38-EE0E9400A604}" id="{BDCB2503-75BE-4B40-B1E0-53BBD5C6401A}">
    <text>Standard error of prediction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G7" dT="2023-04-23T06:34:32.33" personId="{FF282DA8-5837-A74B-AC38-EE0E9400A604}" id="{948A6B9F-D445-E145-9D38-0D751E010094}">
    <text xml:space="preserve">Explained
</text>
  </threadedComment>
  <threadedComment ref="H7" dT="2023-04-23T06:34:25.33" personId="{FF282DA8-5837-A74B-AC38-EE0E9400A604}" id="{56561F46-E117-4943-B0E7-4F4AD13B7EF5}">
    <text xml:space="preserve">Unexplained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3"/>
  <sheetViews>
    <sheetView workbookViewId="0">
      <selection activeCell="D22" sqref="D22"/>
    </sheetView>
  </sheetViews>
  <sheetFormatPr baseColWidth="10" defaultColWidth="8.83203125" defaultRowHeight="15" outlineLevelCol="1"/>
  <cols>
    <col min="1" max="1" width="11.83203125" bestFit="1" customWidth="1"/>
    <col min="2" max="3" width="8.83203125" outlineLevel="1"/>
    <col min="4" max="4" width="12.6640625" bestFit="1" customWidth="1"/>
    <col min="6" max="6" width="15.83203125" bestFit="1" customWidth="1"/>
    <col min="7" max="7" width="12.6640625" bestFit="1" customWidth="1"/>
  </cols>
  <sheetData>
    <row r="1" spans="1:11">
      <c r="A1" s="2" t="s">
        <v>1</v>
      </c>
      <c r="B1" s="2" t="s">
        <v>0</v>
      </c>
      <c r="C1" s="2" t="s">
        <v>2</v>
      </c>
      <c r="D1" s="7" t="s">
        <v>28</v>
      </c>
    </row>
    <row r="2" spans="1:11">
      <c r="A2" s="1">
        <v>13512</v>
      </c>
      <c r="B2" s="1">
        <v>8</v>
      </c>
      <c r="C2" s="1">
        <v>61504</v>
      </c>
      <c r="D2">
        <f>$G$21+$G$22*$B$2+$G$23*C2</f>
        <v>12836.836024552504</v>
      </c>
    </row>
    <row r="3" spans="1:11">
      <c r="A3" s="1">
        <v>13726</v>
      </c>
      <c r="B3" s="1">
        <v>7</v>
      </c>
      <c r="C3" s="1">
        <v>54306</v>
      </c>
      <c r="D3">
        <f>$G$21+$G$22*$B$2+$G$23*C3</f>
        <v>13501.868027922505</v>
      </c>
    </row>
    <row r="4" spans="1:11">
      <c r="A4" s="1">
        <v>22905</v>
      </c>
      <c r="B4" s="1">
        <v>1</v>
      </c>
      <c r="C4" s="1">
        <v>8295</v>
      </c>
      <c r="D4">
        <f t="shared" ref="D4:D22" si="0">$G$21+$G$22*$B$2+$G$23*C4</f>
        <v>17752.880462912377</v>
      </c>
      <c r="F4" t="s">
        <v>27</v>
      </c>
    </row>
    <row r="5" spans="1:11">
      <c r="A5" s="1">
        <v>15255</v>
      </c>
      <c r="B5" s="1">
        <v>3</v>
      </c>
      <c r="C5" s="1">
        <v>24821</v>
      </c>
      <c r="D5">
        <f t="shared" si="0"/>
        <v>16226.023157036767</v>
      </c>
      <c r="F5" t="s">
        <v>3</v>
      </c>
    </row>
    <row r="6" spans="1:11" ht="16" thickBot="1">
      <c r="A6" s="1">
        <v>16351</v>
      </c>
      <c r="B6" s="1">
        <v>2</v>
      </c>
      <c r="C6" s="1">
        <v>22051</v>
      </c>
      <c r="D6">
        <f t="shared" si="0"/>
        <v>16481.94683713331</v>
      </c>
    </row>
    <row r="7" spans="1:11">
      <c r="A7" s="1">
        <v>16616</v>
      </c>
      <c r="B7" s="1">
        <v>1</v>
      </c>
      <c r="C7" s="1">
        <v>23720</v>
      </c>
      <c r="D7">
        <f t="shared" si="0"/>
        <v>16327.745890533624</v>
      </c>
      <c r="F7" s="5" t="s">
        <v>4</v>
      </c>
      <c r="G7" s="5"/>
    </row>
    <row r="8" spans="1:11">
      <c r="A8" s="1">
        <v>16968</v>
      </c>
      <c r="B8" s="1">
        <v>2</v>
      </c>
      <c r="C8" s="1">
        <v>47374</v>
      </c>
      <c r="D8">
        <f t="shared" si="0"/>
        <v>14142.323966705617</v>
      </c>
      <c r="F8" t="s">
        <v>5</v>
      </c>
      <c r="G8">
        <v>0.7742334039253439</v>
      </c>
    </row>
    <row r="9" spans="1:11">
      <c r="A9" s="1">
        <v>18471</v>
      </c>
      <c r="B9" s="1">
        <v>3</v>
      </c>
      <c r="C9" s="1">
        <v>16852</v>
      </c>
      <c r="D9">
        <f t="shared" si="0"/>
        <v>16962.288791220642</v>
      </c>
      <c r="F9" t="s">
        <v>6</v>
      </c>
      <c r="G9" s="6">
        <v>0.59943736375382495</v>
      </c>
    </row>
    <row r="10" spans="1:11">
      <c r="A10" s="1">
        <v>18834</v>
      </c>
      <c r="B10" s="1">
        <v>7</v>
      </c>
      <c r="C10" s="1">
        <v>35445</v>
      </c>
      <c r="D10">
        <f t="shared" si="0"/>
        <v>15244.458833085269</v>
      </c>
      <c r="F10" t="s">
        <v>7</v>
      </c>
      <c r="G10">
        <v>0.55231234772486293</v>
      </c>
    </row>
    <row r="11" spans="1:11">
      <c r="A11" s="1">
        <v>19888</v>
      </c>
      <c r="B11" s="1">
        <v>5</v>
      </c>
      <c r="C11" s="1">
        <v>29637</v>
      </c>
      <c r="D11">
        <f t="shared" si="0"/>
        <v>15781.067040305741</v>
      </c>
      <c r="F11" t="s">
        <v>8</v>
      </c>
      <c r="G11">
        <v>2378.3994612324777</v>
      </c>
    </row>
    <row r="12" spans="1:11" ht="16" thickBot="1">
      <c r="A12" s="1">
        <v>11874</v>
      </c>
      <c r="B12" s="1">
        <v>9</v>
      </c>
      <c r="C12" s="1">
        <v>55801</v>
      </c>
      <c r="D12">
        <f t="shared" si="0"/>
        <v>13363.743153646574</v>
      </c>
      <c r="F12" s="3" t="s">
        <v>9</v>
      </c>
      <c r="G12" s="3">
        <v>20</v>
      </c>
    </row>
    <row r="13" spans="1:11">
      <c r="A13" s="1">
        <v>14903</v>
      </c>
      <c r="B13" s="1">
        <v>7</v>
      </c>
      <c r="C13" s="1">
        <v>46235</v>
      </c>
      <c r="D13">
        <f t="shared" si="0"/>
        <v>14247.557566572028</v>
      </c>
    </row>
    <row r="14" spans="1:11" ht="16" thickBot="1">
      <c r="A14" s="1">
        <v>15859</v>
      </c>
      <c r="B14" s="1">
        <v>3</v>
      </c>
      <c r="C14" s="1">
        <v>37046</v>
      </c>
      <c r="D14">
        <f t="shared" si="0"/>
        <v>15096.540489462683</v>
      </c>
      <c r="F14" t="s">
        <v>10</v>
      </c>
    </row>
    <row r="15" spans="1:11">
      <c r="A15" s="1">
        <v>16482</v>
      </c>
      <c r="B15" s="1">
        <v>7</v>
      </c>
      <c r="C15" s="1">
        <v>45534</v>
      </c>
      <c r="D15">
        <f t="shared" si="0"/>
        <v>14312.323811968301</v>
      </c>
      <c r="F15" s="4"/>
      <c r="G15" s="4" t="s">
        <v>15</v>
      </c>
      <c r="H15" s="4" t="s">
        <v>16</v>
      </c>
      <c r="I15" s="4" t="s">
        <v>17</v>
      </c>
      <c r="J15" s="4" t="s">
        <v>18</v>
      </c>
      <c r="K15" s="4" t="s">
        <v>19</v>
      </c>
    </row>
    <row r="16" spans="1:11">
      <c r="A16" s="1">
        <v>9417</v>
      </c>
      <c r="B16" s="1">
        <v>8</v>
      </c>
      <c r="C16" s="1">
        <v>86939</v>
      </c>
      <c r="D16">
        <f t="shared" si="0"/>
        <v>10486.865337456647</v>
      </c>
      <c r="F16" t="s">
        <v>11</v>
      </c>
      <c r="G16">
        <v>2</v>
      </c>
      <c r="H16">
        <v>143910303.79775402</v>
      </c>
      <c r="I16">
        <v>71955151.89887701</v>
      </c>
      <c r="J16">
        <v>12.720151933432261</v>
      </c>
      <c r="K16">
        <v>4.194678803754953E-4</v>
      </c>
    </row>
    <row r="17" spans="1:14">
      <c r="A17" s="1">
        <v>12900</v>
      </c>
      <c r="B17" s="1">
        <v>7</v>
      </c>
      <c r="C17" s="1">
        <v>77255</v>
      </c>
      <c r="D17">
        <f t="shared" si="0"/>
        <v>11381.581914371774</v>
      </c>
      <c r="F17" t="s">
        <v>12</v>
      </c>
      <c r="G17">
        <v>17</v>
      </c>
      <c r="H17">
        <v>96165327.952245981</v>
      </c>
      <c r="I17">
        <v>5656783.9971909402</v>
      </c>
    </row>
    <row r="18" spans="1:14" ht="16" thickBot="1">
      <c r="A18" s="1">
        <v>15766</v>
      </c>
      <c r="B18" s="1">
        <v>7</v>
      </c>
      <c r="C18" s="1">
        <v>59698</v>
      </c>
      <c r="D18">
        <f t="shared" si="0"/>
        <v>13003.694568326639</v>
      </c>
      <c r="F18" s="3" t="s">
        <v>13</v>
      </c>
      <c r="G18" s="3">
        <v>19</v>
      </c>
      <c r="H18" s="3">
        <v>240075631.75</v>
      </c>
      <c r="I18" s="3"/>
      <c r="J18" s="3"/>
      <c r="K18" s="3"/>
    </row>
    <row r="19" spans="1:14" ht="16" thickBot="1">
      <c r="A19" s="1">
        <v>10499</v>
      </c>
      <c r="B19" s="1">
        <v>8</v>
      </c>
      <c r="C19" s="1">
        <v>93242</v>
      </c>
      <c r="D19">
        <f t="shared" si="0"/>
        <v>9904.5234762117034</v>
      </c>
    </row>
    <row r="20" spans="1:14">
      <c r="A20" s="1">
        <v>8993</v>
      </c>
      <c r="B20" s="1">
        <v>8</v>
      </c>
      <c r="C20" s="1">
        <v>48287</v>
      </c>
      <c r="D20">
        <f t="shared" si="0"/>
        <v>14057.970782616034</v>
      </c>
      <c r="F20" s="4"/>
      <c r="G20" s="4" t="s">
        <v>20</v>
      </c>
      <c r="H20" s="4" t="s">
        <v>8</v>
      </c>
      <c r="I20" s="4" t="s">
        <v>21</v>
      </c>
      <c r="J20" s="4" t="s">
        <v>22</v>
      </c>
      <c r="K20" s="4" t="s">
        <v>23</v>
      </c>
      <c r="L20" s="4" t="s">
        <v>24</v>
      </c>
      <c r="M20" s="4" t="s">
        <v>25</v>
      </c>
      <c r="N20" s="4" t="s">
        <v>26</v>
      </c>
    </row>
    <row r="21" spans="1:14">
      <c r="A21" s="1">
        <v>11906</v>
      </c>
      <c r="B21" s="1">
        <v>6</v>
      </c>
      <c r="C21" s="1">
        <v>42447</v>
      </c>
      <c r="D21">
        <f t="shared" si="0"/>
        <v>14597.535508884554</v>
      </c>
      <c r="F21" t="s">
        <v>14</v>
      </c>
      <c r="G21" s="6">
        <v>20937.340044164899</v>
      </c>
      <c r="H21">
        <v>1298.7185394622302</v>
      </c>
      <c r="I21">
        <v>16.121537814370896</v>
      </c>
      <c r="J21">
        <v>9.8089947770768099E-12</v>
      </c>
      <c r="K21">
        <v>18197.283438386537</v>
      </c>
      <c r="L21">
        <v>23677.396649943232</v>
      </c>
      <c r="M21">
        <v>18197.283438386537</v>
      </c>
      <c r="N21">
        <v>23677.396649943232</v>
      </c>
    </row>
    <row r="22" spans="1:14">
      <c r="A22" t="s">
        <v>29</v>
      </c>
      <c r="B22" s="9">
        <v>4</v>
      </c>
      <c r="C22" s="9">
        <v>68000</v>
      </c>
      <c r="D22" s="24">
        <f>G21+G22*B22+G23*C22</f>
        <v>13445.699862432362</v>
      </c>
      <c r="F22" t="s">
        <v>0</v>
      </c>
      <c r="G22" s="6">
        <v>-302.25930115833421</v>
      </c>
      <c r="H22">
        <v>312.44749439799091</v>
      </c>
      <c r="I22">
        <v>-0.96739230295545553</v>
      </c>
      <c r="J22">
        <v>0.34691018717087097</v>
      </c>
      <c r="K22">
        <v>-961.46589209420347</v>
      </c>
      <c r="L22">
        <v>356.94728977753505</v>
      </c>
      <c r="M22">
        <v>-961.46589209420347</v>
      </c>
      <c r="N22">
        <v>356.94728977753505</v>
      </c>
    </row>
    <row r="23" spans="1:14" ht="16" thickBot="1">
      <c r="F23" s="3" t="s">
        <v>2</v>
      </c>
      <c r="G23" s="8">
        <v>-9.2391220251458836E-2</v>
      </c>
      <c r="H23" s="3">
        <v>3.6765867043648259E-2</v>
      </c>
      <c r="I23" s="3">
        <v>-2.5129618224907473</v>
      </c>
      <c r="J23" s="3">
        <v>2.2346610810792221E-2</v>
      </c>
      <c r="K23" s="3">
        <v>-0.16996041927269651</v>
      </c>
      <c r="L23" s="3">
        <v>-1.482202123022118E-2</v>
      </c>
      <c r="M23" s="3">
        <v>-0.16996041927269651</v>
      </c>
      <c r="N23" s="3">
        <v>-1.482202123022118E-2</v>
      </c>
    </row>
  </sheetData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"/>
  <sheetViews>
    <sheetView zoomScaleNormal="100" workbookViewId="0">
      <selection activeCell="F29" sqref="F29"/>
    </sheetView>
  </sheetViews>
  <sheetFormatPr baseColWidth="10" defaultColWidth="8.83203125" defaultRowHeight="15"/>
  <cols>
    <col min="5" max="5" width="21.83203125" customWidth="1"/>
    <col min="6" max="6" width="33.6640625" customWidth="1"/>
    <col min="8" max="8" width="12.6640625" bestFit="1" customWidth="1"/>
    <col min="9" max="9" width="13.1640625" bestFit="1" customWidth="1"/>
  </cols>
  <sheetData>
    <row r="1" spans="1:11">
      <c r="A1" s="10" t="s">
        <v>30</v>
      </c>
      <c r="B1" s="11" t="s">
        <v>31</v>
      </c>
      <c r="C1" s="11" t="s">
        <v>32</v>
      </c>
      <c r="D1" s="11" t="s">
        <v>33</v>
      </c>
      <c r="E1" s="23" t="s">
        <v>79</v>
      </c>
      <c r="F1" s="23" t="s">
        <v>80</v>
      </c>
    </row>
    <row r="2" spans="1:11">
      <c r="A2" s="12">
        <v>620</v>
      </c>
      <c r="B2" s="13">
        <v>600</v>
      </c>
      <c r="C2" s="13">
        <v>3.44</v>
      </c>
      <c r="D2" s="13">
        <v>0</v>
      </c>
      <c r="E2" s="24">
        <f>$H$25+$H$26*C2+$H$27*D2</f>
        <v>597.9130082892973</v>
      </c>
    </row>
    <row r="3" spans="1:11">
      <c r="A3" s="12">
        <v>570</v>
      </c>
      <c r="B3" s="13">
        <v>550</v>
      </c>
      <c r="C3" s="13">
        <v>3.04</v>
      </c>
      <c r="D3" s="13">
        <v>0</v>
      </c>
      <c r="E3" s="24">
        <f t="shared" ref="E3:E23" si="0">$H$25+$H$26*C3+$H$27*D3</f>
        <v>565.10783562472011</v>
      </c>
    </row>
    <row r="4" spans="1:11">
      <c r="A4" s="12">
        <v>540</v>
      </c>
      <c r="B4" s="13">
        <v>540</v>
      </c>
      <c r="C4" s="13">
        <v>2.67</v>
      </c>
      <c r="D4" s="13">
        <v>0</v>
      </c>
      <c r="E4" s="24">
        <f t="shared" si="0"/>
        <v>534.76305090998619</v>
      </c>
    </row>
    <row r="5" spans="1:11">
      <c r="A5" s="12">
        <v>580</v>
      </c>
      <c r="B5" s="13">
        <v>610</v>
      </c>
      <c r="C5" s="13">
        <v>3.29</v>
      </c>
      <c r="D5" s="13">
        <v>0</v>
      </c>
      <c r="E5" s="24">
        <f t="shared" si="0"/>
        <v>585.61106854008085</v>
      </c>
    </row>
    <row r="6" spans="1:11">
      <c r="A6" s="12">
        <v>590</v>
      </c>
      <c r="B6" s="13">
        <v>590</v>
      </c>
      <c r="C6" s="13">
        <v>3.36</v>
      </c>
      <c r="D6" s="13">
        <v>0</v>
      </c>
      <c r="E6" s="24">
        <f t="shared" si="0"/>
        <v>591.35197375638199</v>
      </c>
      <c r="G6" s="6" t="s">
        <v>34</v>
      </c>
      <c r="H6" s="6"/>
      <c r="I6" s="6"/>
    </row>
    <row r="7" spans="1:11" ht="19">
      <c r="A7" s="12">
        <v>550</v>
      </c>
      <c r="B7" s="13">
        <v>520</v>
      </c>
      <c r="C7" s="13">
        <v>2.88</v>
      </c>
      <c r="D7" s="13">
        <v>1</v>
      </c>
      <c r="E7" s="24">
        <f t="shared" si="0"/>
        <v>568.10347685684405</v>
      </c>
      <c r="G7" s="27" t="s">
        <v>37</v>
      </c>
      <c r="H7" s="28"/>
      <c r="I7" s="6"/>
      <c r="J7" s="6"/>
      <c r="K7" s="6"/>
    </row>
    <row r="8" spans="1:11">
      <c r="A8" s="12">
        <v>580</v>
      </c>
      <c r="B8" s="13">
        <v>610</v>
      </c>
      <c r="C8" s="13">
        <v>3.2</v>
      </c>
      <c r="D8" s="13">
        <v>0</v>
      </c>
      <c r="E8" s="24">
        <f t="shared" si="0"/>
        <v>578.22990469055105</v>
      </c>
    </row>
    <row r="9" spans="1:11">
      <c r="A9" s="12">
        <v>480</v>
      </c>
      <c r="B9" s="13">
        <v>510</v>
      </c>
      <c r="C9" s="13">
        <v>2.2999999999999998</v>
      </c>
      <c r="D9" s="13">
        <v>0</v>
      </c>
      <c r="E9" s="24">
        <f t="shared" si="0"/>
        <v>504.41826619525227</v>
      </c>
      <c r="G9" t="s">
        <v>3</v>
      </c>
    </row>
    <row r="10" spans="1:11" ht="16" thickBot="1">
      <c r="A10" s="12">
        <v>590</v>
      </c>
      <c r="B10" s="13">
        <v>570</v>
      </c>
      <c r="C10" s="13">
        <v>3.17</v>
      </c>
      <c r="D10" s="13">
        <v>1</v>
      </c>
      <c r="E10" s="24">
        <f t="shared" si="0"/>
        <v>591.88722703866256</v>
      </c>
    </row>
    <row r="11" spans="1:11">
      <c r="A11" s="12">
        <v>620</v>
      </c>
      <c r="B11" s="13">
        <v>660</v>
      </c>
      <c r="C11" s="13">
        <v>3.71</v>
      </c>
      <c r="D11" s="13">
        <v>0</v>
      </c>
      <c r="E11" s="24">
        <f t="shared" si="0"/>
        <v>620.05649983788703</v>
      </c>
      <c r="G11" s="17" t="s">
        <v>4</v>
      </c>
      <c r="H11" s="17"/>
    </row>
    <row r="12" spans="1:11">
      <c r="A12" s="12">
        <v>530</v>
      </c>
      <c r="B12" s="13">
        <v>520</v>
      </c>
      <c r="C12" s="13">
        <v>2.38</v>
      </c>
      <c r="D12" s="13">
        <v>0</v>
      </c>
      <c r="E12" s="24">
        <f t="shared" si="0"/>
        <v>510.97930072816769</v>
      </c>
      <c r="G12" s="14" t="s">
        <v>5</v>
      </c>
      <c r="H12" s="14">
        <v>0.8985093024330999</v>
      </c>
    </row>
    <row r="13" spans="1:11">
      <c r="A13" s="12">
        <v>610</v>
      </c>
      <c r="B13" s="13">
        <v>600</v>
      </c>
      <c r="C13" s="13">
        <v>3.25</v>
      </c>
      <c r="D13" s="13">
        <v>1</v>
      </c>
      <c r="E13" s="24">
        <f t="shared" si="0"/>
        <v>598.44826157157797</v>
      </c>
      <c r="G13" s="14" t="s">
        <v>6</v>
      </c>
      <c r="H13" s="18">
        <v>0.80731896655881596</v>
      </c>
    </row>
    <row r="14" spans="1:11">
      <c r="A14" s="12">
        <v>600</v>
      </c>
      <c r="B14" s="13">
        <v>530</v>
      </c>
      <c r="C14" s="13">
        <v>3.13</v>
      </c>
      <c r="D14" s="13">
        <v>1</v>
      </c>
      <c r="E14" s="24">
        <f t="shared" si="0"/>
        <v>588.60670977220479</v>
      </c>
      <c r="G14" s="14" t="s">
        <v>7</v>
      </c>
      <c r="H14" s="14">
        <v>0.78465060968338229</v>
      </c>
    </row>
    <row r="15" spans="1:11">
      <c r="A15" s="12">
        <v>640</v>
      </c>
      <c r="B15" s="13">
        <v>580</v>
      </c>
      <c r="C15" s="13">
        <v>3.51</v>
      </c>
      <c r="D15" s="13">
        <v>1</v>
      </c>
      <c r="E15" s="24">
        <f t="shared" si="0"/>
        <v>619.77162380355321</v>
      </c>
      <c r="G15" s="14" t="s">
        <v>8</v>
      </c>
      <c r="H15" s="14">
        <v>17.934993283031929</v>
      </c>
    </row>
    <row r="16" spans="1:11" ht="16" thickBot="1">
      <c r="A16" s="12">
        <v>540</v>
      </c>
      <c r="B16" s="13">
        <v>570</v>
      </c>
      <c r="C16" s="13">
        <v>2.82</v>
      </c>
      <c r="D16" s="13">
        <v>1</v>
      </c>
      <c r="E16" s="24">
        <f t="shared" si="0"/>
        <v>563.18270095715741</v>
      </c>
      <c r="G16" s="15" t="s">
        <v>9</v>
      </c>
      <c r="H16" s="15">
        <v>20</v>
      </c>
    </row>
    <row r="17" spans="1:15">
      <c r="A17" s="12">
        <v>540</v>
      </c>
      <c r="B17" s="13">
        <v>500</v>
      </c>
      <c r="C17" s="13">
        <v>2.38</v>
      </c>
      <c r="D17" s="13">
        <v>0</v>
      </c>
      <c r="E17" s="24">
        <f t="shared" si="0"/>
        <v>510.97930072816769</v>
      </c>
    </row>
    <row r="18" spans="1:15" ht="16" thickBot="1">
      <c r="A18" s="12">
        <v>570</v>
      </c>
      <c r="B18" s="13">
        <v>630</v>
      </c>
      <c r="C18" s="13">
        <v>3.44</v>
      </c>
      <c r="D18" s="13">
        <v>0</v>
      </c>
      <c r="E18" s="24">
        <f t="shared" si="0"/>
        <v>597.9130082892973</v>
      </c>
      <c r="G18" t="s">
        <v>10</v>
      </c>
    </row>
    <row r="19" spans="1:15">
      <c r="A19" s="12">
        <v>550</v>
      </c>
      <c r="B19" s="13">
        <v>540</v>
      </c>
      <c r="C19" s="13">
        <v>2.73</v>
      </c>
      <c r="D19" s="13">
        <v>0</v>
      </c>
      <c r="E19" s="24">
        <f t="shared" si="0"/>
        <v>539.68382680967284</v>
      </c>
      <c r="G19" s="16"/>
      <c r="H19" s="16" t="s">
        <v>15</v>
      </c>
      <c r="I19" s="16" t="s">
        <v>16</v>
      </c>
      <c r="J19" s="16" t="s">
        <v>17</v>
      </c>
      <c r="K19" s="16" t="s">
        <v>18</v>
      </c>
      <c r="L19" s="16" t="s">
        <v>19</v>
      </c>
    </row>
    <row r="20" spans="1:15">
      <c r="A20" s="12">
        <v>540</v>
      </c>
      <c r="B20" s="13">
        <v>590</v>
      </c>
      <c r="C20" s="13">
        <v>3.03</v>
      </c>
      <c r="D20" s="13">
        <v>0</v>
      </c>
      <c r="E20" s="24">
        <f t="shared" si="0"/>
        <v>564.28770630810573</v>
      </c>
      <c r="G20" s="14" t="s">
        <v>11</v>
      </c>
      <c r="H20" s="14">
        <v>2</v>
      </c>
      <c r="I20" s="14">
        <v>22911.712270939192</v>
      </c>
      <c r="J20" s="14">
        <v>11455.856135469596</v>
      </c>
      <c r="K20" s="14">
        <v>35.614357537918337</v>
      </c>
      <c r="L20" s="14">
        <v>8.3393311415820397E-7</v>
      </c>
    </row>
    <row r="21" spans="1:15">
      <c r="A21" s="12">
        <v>540</v>
      </c>
      <c r="B21" s="13">
        <v>520</v>
      </c>
      <c r="C21" s="13">
        <v>2.84</v>
      </c>
      <c r="D21" s="13">
        <v>0</v>
      </c>
      <c r="E21" s="24">
        <f t="shared" si="0"/>
        <v>548.70524929243152</v>
      </c>
      <c r="G21" s="14" t="s">
        <v>12</v>
      </c>
      <c r="H21" s="14">
        <v>17</v>
      </c>
      <c r="I21" s="14">
        <v>5468.2877290608076</v>
      </c>
      <c r="J21" s="14">
        <v>321.66398406240046</v>
      </c>
      <c r="K21" s="14"/>
      <c r="L21" s="14"/>
    </row>
    <row r="22" spans="1:15" ht="16" thickBot="1">
      <c r="A22" t="s">
        <v>29</v>
      </c>
      <c r="C22" s="25">
        <v>3.5</v>
      </c>
      <c r="D22" s="25">
        <v>1</v>
      </c>
      <c r="E22" s="26">
        <f t="shared" si="0"/>
        <v>618.95149448693871</v>
      </c>
      <c r="F22" s="26">
        <f>H46+H47*C22+H48*D22</f>
        <v>598.8843252563945</v>
      </c>
      <c r="G22" s="15" t="s">
        <v>13</v>
      </c>
      <c r="H22" s="15">
        <v>19</v>
      </c>
      <c r="I22" s="15">
        <v>28380</v>
      </c>
      <c r="J22" s="15"/>
      <c r="K22" s="15"/>
      <c r="L22" s="15"/>
    </row>
    <row r="23" spans="1:15" ht="16" thickBot="1">
      <c r="A23" t="s">
        <v>29</v>
      </c>
      <c r="C23" s="25">
        <v>3.5</v>
      </c>
      <c r="D23" s="25">
        <v>0</v>
      </c>
      <c r="E23" s="26">
        <f t="shared" si="0"/>
        <v>602.83378418898394</v>
      </c>
      <c r="F23" s="26">
        <f>H46+H47*C23+H48*D23</f>
        <v>620.48373059824166</v>
      </c>
    </row>
    <row r="24" spans="1:15">
      <c r="G24" s="16"/>
      <c r="H24" s="16" t="s">
        <v>20</v>
      </c>
      <c r="I24" s="16" t="s">
        <v>8</v>
      </c>
      <c r="J24" s="16" t="s">
        <v>21</v>
      </c>
      <c r="K24" s="16" t="s">
        <v>22</v>
      </c>
      <c r="L24" s="16" t="s">
        <v>23</v>
      </c>
      <c r="M24" s="16" t="s">
        <v>24</v>
      </c>
      <c r="N24" s="16" t="s">
        <v>25</v>
      </c>
      <c r="O24" s="16" t="s">
        <v>26</v>
      </c>
    </row>
    <row r="25" spans="1:15">
      <c r="G25" s="14" t="s">
        <v>14</v>
      </c>
      <c r="H25" s="21">
        <v>315.78852337393323</v>
      </c>
      <c r="I25" s="14">
        <v>31.655723333481035</v>
      </c>
      <c r="J25" s="14">
        <v>9.9757165567572397</v>
      </c>
      <c r="K25" s="14">
        <v>1.60443565478039E-8</v>
      </c>
      <c r="L25" s="14">
        <v>249.00078515737334</v>
      </c>
      <c r="M25" s="14">
        <v>382.57626159049312</v>
      </c>
      <c r="N25" s="14">
        <v>249.00078515737334</v>
      </c>
      <c r="O25" s="14">
        <v>382.57626159049312</v>
      </c>
    </row>
    <row r="26" spans="1:15">
      <c r="G26" s="14" t="s">
        <v>32</v>
      </c>
      <c r="H26" s="21">
        <v>82.012931661443062</v>
      </c>
      <c r="I26" s="14">
        <v>10.477637038084964</v>
      </c>
      <c r="J26" s="14">
        <v>7.8274262950067666</v>
      </c>
      <c r="K26" s="14">
        <v>4.9054693633981724E-7</v>
      </c>
      <c r="L26" s="14">
        <v>59.907049819608069</v>
      </c>
      <c r="M26" s="14">
        <v>104.11881350327806</v>
      </c>
      <c r="N26" s="14">
        <v>59.907049819608069</v>
      </c>
      <c r="O26" s="14">
        <v>104.11881350327806</v>
      </c>
    </row>
    <row r="27" spans="1:15" ht="16" thickBot="1">
      <c r="G27" s="15" t="s">
        <v>33</v>
      </c>
      <c r="H27" s="22">
        <v>16.117710297954773</v>
      </c>
      <c r="I27" s="15">
        <v>8.8738770009210537</v>
      </c>
      <c r="J27" s="15">
        <v>1.8163098605358012</v>
      </c>
      <c r="K27" s="15">
        <v>8.6998949263492636E-2</v>
      </c>
      <c r="L27" s="15">
        <v>-2.6045336343652608</v>
      </c>
      <c r="M27" s="15">
        <v>34.839954230274806</v>
      </c>
      <c r="N27" s="15">
        <v>-2.6045336343652608</v>
      </c>
      <c r="O27" s="15">
        <v>34.839954230274806</v>
      </c>
    </row>
    <row r="30" spans="1:15">
      <c r="G30" s="6" t="s">
        <v>3</v>
      </c>
      <c r="H30" s="6"/>
      <c r="I30" s="6" t="s">
        <v>36</v>
      </c>
    </row>
    <row r="31" spans="1:15" ht="16" thickBot="1"/>
    <row r="32" spans="1:15">
      <c r="G32" s="17" t="s">
        <v>4</v>
      </c>
      <c r="H32" s="17"/>
    </row>
    <row r="33" spans="7:15">
      <c r="G33" s="14" t="s">
        <v>5</v>
      </c>
      <c r="H33" s="14">
        <v>0.88820358897200902</v>
      </c>
    </row>
    <row r="34" spans="7:15">
      <c r="G34" s="14" t="s">
        <v>6</v>
      </c>
      <c r="H34" s="14">
        <v>0.7889056154627575</v>
      </c>
    </row>
    <row r="35" spans="7:15">
      <c r="G35" s="14" t="s">
        <v>7</v>
      </c>
      <c r="H35" s="14">
        <v>0.76407098198778778</v>
      </c>
    </row>
    <row r="36" spans="7:15">
      <c r="G36" s="14" t="s">
        <v>8</v>
      </c>
      <c r="H36" s="14">
        <v>21.498198272627086</v>
      </c>
    </row>
    <row r="37" spans="7:15" ht="16" thickBot="1">
      <c r="G37" s="15" t="s">
        <v>9</v>
      </c>
      <c r="H37" s="15">
        <v>20</v>
      </c>
    </row>
    <row r="39" spans="7:15" ht="16" thickBot="1">
      <c r="G39" t="s">
        <v>10</v>
      </c>
    </row>
    <row r="40" spans="7:15">
      <c r="G40" s="16"/>
      <c r="H40" s="16" t="s">
        <v>15</v>
      </c>
      <c r="I40" s="16" t="s">
        <v>16</v>
      </c>
      <c r="J40" s="16" t="s">
        <v>17</v>
      </c>
      <c r="K40" s="16" t="s">
        <v>18</v>
      </c>
      <c r="L40" s="16" t="s">
        <v>19</v>
      </c>
    </row>
    <row r="41" spans="7:15">
      <c r="G41" s="14" t="s">
        <v>11</v>
      </c>
      <c r="H41" s="14">
        <v>2</v>
      </c>
      <c r="I41" s="14">
        <v>29363.067007523834</v>
      </c>
      <c r="J41" s="14">
        <v>14681.533503761917</v>
      </c>
      <c r="K41" s="14">
        <v>31.766348243386741</v>
      </c>
      <c r="L41" s="14">
        <v>1.8115560855476038E-6</v>
      </c>
    </row>
    <row r="42" spans="7:15">
      <c r="G42" s="14" t="s">
        <v>12</v>
      </c>
      <c r="H42" s="14">
        <v>17</v>
      </c>
      <c r="I42" s="14">
        <v>7856.9329924761669</v>
      </c>
      <c r="J42" s="14">
        <v>462.17252896918626</v>
      </c>
      <c r="K42" s="14"/>
      <c r="L42" s="14"/>
    </row>
    <row r="43" spans="7:15" ht="16" thickBot="1">
      <c r="G43" s="15" t="s">
        <v>13</v>
      </c>
      <c r="H43" s="15">
        <v>19</v>
      </c>
      <c r="I43" s="15">
        <v>37220</v>
      </c>
      <c r="J43" s="15"/>
      <c r="K43" s="15"/>
      <c r="L43" s="15"/>
    </row>
    <row r="44" spans="7:15" ht="16" thickBot="1"/>
    <row r="45" spans="7:15">
      <c r="G45" s="16"/>
      <c r="H45" s="16" t="s">
        <v>20</v>
      </c>
      <c r="I45" s="16" t="s">
        <v>8</v>
      </c>
      <c r="J45" s="16" t="s">
        <v>21</v>
      </c>
      <c r="K45" s="16" t="s">
        <v>22</v>
      </c>
      <c r="L45" s="16" t="s">
        <v>23</v>
      </c>
      <c r="M45" s="16" t="s">
        <v>24</v>
      </c>
      <c r="N45" s="16" t="s">
        <v>25</v>
      </c>
      <c r="O45" s="16" t="s">
        <v>26</v>
      </c>
    </row>
    <row r="46" spans="7:15">
      <c r="G46" s="14" t="s">
        <v>14</v>
      </c>
      <c r="H46" s="21">
        <v>271.56818131954299</v>
      </c>
      <c r="I46" s="14">
        <v>37.944871567387437</v>
      </c>
      <c r="J46" s="14">
        <v>7.1569139676031552</v>
      </c>
      <c r="K46" s="14">
        <v>1.6059985563189001E-6</v>
      </c>
      <c r="L46" s="14">
        <v>191.51150018778446</v>
      </c>
      <c r="M46" s="14">
        <v>351.62486245130151</v>
      </c>
      <c r="N46" s="14">
        <v>191.51150018778446</v>
      </c>
      <c r="O46" s="14">
        <v>351.62486245130151</v>
      </c>
    </row>
    <row r="47" spans="7:15">
      <c r="G47" s="14" t="s">
        <v>32</v>
      </c>
      <c r="H47" s="21">
        <v>99.690156936771061</v>
      </c>
      <c r="I47" s="14">
        <v>12.559264166910966</v>
      </c>
      <c r="J47" s="14">
        <v>7.9375794323538393</v>
      </c>
      <c r="K47" s="14">
        <v>4.0600588749349895E-7</v>
      </c>
      <c r="L47" s="14">
        <v>73.192425751298529</v>
      </c>
      <c r="M47" s="14">
        <v>126.18788812224359</v>
      </c>
      <c r="N47" s="14">
        <v>73.192425751298529</v>
      </c>
      <c r="O47" s="14">
        <v>126.18788812224359</v>
      </c>
    </row>
    <row r="48" spans="7:15" ht="16" thickBot="1">
      <c r="G48" s="15" t="s">
        <v>33</v>
      </c>
      <c r="H48" s="22">
        <v>-21.599405341847184</v>
      </c>
      <c r="I48" s="15">
        <v>10.636879769182492</v>
      </c>
      <c r="J48" s="15">
        <v>-2.0306147865303199</v>
      </c>
      <c r="K48" s="15">
        <v>5.8237760613885595E-2</v>
      </c>
      <c r="L48" s="15">
        <v>-44.041259978408462</v>
      </c>
      <c r="M48" s="15">
        <v>0.84244929471409336</v>
      </c>
      <c r="N48" s="15">
        <v>-44.041259978408462</v>
      </c>
      <c r="O48" s="15">
        <v>0.84244929471409336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T37"/>
  <sheetViews>
    <sheetView topLeftCell="E1" zoomScale="115" workbookViewId="0">
      <selection activeCell="L4" sqref="L4:T24"/>
    </sheetView>
  </sheetViews>
  <sheetFormatPr baseColWidth="10" defaultColWidth="8.83203125" defaultRowHeight="15"/>
  <cols>
    <col min="1" max="5" width="9" bestFit="1" customWidth="1"/>
    <col min="8" max="8" width="31.6640625" customWidth="1"/>
    <col min="12" max="12" width="16.5" bestFit="1" customWidth="1"/>
    <col min="13" max="13" width="12.33203125" bestFit="1" customWidth="1"/>
    <col min="14" max="15" width="11.83203125" bestFit="1" customWidth="1"/>
    <col min="16" max="16" width="10.6640625" customWidth="1"/>
    <col min="17" max="17" width="12.83203125" customWidth="1"/>
    <col min="18" max="18" width="16" customWidth="1"/>
    <col min="19" max="19" width="9" bestFit="1" customWidth="1"/>
  </cols>
  <sheetData>
    <row r="1" spans="1:17">
      <c r="A1" s="29" t="s">
        <v>1</v>
      </c>
      <c r="B1" s="30" t="s">
        <v>38</v>
      </c>
      <c r="C1" s="30" t="s">
        <v>39</v>
      </c>
      <c r="D1" s="31" t="s">
        <v>40</v>
      </c>
      <c r="E1" s="29" t="s">
        <v>41</v>
      </c>
    </row>
    <row r="2" spans="1:17" ht="19">
      <c r="A2" s="32">
        <v>880000</v>
      </c>
      <c r="B2" s="33">
        <v>2538</v>
      </c>
      <c r="C2" s="33">
        <v>4</v>
      </c>
      <c r="D2" s="34">
        <v>2.5</v>
      </c>
      <c r="E2" s="32">
        <v>1</v>
      </c>
      <c r="G2" s="35" t="s">
        <v>42</v>
      </c>
      <c r="H2" s="6"/>
      <c r="I2" s="6"/>
      <c r="J2" s="6"/>
      <c r="K2" s="6"/>
      <c r="L2" s="6"/>
      <c r="M2" s="6"/>
    </row>
    <row r="3" spans="1:17">
      <c r="A3" s="32">
        <v>809000</v>
      </c>
      <c r="B3" s="33">
        <v>2257</v>
      </c>
      <c r="C3" s="33">
        <v>1</v>
      </c>
      <c r="D3" s="34">
        <v>1.5</v>
      </c>
      <c r="E3" s="32">
        <v>1</v>
      </c>
    </row>
    <row r="4" spans="1:17">
      <c r="A4" s="32">
        <v>700000</v>
      </c>
      <c r="B4" s="33">
        <v>2343</v>
      </c>
      <c r="C4" s="33">
        <v>2</v>
      </c>
      <c r="D4" s="34">
        <v>3</v>
      </c>
      <c r="E4" s="32">
        <v>1</v>
      </c>
      <c r="L4" t="s">
        <v>3</v>
      </c>
    </row>
    <row r="5" spans="1:17" ht="16" thickBot="1">
      <c r="A5" s="32">
        <v>691000</v>
      </c>
      <c r="B5" s="33">
        <v>2042</v>
      </c>
      <c r="C5" s="33">
        <v>2</v>
      </c>
      <c r="D5" s="34">
        <v>2.5</v>
      </c>
      <c r="E5" s="32">
        <v>1</v>
      </c>
    </row>
    <row r="6" spans="1:17">
      <c r="A6" s="32">
        <v>720000</v>
      </c>
      <c r="B6" s="33">
        <v>2496</v>
      </c>
      <c r="C6" s="33">
        <v>1</v>
      </c>
      <c r="D6" s="34">
        <v>3.5</v>
      </c>
      <c r="E6" s="32">
        <v>0</v>
      </c>
      <c r="L6" s="17" t="s">
        <v>4</v>
      </c>
      <c r="M6" s="17"/>
    </row>
    <row r="7" spans="1:17">
      <c r="A7" s="32">
        <v>639000</v>
      </c>
      <c r="B7" s="33">
        <v>2447</v>
      </c>
      <c r="C7" s="33">
        <v>3</v>
      </c>
      <c r="D7" s="34">
        <v>2.5</v>
      </c>
      <c r="E7" s="32">
        <v>0</v>
      </c>
      <c r="L7" s="14" t="s">
        <v>5</v>
      </c>
      <c r="M7" s="14">
        <v>0.77760214168685104</v>
      </c>
    </row>
    <row r="8" spans="1:17">
      <c r="A8" s="32">
        <v>642000</v>
      </c>
      <c r="B8" s="33">
        <v>2749</v>
      </c>
      <c r="C8" s="33">
        <v>1</v>
      </c>
      <c r="D8" s="34">
        <v>2.5</v>
      </c>
      <c r="E8" s="32">
        <v>0</v>
      </c>
      <c r="L8" s="14" t="s">
        <v>6</v>
      </c>
      <c r="M8" s="14">
        <v>0.60466509075597752</v>
      </c>
    </row>
    <row r="9" spans="1:17">
      <c r="A9" s="32">
        <v>620000</v>
      </c>
      <c r="B9" s="33">
        <v>2213</v>
      </c>
      <c r="C9" s="33">
        <v>2</v>
      </c>
      <c r="D9" s="34">
        <v>3.5</v>
      </c>
      <c r="E9" s="32">
        <v>0</v>
      </c>
      <c r="L9" s="14" t="s">
        <v>7</v>
      </c>
      <c r="M9" s="14">
        <v>0.55365413472449065</v>
      </c>
    </row>
    <row r="10" spans="1:17">
      <c r="A10" s="32">
        <v>557000</v>
      </c>
      <c r="B10" s="33">
        <v>2224</v>
      </c>
      <c r="C10" s="33">
        <v>4</v>
      </c>
      <c r="D10" s="34">
        <v>1.5</v>
      </c>
      <c r="E10" s="32">
        <v>0</v>
      </c>
      <c r="L10" s="18" t="s">
        <v>8</v>
      </c>
      <c r="M10" s="18">
        <v>95578.634914352326</v>
      </c>
    </row>
    <row r="11" spans="1:17" ht="16" thickBot="1">
      <c r="A11" s="32">
        <v>621000</v>
      </c>
      <c r="B11" s="33">
        <v>2139</v>
      </c>
      <c r="C11" s="33">
        <v>2</v>
      </c>
      <c r="D11" s="34">
        <v>1.5</v>
      </c>
      <c r="E11" s="32">
        <v>0</v>
      </c>
      <c r="L11" s="19" t="s">
        <v>9</v>
      </c>
      <c r="M11" s="19">
        <v>36</v>
      </c>
    </row>
    <row r="12" spans="1:17">
      <c r="A12" s="32">
        <v>585000</v>
      </c>
      <c r="B12" s="33">
        <v>2403</v>
      </c>
      <c r="C12" s="33">
        <v>4</v>
      </c>
      <c r="D12" s="34">
        <v>3.5</v>
      </c>
      <c r="E12" s="32">
        <v>0</v>
      </c>
    </row>
    <row r="13" spans="1:17" ht="16" thickBot="1">
      <c r="A13" s="32">
        <v>530000</v>
      </c>
      <c r="B13" s="33">
        <v>3018</v>
      </c>
      <c r="C13" s="33">
        <v>1</v>
      </c>
      <c r="D13" s="34">
        <v>1</v>
      </c>
      <c r="E13" s="32">
        <v>0</v>
      </c>
      <c r="L13" t="s">
        <v>10</v>
      </c>
    </row>
    <row r="14" spans="1:17">
      <c r="A14" s="32">
        <v>583000</v>
      </c>
      <c r="B14" s="33">
        <v>1982</v>
      </c>
      <c r="C14" s="33">
        <v>1</v>
      </c>
      <c r="D14" s="34">
        <v>3</v>
      </c>
      <c r="E14" s="32">
        <v>1</v>
      </c>
      <c r="L14" s="16"/>
      <c r="M14" s="16" t="s">
        <v>15</v>
      </c>
      <c r="N14" s="16" t="s">
        <v>16</v>
      </c>
      <c r="O14" s="16" t="s">
        <v>17</v>
      </c>
      <c r="P14" s="16" t="s">
        <v>18</v>
      </c>
      <c r="Q14" s="16" t="s">
        <v>19</v>
      </c>
    </row>
    <row r="15" spans="1:17">
      <c r="A15" s="32">
        <v>531000</v>
      </c>
      <c r="B15" s="33">
        <v>1443</v>
      </c>
      <c r="C15" s="33">
        <v>2</v>
      </c>
      <c r="D15" s="34">
        <v>1.5</v>
      </c>
      <c r="E15" s="32">
        <v>0</v>
      </c>
      <c r="L15" s="14" t="s">
        <v>11</v>
      </c>
      <c r="M15" s="14">
        <v>4</v>
      </c>
      <c r="N15" s="14">
        <v>433144766540.73328</v>
      </c>
      <c r="O15" s="14">
        <v>108286191635.18332</v>
      </c>
      <c r="P15" s="14">
        <v>11.853631803778482</v>
      </c>
      <c r="Q15" s="14">
        <v>5.8726687911927556E-6</v>
      </c>
    </row>
    <row r="16" spans="1:17">
      <c r="A16" s="32">
        <v>586000</v>
      </c>
      <c r="B16" s="33">
        <v>2855</v>
      </c>
      <c r="C16" s="33">
        <v>3</v>
      </c>
      <c r="D16" s="34">
        <v>3.5</v>
      </c>
      <c r="E16" s="32">
        <v>1</v>
      </c>
      <c r="L16" s="14" t="s">
        <v>12</v>
      </c>
      <c r="M16" s="14">
        <v>31</v>
      </c>
      <c r="N16" s="14">
        <v>283193539014.82251</v>
      </c>
      <c r="O16" s="14">
        <v>9135275452.0910492</v>
      </c>
      <c r="P16" s="14"/>
      <c r="Q16" s="14"/>
    </row>
    <row r="17" spans="1:20" ht="16" thickBot="1">
      <c r="A17" s="32">
        <v>468000</v>
      </c>
      <c r="B17" s="33">
        <v>2035</v>
      </c>
      <c r="C17" s="33">
        <v>2</v>
      </c>
      <c r="D17" s="34">
        <v>1</v>
      </c>
      <c r="E17" s="32">
        <v>0</v>
      </c>
      <c r="L17" s="15" t="s">
        <v>13</v>
      </c>
      <c r="M17" s="15">
        <v>35</v>
      </c>
      <c r="N17" s="15">
        <v>716338305555.55579</v>
      </c>
      <c r="O17" s="15"/>
      <c r="P17" s="15"/>
      <c r="Q17" s="15"/>
    </row>
    <row r="18" spans="1:20" ht="16" thickBot="1">
      <c r="A18" s="32">
        <v>529000</v>
      </c>
      <c r="B18" s="33">
        <v>1992</v>
      </c>
      <c r="C18" s="33">
        <v>1</v>
      </c>
      <c r="D18" s="34">
        <v>1.5</v>
      </c>
      <c r="E18" s="32">
        <v>0</v>
      </c>
    </row>
    <row r="19" spans="1:20">
      <c r="A19" s="32">
        <v>552000</v>
      </c>
      <c r="B19" s="33">
        <v>1953</v>
      </c>
      <c r="C19" s="33">
        <v>2</v>
      </c>
      <c r="D19" s="34">
        <v>3</v>
      </c>
      <c r="E19" s="32">
        <v>1</v>
      </c>
      <c r="L19" s="16"/>
      <c r="M19" s="16" t="s">
        <v>20</v>
      </c>
      <c r="N19" s="16" t="s">
        <v>8</v>
      </c>
      <c r="O19" s="16" t="s">
        <v>21</v>
      </c>
      <c r="P19" s="16" t="s">
        <v>22</v>
      </c>
      <c r="Q19" s="16" t="s">
        <v>23</v>
      </c>
      <c r="R19" s="16" t="s">
        <v>24</v>
      </c>
      <c r="S19" s="16" t="s">
        <v>25</v>
      </c>
      <c r="T19" s="16" t="s">
        <v>26</v>
      </c>
    </row>
    <row r="20" spans="1:20">
      <c r="A20" s="32">
        <v>504000</v>
      </c>
      <c r="B20" s="33">
        <v>1860</v>
      </c>
      <c r="C20" s="33">
        <v>3</v>
      </c>
      <c r="D20" s="34">
        <v>2</v>
      </c>
      <c r="E20" s="32">
        <v>0</v>
      </c>
      <c r="L20" s="14" t="s">
        <v>14</v>
      </c>
      <c r="M20" s="21">
        <v>183859.424888682</v>
      </c>
      <c r="N20" s="14">
        <v>79186.658574681162</v>
      </c>
      <c r="O20" s="14">
        <v>2.3218485057717624</v>
      </c>
      <c r="P20" s="14">
        <v>2.6982879312298483E-2</v>
      </c>
      <c r="Q20" s="14">
        <v>22357.169950418524</v>
      </c>
      <c r="R20" s="14">
        <v>345361.67982694582</v>
      </c>
      <c r="S20" s="14">
        <v>22357.169950418524</v>
      </c>
      <c r="T20" s="14">
        <v>345361.67982694582</v>
      </c>
    </row>
    <row r="21" spans="1:20">
      <c r="A21" s="32">
        <v>507000</v>
      </c>
      <c r="B21" s="33">
        <v>1861</v>
      </c>
      <c r="C21" s="33">
        <v>3</v>
      </c>
      <c r="D21" s="34">
        <v>2</v>
      </c>
      <c r="E21" s="32">
        <v>0</v>
      </c>
      <c r="L21" s="14" t="s">
        <v>38</v>
      </c>
      <c r="M21" s="21">
        <v>153.99562212543853</v>
      </c>
      <c r="N21" s="14">
        <v>31.740646748789679</v>
      </c>
      <c r="O21" s="14">
        <v>4.8516850757400087</v>
      </c>
      <c r="P21" s="14">
        <v>3.2842266905812666E-5</v>
      </c>
      <c r="Q21" s="14">
        <v>89.260146283963536</v>
      </c>
      <c r="R21" s="14">
        <v>218.73109796691352</v>
      </c>
      <c r="S21" s="14">
        <v>89.260146283963536</v>
      </c>
      <c r="T21" s="14">
        <v>218.73109796691352</v>
      </c>
    </row>
    <row r="22" spans="1:20">
      <c r="A22" s="32">
        <v>484000</v>
      </c>
      <c r="B22" s="33">
        <v>1671</v>
      </c>
      <c r="C22" s="33">
        <v>2</v>
      </c>
      <c r="D22" s="34">
        <v>3</v>
      </c>
      <c r="E22" s="32">
        <v>1</v>
      </c>
      <c r="L22" s="14" t="s">
        <v>39</v>
      </c>
      <c r="M22" s="21">
        <v>-17797.82753445983</v>
      </c>
      <c r="N22" s="14">
        <v>15162.008513108498</v>
      </c>
      <c r="O22" s="14">
        <v>-1.1738436579212115</v>
      </c>
      <c r="P22" s="14">
        <v>0.24939736043671379</v>
      </c>
      <c r="Q22" s="14">
        <v>-48720.947771321422</v>
      </c>
      <c r="R22" s="14">
        <v>13125.292702401763</v>
      </c>
      <c r="S22" s="14">
        <v>-48720.947771321422</v>
      </c>
      <c r="T22" s="14">
        <v>13125.292702401763</v>
      </c>
    </row>
    <row r="23" spans="1:20">
      <c r="A23" s="32">
        <v>459000</v>
      </c>
      <c r="B23" s="33">
        <v>1535</v>
      </c>
      <c r="C23" s="33">
        <v>1</v>
      </c>
      <c r="D23" s="34">
        <v>3</v>
      </c>
      <c r="E23" s="32">
        <v>0</v>
      </c>
      <c r="L23" s="14" t="s">
        <v>40</v>
      </c>
      <c r="M23" s="21">
        <v>29654.135190476234</v>
      </c>
      <c r="N23" s="14">
        <v>20717.791099808088</v>
      </c>
      <c r="O23" s="14">
        <v>1.4313367215460979</v>
      </c>
      <c r="P23" s="14">
        <v>0.16233880315064</v>
      </c>
      <c r="Q23" s="14">
        <v>-12600.078337214189</v>
      </c>
      <c r="R23" s="14">
        <v>71908.348718166657</v>
      </c>
      <c r="S23" s="14">
        <v>-12600.078337214189</v>
      </c>
      <c r="T23" s="14">
        <v>71908.348718166657</v>
      </c>
    </row>
    <row r="24" spans="1:20" ht="16" thickBot="1">
      <c r="A24" s="32">
        <v>422000</v>
      </c>
      <c r="B24" s="33">
        <v>1359</v>
      </c>
      <c r="C24" s="33">
        <v>4</v>
      </c>
      <c r="D24" s="34">
        <v>1.5</v>
      </c>
      <c r="E24" s="32">
        <v>1</v>
      </c>
      <c r="L24" s="15" t="s">
        <v>41</v>
      </c>
      <c r="M24" s="22">
        <v>57109.044300114125</v>
      </c>
      <c r="N24" s="15">
        <v>32730.750343275497</v>
      </c>
      <c r="O24" s="15">
        <v>1.7448131711360881</v>
      </c>
      <c r="P24" s="15">
        <v>9.0925309315224301E-2</v>
      </c>
      <c r="Q24" s="15">
        <v>-9645.761135640103</v>
      </c>
      <c r="R24" s="15">
        <v>123863.84973586835</v>
      </c>
      <c r="S24" s="15">
        <v>-9645.761135640103</v>
      </c>
      <c r="T24" s="15">
        <v>123863.84973586835</v>
      </c>
    </row>
    <row r="25" spans="1:20">
      <c r="A25" s="32">
        <v>413000</v>
      </c>
      <c r="B25" s="33">
        <v>1978</v>
      </c>
      <c r="C25" s="33">
        <v>4</v>
      </c>
      <c r="D25" s="34">
        <v>1.5</v>
      </c>
      <c r="E25" s="32">
        <v>1</v>
      </c>
    </row>
    <row r="26" spans="1:20">
      <c r="A26" s="32">
        <v>458000</v>
      </c>
      <c r="B26" s="33">
        <v>963</v>
      </c>
      <c r="C26" s="33">
        <v>3</v>
      </c>
      <c r="D26" s="34">
        <v>1.5</v>
      </c>
      <c r="E26" s="32">
        <v>1</v>
      </c>
    </row>
    <row r="27" spans="1:20">
      <c r="A27" s="32">
        <v>430000</v>
      </c>
      <c r="B27" s="33">
        <v>1032</v>
      </c>
      <c r="C27" s="33">
        <v>1</v>
      </c>
      <c r="D27" s="34">
        <v>2</v>
      </c>
      <c r="E27" s="32">
        <v>1</v>
      </c>
    </row>
    <row r="28" spans="1:20">
      <c r="A28" s="32">
        <v>353000</v>
      </c>
      <c r="B28" s="33">
        <v>1291</v>
      </c>
      <c r="C28" s="33">
        <v>2</v>
      </c>
      <c r="D28" s="34">
        <v>2</v>
      </c>
      <c r="E28" s="32">
        <v>0</v>
      </c>
    </row>
    <row r="29" spans="1:20">
      <c r="A29" s="32">
        <v>361000</v>
      </c>
      <c r="B29" s="33">
        <v>1172</v>
      </c>
      <c r="C29" s="33">
        <v>4</v>
      </c>
      <c r="D29" s="34">
        <v>1</v>
      </c>
      <c r="E29" s="32">
        <v>0</v>
      </c>
    </row>
    <row r="30" spans="1:20">
      <c r="A30" s="32">
        <v>390000</v>
      </c>
      <c r="B30" s="33">
        <v>1513</v>
      </c>
      <c r="C30" s="33">
        <v>2</v>
      </c>
      <c r="D30" s="34">
        <v>1</v>
      </c>
      <c r="E30" s="32">
        <v>0</v>
      </c>
      <c r="H30" t="s">
        <v>67</v>
      </c>
      <c r="I30" t="s">
        <v>68</v>
      </c>
      <c r="J30" t="s">
        <v>69</v>
      </c>
      <c r="K30" t="s">
        <v>70</v>
      </c>
      <c r="L30" t="s">
        <v>71</v>
      </c>
      <c r="M30" t="s">
        <v>72</v>
      </c>
      <c r="N30" t="s">
        <v>73</v>
      </c>
      <c r="O30" t="s">
        <v>74</v>
      </c>
      <c r="P30" t="s">
        <v>75</v>
      </c>
      <c r="Q30" t="s">
        <v>76</v>
      </c>
    </row>
    <row r="31" spans="1:20">
      <c r="A31" s="32">
        <v>406000</v>
      </c>
      <c r="B31" s="33">
        <v>2365</v>
      </c>
      <c r="C31" s="33">
        <v>2</v>
      </c>
      <c r="D31" s="34">
        <v>1</v>
      </c>
      <c r="E31" s="32">
        <v>1</v>
      </c>
      <c r="H31" s="47">
        <f>M20+M21*I31+M22*J31+M23*K31+M24*L31</f>
        <v>631872.3122799655</v>
      </c>
      <c r="I31">
        <v>2500</v>
      </c>
      <c r="J31">
        <v>3</v>
      </c>
      <c r="K31">
        <v>2</v>
      </c>
      <c r="L31">
        <v>1</v>
      </c>
      <c r="M31">
        <f>TINV(0.05,M16)</f>
        <v>2.0395134463964082</v>
      </c>
      <c r="N31">
        <f>M10</f>
        <v>95578.634914352326</v>
      </c>
      <c r="O31">
        <f>SQRT(M11)</f>
        <v>6</v>
      </c>
      <c r="P31" s="26">
        <f>H31-M31*N31/O31</f>
        <v>599383.32709729299</v>
      </c>
      <c r="Q31" s="26">
        <f>H31+M31*N31/O31</f>
        <v>664361.297462638</v>
      </c>
      <c r="R31" t="s">
        <v>77</v>
      </c>
    </row>
    <row r="32" spans="1:20">
      <c r="A32" s="32">
        <v>346000</v>
      </c>
      <c r="B32" s="33">
        <v>879</v>
      </c>
      <c r="C32" s="33">
        <v>4</v>
      </c>
      <c r="D32" s="34">
        <v>1</v>
      </c>
      <c r="E32" s="32">
        <v>1</v>
      </c>
      <c r="I32">
        <v>2500</v>
      </c>
      <c r="J32">
        <v>3</v>
      </c>
      <c r="K32">
        <v>2</v>
      </c>
      <c r="L32">
        <v>1</v>
      </c>
      <c r="P32" s="26">
        <f>H31-M31*N31</f>
        <v>436938.40118393069</v>
      </c>
      <c r="Q32" s="26">
        <f>H31+M31*N31</f>
        <v>826806.2233760003</v>
      </c>
      <c r="R32" t="s">
        <v>78</v>
      </c>
    </row>
    <row r="33" spans="1:8">
      <c r="A33" s="32">
        <v>386000</v>
      </c>
      <c r="B33" s="33">
        <v>1458</v>
      </c>
      <c r="C33" s="33">
        <v>4</v>
      </c>
      <c r="D33" s="34">
        <v>2</v>
      </c>
      <c r="E33" s="32">
        <v>1</v>
      </c>
    </row>
    <row r="34" spans="1:8">
      <c r="A34" s="32">
        <v>342000</v>
      </c>
      <c r="B34" s="33">
        <v>1632</v>
      </c>
      <c r="C34" s="33">
        <v>4</v>
      </c>
      <c r="D34" s="34">
        <v>3</v>
      </c>
      <c r="E34" s="32">
        <v>0</v>
      </c>
      <c r="H34" s="40"/>
    </row>
    <row r="35" spans="1:8">
      <c r="A35" s="32">
        <v>312000</v>
      </c>
      <c r="B35" s="33">
        <v>1419</v>
      </c>
      <c r="C35" s="33">
        <v>3</v>
      </c>
      <c r="D35" s="34">
        <v>2</v>
      </c>
      <c r="E35" s="32">
        <v>0</v>
      </c>
    </row>
    <row r="36" spans="1:8">
      <c r="A36" s="32">
        <v>311000</v>
      </c>
      <c r="B36" s="33">
        <v>1364</v>
      </c>
      <c r="C36" s="33">
        <v>3</v>
      </c>
      <c r="D36" s="34">
        <v>1</v>
      </c>
      <c r="E36" s="32">
        <v>0</v>
      </c>
    </row>
    <row r="37" spans="1:8">
      <c r="A37" s="32">
        <v>300000</v>
      </c>
      <c r="B37" s="33">
        <v>786</v>
      </c>
      <c r="C37" s="33">
        <v>3</v>
      </c>
      <c r="D37" s="34">
        <v>1</v>
      </c>
      <c r="E37" s="3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386C3-158A-9A40-870E-9506DF9E09DA}">
  <dimension ref="B1:M35"/>
  <sheetViews>
    <sheetView topLeftCell="A8" zoomScale="125" workbookViewId="0">
      <selection activeCell="F22" sqref="F22"/>
    </sheetView>
  </sheetViews>
  <sheetFormatPr baseColWidth="10" defaultRowHeight="15"/>
  <sheetData>
    <row r="1" spans="2:3">
      <c r="B1" s="36" t="s">
        <v>44</v>
      </c>
      <c r="C1" s="36" t="s">
        <v>43</v>
      </c>
    </row>
    <row r="2" spans="2:3">
      <c r="B2" s="37">
        <v>50</v>
      </c>
      <c r="C2" s="37">
        <v>79</v>
      </c>
    </row>
    <row r="3" spans="2:3">
      <c r="B3" s="37">
        <v>94</v>
      </c>
      <c r="C3" s="37">
        <v>78</v>
      </c>
    </row>
    <row r="4" spans="2:3">
      <c r="B4" s="37">
        <v>65</v>
      </c>
      <c r="C4" s="37">
        <v>73</v>
      </c>
    </row>
    <row r="5" spans="2:3">
      <c r="B5" s="37">
        <v>59</v>
      </c>
      <c r="C5" s="37">
        <v>89</v>
      </c>
    </row>
    <row r="6" spans="2:3">
      <c r="B6" s="37">
        <v>76</v>
      </c>
      <c r="C6" s="37">
        <v>68</v>
      </c>
    </row>
    <row r="7" spans="2:3">
      <c r="B7" s="37">
        <v>53</v>
      </c>
      <c r="C7" s="37">
        <v>46</v>
      </c>
    </row>
    <row r="8" spans="2:3">
      <c r="B8" s="37">
        <v>68</v>
      </c>
      <c r="C8" s="37">
        <v>70</v>
      </c>
    </row>
    <row r="9" spans="2:3">
      <c r="B9" s="37">
        <v>50</v>
      </c>
      <c r="C9" s="37">
        <v>48</v>
      </c>
    </row>
    <row r="10" spans="2:3">
      <c r="B10" s="37">
        <v>77</v>
      </c>
      <c r="C10" s="37">
        <v>81</v>
      </c>
    </row>
    <row r="11" spans="2:3">
      <c r="B11" s="37">
        <v>63</v>
      </c>
      <c r="C11" s="37">
        <v>32</v>
      </c>
    </row>
    <row r="12" spans="2:3">
      <c r="B12" s="37">
        <v>51</v>
      </c>
      <c r="C12" s="37">
        <v>54</v>
      </c>
    </row>
    <row r="13" spans="2:3">
      <c r="B13" s="37">
        <v>69</v>
      </c>
      <c r="C13" s="37">
        <v>80</v>
      </c>
    </row>
    <row r="14" spans="2:3">
      <c r="B14" s="37">
        <v>68</v>
      </c>
      <c r="C14" s="37">
        <v>45</v>
      </c>
    </row>
    <row r="15" spans="2:3">
      <c r="B15" s="37">
        <v>74</v>
      </c>
      <c r="C15" s="37">
        <v>78</v>
      </c>
    </row>
    <row r="16" spans="2:3">
      <c r="B16" s="37">
        <v>77</v>
      </c>
      <c r="C16" s="37">
        <v>99</v>
      </c>
    </row>
    <row r="17" spans="2:10">
      <c r="B17" s="37">
        <v>70</v>
      </c>
      <c r="C17" s="37">
        <v>76</v>
      </c>
    </row>
    <row r="18" spans="2:10">
      <c r="B18" s="37">
        <v>27</v>
      </c>
      <c r="C18" s="37">
        <v>72</v>
      </c>
      <c r="E18" t="s">
        <v>3</v>
      </c>
    </row>
    <row r="19" spans="2:10" ht="16" thickBot="1">
      <c r="B19" s="37">
        <v>66</v>
      </c>
      <c r="C19" s="37">
        <v>74</v>
      </c>
    </row>
    <row r="20" spans="2:10">
      <c r="B20" s="37">
        <v>75</v>
      </c>
      <c r="C20" s="37">
        <v>36</v>
      </c>
      <c r="E20" s="17" t="s">
        <v>4</v>
      </c>
      <c r="F20" s="17"/>
    </row>
    <row r="21" spans="2:10">
      <c r="B21" s="37">
        <v>65</v>
      </c>
      <c r="C21" s="37">
        <v>79</v>
      </c>
      <c r="E21" s="14" t="s">
        <v>5</v>
      </c>
      <c r="F21" s="14">
        <v>0.46293210003616347</v>
      </c>
    </row>
    <row r="22" spans="2:10">
      <c r="B22" s="37">
        <v>46</v>
      </c>
      <c r="C22" s="37">
        <v>61</v>
      </c>
      <c r="E22" s="14" t="s">
        <v>6</v>
      </c>
      <c r="F22" s="20">
        <v>0.21430612924389245</v>
      </c>
    </row>
    <row r="23" spans="2:10">
      <c r="B23" s="37">
        <v>63</v>
      </c>
      <c r="C23" s="37">
        <v>73</v>
      </c>
      <c r="E23" s="14" t="s">
        <v>7</v>
      </c>
      <c r="F23" s="14">
        <v>0.1881163335520222</v>
      </c>
    </row>
    <row r="24" spans="2:10">
      <c r="B24" s="37">
        <v>75</v>
      </c>
      <c r="C24" s="37">
        <v>73</v>
      </c>
      <c r="E24" s="14" t="s">
        <v>8</v>
      </c>
      <c r="F24" s="21">
        <v>17.259279712645377</v>
      </c>
    </row>
    <row r="25" spans="2:10" ht="16" thickBot="1">
      <c r="B25" s="37">
        <v>38</v>
      </c>
      <c r="C25" s="37">
        <v>32</v>
      </c>
      <c r="E25" s="15" t="s">
        <v>9</v>
      </c>
      <c r="F25" s="15">
        <v>32</v>
      </c>
    </row>
    <row r="26" spans="2:10">
      <c r="B26" s="37">
        <v>81</v>
      </c>
      <c r="C26" s="37">
        <v>94</v>
      </c>
    </row>
    <row r="27" spans="2:10" ht="16" thickBot="1">
      <c r="B27" s="37">
        <v>50</v>
      </c>
      <c r="C27" s="37">
        <v>35</v>
      </c>
      <c r="E27" t="s">
        <v>10</v>
      </c>
    </row>
    <row r="28" spans="2:10">
      <c r="B28" s="37">
        <v>86</v>
      </c>
      <c r="C28" s="37">
        <v>90</v>
      </c>
      <c r="E28" s="16"/>
      <c r="F28" s="16" t="s">
        <v>15</v>
      </c>
      <c r="G28" s="16" t="s">
        <v>16</v>
      </c>
      <c r="H28" s="16" t="s">
        <v>17</v>
      </c>
      <c r="I28" s="16" t="s">
        <v>18</v>
      </c>
      <c r="J28" s="16" t="s">
        <v>19</v>
      </c>
    </row>
    <row r="29" spans="2:10">
      <c r="B29" s="37">
        <v>74</v>
      </c>
      <c r="C29" s="37">
        <v>99</v>
      </c>
      <c r="E29" s="14" t="s">
        <v>11</v>
      </c>
      <c r="F29" s="14">
        <v>1</v>
      </c>
      <c r="G29" s="14">
        <v>2437.5179140200325</v>
      </c>
      <c r="H29" s="14">
        <v>2437.5179140200325</v>
      </c>
      <c r="I29" s="14">
        <v>8.1828102733316328</v>
      </c>
      <c r="J29" s="14">
        <v>7.6292989297926167E-3</v>
      </c>
    </row>
    <row r="30" spans="2:10">
      <c r="B30" s="37">
        <v>54</v>
      </c>
      <c r="C30" s="37">
        <v>78</v>
      </c>
      <c r="E30" s="14" t="s">
        <v>12</v>
      </c>
      <c r="F30" s="14">
        <v>30</v>
      </c>
      <c r="G30" s="14">
        <v>8936.4820859799675</v>
      </c>
      <c r="H30" s="14">
        <v>297.88273619933227</v>
      </c>
      <c r="I30" s="14"/>
      <c r="J30" s="14"/>
    </row>
    <row r="31" spans="2:10" ht="16" thickBot="1">
      <c r="B31" s="37">
        <v>33</v>
      </c>
      <c r="C31" s="37">
        <v>48</v>
      </c>
      <c r="E31" s="15" t="s">
        <v>13</v>
      </c>
      <c r="F31" s="15">
        <v>31</v>
      </c>
      <c r="G31" s="15">
        <v>11374</v>
      </c>
      <c r="H31" s="15"/>
      <c r="I31" s="15"/>
      <c r="J31" s="15"/>
    </row>
    <row r="32" spans="2:10" ht="16" thickBot="1">
      <c r="B32" s="37">
        <v>38</v>
      </c>
      <c r="C32" s="37">
        <v>66</v>
      </c>
    </row>
    <row r="33" spans="2:13">
      <c r="B33" s="37">
        <v>32</v>
      </c>
      <c r="C33" s="37">
        <v>62</v>
      </c>
      <c r="E33" s="16"/>
      <c r="F33" s="16" t="s">
        <v>20</v>
      </c>
      <c r="G33" s="16" t="s">
        <v>8</v>
      </c>
      <c r="H33" s="16" t="s">
        <v>21</v>
      </c>
      <c r="I33" s="16" t="s">
        <v>22</v>
      </c>
      <c r="J33" s="16" t="s">
        <v>23</v>
      </c>
      <c r="K33" s="16" t="s">
        <v>24</v>
      </c>
      <c r="L33" s="16" t="s">
        <v>25</v>
      </c>
      <c r="M33" s="16" t="s">
        <v>26</v>
      </c>
    </row>
    <row r="34" spans="2:13">
      <c r="E34" s="14" t="s">
        <v>14</v>
      </c>
      <c r="F34" s="21">
        <v>34.883275727464998</v>
      </c>
      <c r="G34" s="14">
        <v>11.887805033505989</v>
      </c>
      <c r="H34" s="14">
        <v>2.9343748176510185</v>
      </c>
      <c r="I34" s="14">
        <v>6.3528054941223164E-3</v>
      </c>
      <c r="J34" s="14">
        <v>10.605138941656502</v>
      </c>
      <c r="K34" s="14">
        <v>59.16141251327349</v>
      </c>
      <c r="L34" s="14">
        <v>10.605138941656502</v>
      </c>
      <c r="M34" s="14">
        <v>59.16141251327349</v>
      </c>
    </row>
    <row r="35" spans="2:13" ht="16" thickBot="1">
      <c r="E35" s="15" t="s">
        <v>44</v>
      </c>
      <c r="F35" s="22">
        <v>0.53468997291363507</v>
      </c>
      <c r="G35" s="15">
        <v>0.1869178594620525</v>
      </c>
      <c r="H35" s="15">
        <v>2.860561181539671</v>
      </c>
      <c r="I35" s="15">
        <v>7.6292989297926002E-3</v>
      </c>
      <c r="J35" s="15">
        <v>0.15295277694349957</v>
      </c>
      <c r="K35" s="15">
        <v>0.91642716888377063</v>
      </c>
      <c r="L35" s="15">
        <v>0.15295277694349957</v>
      </c>
      <c r="M35" s="15">
        <v>0.91642716888377063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DED87-DCB7-284A-A5A0-BFBDAA392C2B}">
  <dimension ref="A1:M21"/>
  <sheetViews>
    <sheetView workbookViewId="0">
      <selection activeCell="I29" sqref="I29"/>
    </sheetView>
  </sheetViews>
  <sheetFormatPr baseColWidth="10" defaultRowHeight="15"/>
  <cols>
    <col min="1" max="1" width="13.83203125" bestFit="1" customWidth="1"/>
    <col min="2" max="2" width="11" bestFit="1" customWidth="1"/>
    <col min="6" max="6" width="12.33203125" bestFit="1" customWidth="1"/>
    <col min="7" max="8" width="11.1640625" bestFit="1" customWidth="1"/>
    <col min="9" max="13" width="11" bestFit="1" customWidth="1"/>
  </cols>
  <sheetData>
    <row r="1" spans="1:10" ht="16">
      <c r="A1" s="38" t="s">
        <v>45</v>
      </c>
      <c r="B1" s="38" t="s">
        <v>46</v>
      </c>
    </row>
    <row r="2" spans="1:10">
      <c r="A2" s="39">
        <v>21956</v>
      </c>
      <c r="B2" s="39">
        <v>2494</v>
      </c>
    </row>
    <row r="3" spans="1:10">
      <c r="A3" s="39">
        <v>17332</v>
      </c>
      <c r="B3" s="39">
        <v>2507</v>
      </c>
      <c r="E3" t="s">
        <v>3</v>
      </c>
    </row>
    <row r="4" spans="1:10" ht="16" thickBot="1">
      <c r="A4" s="39">
        <v>18222</v>
      </c>
      <c r="B4" s="39">
        <v>1905</v>
      </c>
    </row>
    <row r="5" spans="1:10">
      <c r="A5" s="39">
        <v>15698</v>
      </c>
      <c r="B5" s="39">
        <v>1098</v>
      </c>
      <c r="E5" s="17" t="s">
        <v>4</v>
      </c>
      <c r="F5" s="17"/>
    </row>
    <row r="6" spans="1:10">
      <c r="A6" s="39">
        <v>44005</v>
      </c>
      <c r="B6" s="39">
        <v>5674</v>
      </c>
      <c r="E6" s="14" t="s">
        <v>5</v>
      </c>
      <c r="F6" s="14">
        <v>0.75747644493216948</v>
      </c>
    </row>
    <row r="7" spans="1:10">
      <c r="A7" s="39">
        <v>33608</v>
      </c>
      <c r="B7" s="39">
        <v>2566</v>
      </c>
      <c r="E7" s="14" t="s">
        <v>6</v>
      </c>
      <c r="F7" s="20">
        <v>0.57377056462707798</v>
      </c>
      <c r="G7" s="41">
        <f>F7</f>
        <v>0.57377056462707798</v>
      </c>
      <c r="H7" s="41">
        <f>1-F7</f>
        <v>0.42622943537292202</v>
      </c>
    </row>
    <row r="8" spans="1:10">
      <c r="A8" s="39">
        <v>15214</v>
      </c>
      <c r="B8" s="39">
        <v>2187</v>
      </c>
      <c r="E8" s="14" t="s">
        <v>7</v>
      </c>
      <c r="F8" s="14">
        <v>0.55009115155080446</v>
      </c>
    </row>
    <row r="9" spans="1:10">
      <c r="A9" s="39">
        <v>16605</v>
      </c>
      <c r="B9" s="39">
        <v>1981</v>
      </c>
      <c r="E9" s="14" t="s">
        <v>8</v>
      </c>
      <c r="F9" s="14">
        <v>6657.7748540316798</v>
      </c>
    </row>
    <row r="10" spans="1:10" ht="16" thickBot="1">
      <c r="A10" s="39">
        <v>18255</v>
      </c>
      <c r="B10" s="39">
        <v>2091</v>
      </c>
      <c r="E10" s="15" t="s">
        <v>9</v>
      </c>
      <c r="F10" s="15">
        <v>20</v>
      </c>
    </row>
    <row r="11" spans="1:10">
      <c r="A11" s="39">
        <v>16058</v>
      </c>
      <c r="B11" s="39">
        <v>1272</v>
      </c>
    </row>
    <row r="12" spans="1:10" ht="16" thickBot="1">
      <c r="A12" s="39">
        <v>15240</v>
      </c>
      <c r="B12" s="39">
        <v>1344</v>
      </c>
      <c r="E12" t="s">
        <v>10</v>
      </c>
    </row>
    <row r="13" spans="1:10">
      <c r="A13" s="39">
        <v>35982</v>
      </c>
      <c r="B13" s="39">
        <v>3014</v>
      </c>
      <c r="E13" s="16"/>
      <c r="F13" s="16" t="s">
        <v>15</v>
      </c>
      <c r="G13" s="16" t="s">
        <v>16</v>
      </c>
      <c r="H13" s="16" t="s">
        <v>17</v>
      </c>
      <c r="I13" s="16" t="s">
        <v>18</v>
      </c>
      <c r="J13" s="16" t="s">
        <v>19</v>
      </c>
    </row>
    <row r="14" spans="1:10">
      <c r="A14" s="39">
        <v>31016</v>
      </c>
      <c r="B14" s="39">
        <v>2867</v>
      </c>
      <c r="E14" s="14" t="s">
        <v>11</v>
      </c>
      <c r="F14" s="14">
        <v>1</v>
      </c>
      <c r="G14" s="14">
        <v>1074052573.0744219</v>
      </c>
      <c r="H14" s="14">
        <v>1074052573.0744219</v>
      </c>
      <c r="I14" s="14">
        <v>24.230776446143885</v>
      </c>
      <c r="J14" s="14">
        <v>1.0983310483512793E-4</v>
      </c>
    </row>
    <row r="15" spans="1:10">
      <c r="A15" s="39">
        <v>42030</v>
      </c>
      <c r="B15" s="39">
        <v>3342</v>
      </c>
      <c r="E15" s="14" t="s">
        <v>12</v>
      </c>
      <c r="F15" s="14">
        <v>18</v>
      </c>
      <c r="G15" s="14">
        <v>797867388.12557793</v>
      </c>
      <c r="H15" s="14">
        <v>44325966.006976552</v>
      </c>
      <c r="I15" s="14"/>
      <c r="J15" s="14"/>
    </row>
    <row r="16" spans="1:10" ht="16" thickBot="1">
      <c r="A16" s="39">
        <v>14407</v>
      </c>
      <c r="B16" s="39">
        <v>1600</v>
      </c>
      <c r="E16" s="15" t="s">
        <v>13</v>
      </c>
      <c r="F16" s="15">
        <v>19</v>
      </c>
      <c r="G16" s="15">
        <v>1871919961.1999998</v>
      </c>
      <c r="H16" s="15"/>
      <c r="I16" s="15"/>
      <c r="J16" s="15"/>
    </row>
    <row r="17" spans="1:13" ht="16" thickBot="1">
      <c r="A17" s="39">
        <v>38984</v>
      </c>
      <c r="B17" s="39">
        <v>4008</v>
      </c>
    </row>
    <row r="18" spans="1:13">
      <c r="A18" s="39">
        <v>25314</v>
      </c>
      <c r="B18" s="39">
        <v>4033</v>
      </c>
      <c r="E18" s="16"/>
      <c r="F18" s="16" t="s">
        <v>20</v>
      </c>
      <c r="G18" s="16" t="s">
        <v>8</v>
      </c>
      <c r="H18" s="16" t="s">
        <v>21</v>
      </c>
      <c r="I18" s="16" t="s">
        <v>22</v>
      </c>
      <c r="J18" s="16" t="s">
        <v>23</v>
      </c>
      <c r="K18" s="16" t="s">
        <v>24</v>
      </c>
      <c r="L18" s="16" t="s">
        <v>25</v>
      </c>
      <c r="M18" s="16" t="s">
        <v>26</v>
      </c>
    </row>
    <row r="19" spans="1:13">
      <c r="A19" s="39">
        <v>22867</v>
      </c>
      <c r="B19" s="39">
        <v>2467</v>
      </c>
      <c r="E19" s="14" t="s">
        <v>14</v>
      </c>
      <c r="F19" s="21">
        <v>6411.2824553057435</v>
      </c>
      <c r="G19" s="14">
        <v>3947.8501081471654</v>
      </c>
      <c r="H19" s="14">
        <v>1.6239933836583109</v>
      </c>
      <c r="I19" s="14">
        <v>0.12175918787003434</v>
      </c>
      <c r="J19" s="14">
        <v>-1882.842848468601</v>
      </c>
      <c r="K19" s="14">
        <v>14705.407759080088</v>
      </c>
      <c r="L19" s="14">
        <v>-1882.842848468601</v>
      </c>
      <c r="M19" s="14">
        <v>14705.407759080088</v>
      </c>
    </row>
    <row r="20" spans="1:13" ht="16" thickBot="1">
      <c r="A20" s="39">
        <v>16132</v>
      </c>
      <c r="B20" s="39">
        <v>3533</v>
      </c>
      <c r="E20" s="15" t="s">
        <v>46</v>
      </c>
      <c r="F20" s="22">
        <v>6.8204621413067024</v>
      </c>
      <c r="G20" s="15">
        <v>1.3855753141178264</v>
      </c>
      <c r="H20" s="15">
        <v>4.9224766577551078</v>
      </c>
      <c r="I20" s="15">
        <v>1.0983310483512793E-4</v>
      </c>
      <c r="J20" s="15">
        <v>3.9094764254626617</v>
      </c>
      <c r="K20" s="15">
        <v>9.7314478571507426</v>
      </c>
      <c r="L20" s="15">
        <v>3.9094764254626617</v>
      </c>
      <c r="M20" s="15">
        <v>9.7314478571507426</v>
      </c>
    </row>
    <row r="21" spans="1:13">
      <c r="A21" s="39">
        <v>29271</v>
      </c>
      <c r="B21" s="39">
        <v>2795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D3CA7E-5245-7141-A9E7-3E4ABFBDBCDB}">
  <dimension ref="A1:E4"/>
  <sheetViews>
    <sheetView workbookViewId="0">
      <selection activeCell="I37" sqref="I37"/>
    </sheetView>
  </sheetViews>
  <sheetFormatPr baseColWidth="10" defaultRowHeight="15"/>
  <cols>
    <col min="4" max="4" width="11.1640625" bestFit="1" customWidth="1"/>
  </cols>
  <sheetData>
    <row r="1" spans="1:5">
      <c r="B1" t="s">
        <v>20</v>
      </c>
      <c r="C1" t="s">
        <v>47</v>
      </c>
      <c r="D1" t="s">
        <v>21</v>
      </c>
      <c r="E1" t="s">
        <v>49</v>
      </c>
    </row>
    <row r="2" spans="1:5">
      <c r="C2" t="s">
        <v>48</v>
      </c>
    </row>
    <row r="3" spans="1:5">
      <c r="A3" t="s">
        <v>14</v>
      </c>
      <c r="B3">
        <v>21254.92</v>
      </c>
      <c r="C3">
        <v>740.41</v>
      </c>
      <c r="D3">
        <v>28.707000000000001</v>
      </c>
      <c r="E3">
        <v>1.7399999999999999E-16</v>
      </c>
    </row>
    <row r="4" spans="1:5">
      <c r="A4" t="s">
        <v>0</v>
      </c>
      <c r="B4" t="s">
        <v>50</v>
      </c>
      <c r="C4">
        <v>127.97</v>
      </c>
      <c r="D4" s="43">
        <f>-1209.24/127.97</f>
        <v>-9.449402203641478</v>
      </c>
      <c r="E4" s="42">
        <v>2.1200000000000001E-8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3CEC7B-AD4D-2043-89B6-01553DB0FD16}">
  <dimension ref="A1:P26"/>
  <sheetViews>
    <sheetView tabSelected="1" zoomScale="125" workbookViewId="0">
      <selection activeCell="L24" sqref="L24"/>
    </sheetView>
  </sheetViews>
  <sheetFormatPr baseColWidth="10" defaultRowHeight="15"/>
  <cols>
    <col min="13" max="13" width="11.83203125" bestFit="1" customWidth="1"/>
  </cols>
  <sheetData>
    <row r="1" spans="1:13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13">
      <c r="A2">
        <v>8</v>
      </c>
      <c r="B2">
        <v>43.3</v>
      </c>
      <c r="C2">
        <v>19</v>
      </c>
      <c r="D2">
        <v>56</v>
      </c>
      <c r="E2">
        <v>30</v>
      </c>
    </row>
    <row r="3" spans="1:13">
      <c r="A3">
        <v>0.9</v>
      </c>
      <c r="B3">
        <v>99</v>
      </c>
      <c r="C3">
        <v>25</v>
      </c>
      <c r="D3">
        <v>43</v>
      </c>
      <c r="E3">
        <v>42</v>
      </c>
    </row>
    <row r="4" spans="1:13">
      <c r="A4">
        <v>8.5</v>
      </c>
      <c r="B4">
        <v>43.6</v>
      </c>
      <c r="C4">
        <v>21</v>
      </c>
      <c r="D4">
        <v>61</v>
      </c>
      <c r="E4">
        <v>14</v>
      </c>
      <c r="H4" t="s">
        <v>3</v>
      </c>
    </row>
    <row r="5" spans="1:13" ht="16" thickBot="1">
      <c r="A5">
        <v>0.9</v>
      </c>
      <c r="B5">
        <v>111.2</v>
      </c>
      <c r="C5">
        <v>27</v>
      </c>
      <c r="D5">
        <v>75</v>
      </c>
      <c r="E5">
        <v>24</v>
      </c>
    </row>
    <row r="6" spans="1:13">
      <c r="A6">
        <v>1.8</v>
      </c>
      <c r="B6">
        <v>102.7</v>
      </c>
      <c r="C6">
        <v>28</v>
      </c>
      <c r="D6">
        <v>61</v>
      </c>
      <c r="E6">
        <v>22</v>
      </c>
      <c r="H6" s="17" t="s">
        <v>4</v>
      </c>
      <c r="I6" s="17"/>
    </row>
    <row r="7" spans="1:13">
      <c r="A7">
        <v>1.7</v>
      </c>
      <c r="B7">
        <v>97.4</v>
      </c>
      <c r="C7">
        <v>24</v>
      </c>
      <c r="D7">
        <v>72</v>
      </c>
      <c r="E7">
        <v>24</v>
      </c>
      <c r="H7" s="14" t="s">
        <v>5</v>
      </c>
      <c r="I7" s="14">
        <v>0.94715949294768298</v>
      </c>
    </row>
    <row r="8" spans="1:13">
      <c r="A8">
        <v>3</v>
      </c>
      <c r="B8">
        <v>92.8</v>
      </c>
      <c r="C8">
        <v>23</v>
      </c>
      <c r="D8">
        <v>60</v>
      </c>
      <c r="E8">
        <v>18</v>
      </c>
      <c r="H8" s="14" t="s">
        <v>6</v>
      </c>
      <c r="I8" s="14">
        <v>0.89711110508091185</v>
      </c>
    </row>
    <row r="9" spans="1:13">
      <c r="A9">
        <v>7</v>
      </c>
      <c r="B9">
        <v>53.8</v>
      </c>
      <c r="C9">
        <v>20</v>
      </c>
      <c r="D9">
        <v>66</v>
      </c>
      <c r="E9">
        <v>26</v>
      </c>
      <c r="H9" s="14" t="s">
        <v>7</v>
      </c>
      <c r="I9" s="14">
        <v>0.87653332609709422</v>
      </c>
    </row>
    <row r="10" spans="1:13">
      <c r="A10">
        <v>8.3000000000000007</v>
      </c>
      <c r="B10">
        <v>51.7</v>
      </c>
      <c r="C10">
        <v>22</v>
      </c>
      <c r="D10">
        <v>58</v>
      </c>
      <c r="E10">
        <v>23</v>
      </c>
      <c r="H10" s="14" t="s">
        <v>8</v>
      </c>
      <c r="I10" s="14">
        <v>0.85415034227228614</v>
      </c>
    </row>
    <row r="11" spans="1:13" ht="16" thickBot="1">
      <c r="A11">
        <v>3.9</v>
      </c>
      <c r="B11">
        <v>85.2</v>
      </c>
      <c r="C11">
        <v>25</v>
      </c>
      <c r="D11">
        <v>51</v>
      </c>
      <c r="E11">
        <v>34</v>
      </c>
      <c r="H11" s="15" t="s">
        <v>9</v>
      </c>
      <c r="I11" s="15">
        <v>25</v>
      </c>
    </row>
    <row r="12" spans="1:13">
      <c r="A12">
        <v>0.9</v>
      </c>
      <c r="B12">
        <v>120.3</v>
      </c>
      <c r="C12">
        <v>29</v>
      </c>
      <c r="D12">
        <v>65</v>
      </c>
      <c r="E12">
        <v>33</v>
      </c>
    </row>
    <row r="13" spans="1:13" ht="16" thickBot="1">
      <c r="A13">
        <v>4.7</v>
      </c>
      <c r="B13">
        <v>77</v>
      </c>
      <c r="C13">
        <v>25</v>
      </c>
      <c r="D13">
        <v>53</v>
      </c>
      <c r="E13">
        <v>40</v>
      </c>
      <c r="H13" t="s">
        <v>10</v>
      </c>
    </row>
    <row r="14" spans="1:13">
      <c r="A14">
        <v>4.8</v>
      </c>
      <c r="B14">
        <v>68.400000000000006</v>
      </c>
      <c r="C14">
        <v>21</v>
      </c>
      <c r="D14">
        <v>59</v>
      </c>
      <c r="E14">
        <v>25</v>
      </c>
      <c r="H14" s="16"/>
      <c r="I14" s="16" t="s">
        <v>15</v>
      </c>
      <c r="J14" s="16" t="s">
        <v>16</v>
      </c>
      <c r="K14" s="16" t="s">
        <v>17</v>
      </c>
      <c r="L14" s="16" t="s">
        <v>18</v>
      </c>
      <c r="M14" s="16" t="s">
        <v>19</v>
      </c>
    </row>
    <row r="15" spans="1:13">
      <c r="A15">
        <v>5.2</v>
      </c>
      <c r="B15">
        <v>54.8</v>
      </c>
      <c r="C15">
        <v>24</v>
      </c>
      <c r="D15">
        <v>73</v>
      </c>
      <c r="E15">
        <v>18</v>
      </c>
      <c r="H15" s="14" t="s">
        <v>11</v>
      </c>
      <c r="I15" s="14">
        <v>4</v>
      </c>
      <c r="J15" s="14">
        <v>127.22614385592267</v>
      </c>
      <c r="K15" s="14">
        <v>31.806535963980668</v>
      </c>
      <c r="L15" s="14">
        <v>43.596109462853114</v>
      </c>
      <c r="M15" s="44">
        <v>1.3256490962905365E-9</v>
      </c>
    </row>
    <row r="16" spans="1:13">
      <c r="A16">
        <v>5.2</v>
      </c>
      <c r="B16">
        <v>67.099999999999994</v>
      </c>
      <c r="C16">
        <v>20</v>
      </c>
      <c r="D16">
        <v>57</v>
      </c>
      <c r="E16">
        <v>21</v>
      </c>
      <c r="H16" s="14" t="s">
        <v>12</v>
      </c>
      <c r="I16" s="14">
        <v>20</v>
      </c>
      <c r="J16" s="14">
        <v>14.591456144077272</v>
      </c>
      <c r="K16" s="14">
        <v>0.72957280720386364</v>
      </c>
      <c r="L16" s="14"/>
      <c r="M16" s="14"/>
    </row>
    <row r="17" spans="1:16" ht="16" thickBot="1">
      <c r="A17">
        <v>8.1999999999999993</v>
      </c>
      <c r="B17">
        <v>39</v>
      </c>
      <c r="C17">
        <v>20</v>
      </c>
      <c r="D17">
        <v>63</v>
      </c>
      <c r="E17">
        <v>28</v>
      </c>
      <c r="H17" s="15" t="s">
        <v>13</v>
      </c>
      <c r="I17" s="15">
        <v>24</v>
      </c>
      <c r="J17" s="15">
        <v>141.81759999999994</v>
      </c>
      <c r="K17" s="15"/>
      <c r="L17" s="15"/>
      <c r="M17" s="15"/>
    </row>
    <row r="18" spans="1:16" ht="16" thickBot="1">
      <c r="A18">
        <v>5.3</v>
      </c>
      <c r="B18">
        <v>53.1</v>
      </c>
      <c r="C18">
        <v>21</v>
      </c>
      <c r="D18">
        <v>56</v>
      </c>
      <c r="E18">
        <v>28</v>
      </c>
    </row>
    <row r="19" spans="1:16">
      <c r="A19">
        <v>6.3</v>
      </c>
      <c r="B19">
        <v>53.8</v>
      </c>
      <c r="C19">
        <v>19</v>
      </c>
      <c r="D19">
        <v>56</v>
      </c>
      <c r="E19">
        <v>30</v>
      </c>
      <c r="H19" s="16"/>
      <c r="I19" s="16" t="s">
        <v>20</v>
      </c>
      <c r="J19" s="16" t="s">
        <v>8</v>
      </c>
      <c r="K19" s="16" t="s">
        <v>21</v>
      </c>
      <c r="L19" s="16" t="s">
        <v>22</v>
      </c>
      <c r="M19" s="16" t="s">
        <v>23</v>
      </c>
      <c r="N19" s="16" t="s">
        <v>24</v>
      </c>
      <c r="O19" s="16" t="s">
        <v>25</v>
      </c>
      <c r="P19" s="16" t="s">
        <v>26</v>
      </c>
    </row>
    <row r="20" spans="1:16">
      <c r="A20">
        <v>4.4000000000000004</v>
      </c>
      <c r="B20">
        <v>75</v>
      </c>
      <c r="C20">
        <v>22</v>
      </c>
      <c r="D20">
        <v>63</v>
      </c>
      <c r="E20">
        <v>38</v>
      </c>
      <c r="H20" s="14" t="s">
        <v>14</v>
      </c>
      <c r="I20" s="21">
        <v>13.868198084823229</v>
      </c>
      <c r="J20" s="14">
        <v>2.2723967843673063</v>
      </c>
      <c r="K20" s="14">
        <v>6.1028946089995859</v>
      </c>
      <c r="L20" s="14">
        <v>5.7831311015148967E-6</v>
      </c>
      <c r="M20" s="14">
        <v>9.1280614549485364</v>
      </c>
      <c r="N20" s="14">
        <v>18.608334714697921</v>
      </c>
      <c r="O20" s="14">
        <v>9.1280614549485364</v>
      </c>
      <c r="P20" s="14">
        <v>18.608334714697921</v>
      </c>
    </row>
    <row r="21" spans="1:16">
      <c r="A21">
        <v>6.1</v>
      </c>
      <c r="B21">
        <v>59.1</v>
      </c>
      <c r="C21">
        <v>20</v>
      </c>
      <c r="D21">
        <v>69</v>
      </c>
      <c r="E21">
        <v>14</v>
      </c>
      <c r="H21" s="14" t="s">
        <v>52</v>
      </c>
      <c r="I21" s="21">
        <v>-9.053481925147136E-2</v>
      </c>
      <c r="J21" s="14">
        <v>1.2491146378168182E-2</v>
      </c>
      <c r="K21" s="14">
        <v>-7.2479191669474474</v>
      </c>
      <c r="L21" s="21">
        <v>5.1735982797493903E-7</v>
      </c>
      <c r="M21" s="14">
        <v>-0.11659089401077759</v>
      </c>
      <c r="N21" s="14">
        <v>-6.4478744492165133E-2</v>
      </c>
      <c r="O21" s="14">
        <v>-0.11659089401077759</v>
      </c>
      <c r="P21" s="14">
        <v>-6.4478744492165133E-2</v>
      </c>
    </row>
    <row r="22" spans="1:16">
      <c r="A22">
        <v>6.9</v>
      </c>
      <c r="B22">
        <v>52.8</v>
      </c>
      <c r="C22">
        <v>22</v>
      </c>
      <c r="D22">
        <v>68</v>
      </c>
      <c r="E22">
        <v>34</v>
      </c>
      <c r="H22" s="14" t="s">
        <v>53</v>
      </c>
      <c r="I22" s="21">
        <v>-5.6905759318566264E-2</v>
      </c>
      <c r="J22" s="14">
        <v>9.7510247491624708E-2</v>
      </c>
      <c r="K22" s="14">
        <v>-0.58358747703367253</v>
      </c>
      <c r="L22" s="21">
        <v>0.56602183311439536</v>
      </c>
      <c r="M22" s="14">
        <v>-0.26030857131994339</v>
      </c>
      <c r="N22" s="14">
        <v>0.14649705268281085</v>
      </c>
      <c r="O22" s="14">
        <v>-0.26030857131994339</v>
      </c>
      <c r="P22" s="14">
        <v>0.14649705268281085</v>
      </c>
    </row>
    <row r="23" spans="1:16">
      <c r="A23">
        <v>7.2</v>
      </c>
      <c r="B23">
        <v>68.7</v>
      </c>
      <c r="C23">
        <v>18</v>
      </c>
      <c r="D23">
        <v>66</v>
      </c>
      <c r="E23">
        <v>21</v>
      </c>
      <c r="H23" s="14" t="s">
        <v>54</v>
      </c>
      <c r="I23" s="21">
        <v>-7.8533955867899196E-3</v>
      </c>
      <c r="J23" s="14">
        <v>2.5977408717205153E-2</v>
      </c>
      <c r="K23" s="14">
        <v>-0.3023163577354242</v>
      </c>
      <c r="L23" s="21">
        <v>0.76553245221018373</v>
      </c>
      <c r="M23" s="14">
        <v>-6.2041320625565513E-2</v>
      </c>
      <c r="N23" s="14">
        <v>4.633452945198567E-2</v>
      </c>
      <c r="O23" s="14">
        <v>-6.2041320625565513E-2</v>
      </c>
      <c r="P23" s="14">
        <v>4.633452945198567E-2</v>
      </c>
    </row>
    <row r="24" spans="1:16" ht="16" thickBot="1">
      <c r="A24">
        <v>3.7</v>
      </c>
      <c r="B24">
        <v>95</v>
      </c>
      <c r="C24">
        <v>23</v>
      </c>
      <c r="D24">
        <v>56</v>
      </c>
      <c r="E24">
        <v>20</v>
      </c>
      <c r="H24" s="15" t="s">
        <v>55</v>
      </c>
      <c r="I24" s="22">
        <v>-2.5125464077660517E-2</v>
      </c>
      <c r="J24" s="15">
        <v>2.7393941257557525E-2</v>
      </c>
      <c r="K24" s="15">
        <v>-0.91719055105766589</v>
      </c>
      <c r="L24" s="22">
        <v>0.36997123737982807</v>
      </c>
      <c r="M24" s="15">
        <v>-8.2268224217473818E-2</v>
      </c>
      <c r="N24" s="15">
        <v>3.2017296062152777E-2</v>
      </c>
      <c r="O24" s="15">
        <v>-8.2268224217473818E-2</v>
      </c>
      <c r="P24" s="15">
        <v>3.2017296062152777E-2</v>
      </c>
    </row>
    <row r="25" spans="1:16">
      <c r="A25">
        <v>7</v>
      </c>
      <c r="B25">
        <v>45.3</v>
      </c>
      <c r="C25">
        <v>17</v>
      </c>
      <c r="D25">
        <v>68</v>
      </c>
      <c r="E25">
        <v>25</v>
      </c>
    </row>
    <row r="26" spans="1:16">
      <c r="A26">
        <v>6</v>
      </c>
      <c r="B26">
        <v>61.1</v>
      </c>
      <c r="C26">
        <v>24</v>
      </c>
      <c r="D26">
        <v>73</v>
      </c>
      <c r="E26">
        <v>24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127ED-C01F-904C-A277-A5FCB1D1F331}">
  <dimension ref="A1:S53"/>
  <sheetViews>
    <sheetView topLeftCell="A20" zoomScale="115" workbookViewId="0">
      <selection activeCell="O27" sqref="O27"/>
    </sheetView>
  </sheetViews>
  <sheetFormatPr baseColWidth="10" defaultRowHeight="15"/>
  <cols>
    <col min="6" max="6" width="12.1640625" bestFit="1" customWidth="1"/>
  </cols>
  <sheetData>
    <row r="1" spans="1:12">
      <c r="A1" s="36" t="s">
        <v>56</v>
      </c>
      <c r="B1" s="36" t="s">
        <v>57</v>
      </c>
      <c r="C1" s="36" t="s">
        <v>58</v>
      </c>
      <c r="D1" s="36" t="s">
        <v>0</v>
      </c>
      <c r="E1" s="36" t="s">
        <v>59</v>
      </c>
      <c r="F1" s="36" t="s">
        <v>35</v>
      </c>
    </row>
    <row r="2" spans="1:12">
      <c r="A2" s="45">
        <v>38.24</v>
      </c>
      <c r="B2" s="45">
        <v>2</v>
      </c>
      <c r="C2" s="45">
        <v>9</v>
      </c>
      <c r="D2" s="45">
        <v>39</v>
      </c>
      <c r="E2" s="45">
        <v>0</v>
      </c>
      <c r="F2">
        <f>$L$23+$L$24*B2+$L$25*C2+$L$26*D2+$L$27*E2</f>
        <v>20.74799318320844</v>
      </c>
    </row>
    <row r="3" spans="1:12">
      <c r="A3" s="45">
        <v>21.92</v>
      </c>
      <c r="B3" s="45">
        <v>1</v>
      </c>
      <c r="C3" s="45">
        <v>13</v>
      </c>
      <c r="D3" s="45">
        <v>64</v>
      </c>
      <c r="E3" s="45">
        <v>0</v>
      </c>
      <c r="F3">
        <f t="shared" ref="F3:F53" si="0">$L$23+$L$24*B3+$L$25*C3+$L$26*D3+$L$27*E3</f>
        <v>21.562832003260937</v>
      </c>
    </row>
    <row r="4" spans="1:12">
      <c r="A4" s="45">
        <v>14.62</v>
      </c>
      <c r="B4" s="45">
        <v>6</v>
      </c>
      <c r="C4" s="45">
        <v>21</v>
      </c>
      <c r="D4" s="45">
        <v>39</v>
      </c>
      <c r="E4" s="45">
        <v>1</v>
      </c>
      <c r="F4">
        <f t="shared" si="0"/>
        <v>21.194886810160497</v>
      </c>
    </row>
    <row r="5" spans="1:12">
      <c r="A5" s="45">
        <v>20.95</v>
      </c>
      <c r="B5" s="45">
        <v>2</v>
      </c>
      <c r="C5" s="45">
        <v>1</v>
      </c>
      <c r="D5" s="45">
        <v>34</v>
      </c>
      <c r="E5" s="45">
        <v>1</v>
      </c>
      <c r="F5">
        <f t="shared" si="0"/>
        <v>20.940485556276798</v>
      </c>
    </row>
    <row r="6" spans="1:12">
      <c r="A6" s="45">
        <v>24.8</v>
      </c>
      <c r="B6" s="45">
        <v>1</v>
      </c>
      <c r="C6" s="45">
        <v>23</v>
      </c>
      <c r="D6" s="45">
        <v>67</v>
      </c>
      <c r="E6" s="45">
        <v>1</v>
      </c>
      <c r="F6">
        <f t="shared" si="0"/>
        <v>23.315094008554553</v>
      </c>
    </row>
    <row r="7" spans="1:12">
      <c r="A7" s="45">
        <v>25.84</v>
      </c>
      <c r="B7" s="45">
        <v>6</v>
      </c>
      <c r="C7" s="45">
        <v>18</v>
      </c>
      <c r="D7" s="45">
        <v>29</v>
      </c>
      <c r="E7" s="45">
        <v>0</v>
      </c>
      <c r="F7">
        <f t="shared" si="0"/>
        <v>20.00441565243322</v>
      </c>
      <c r="K7" t="s">
        <v>3</v>
      </c>
    </row>
    <row r="8" spans="1:12" ht="16" thickBot="1">
      <c r="A8" s="45">
        <v>15.34</v>
      </c>
      <c r="B8" s="45">
        <v>2</v>
      </c>
      <c r="C8" s="45">
        <v>5</v>
      </c>
      <c r="D8" s="45">
        <v>63</v>
      </c>
      <c r="E8" s="45">
        <v>1</v>
      </c>
      <c r="F8">
        <f t="shared" si="0"/>
        <v>21.407679346037941</v>
      </c>
    </row>
    <row r="9" spans="1:12">
      <c r="A9" s="45">
        <v>20.23</v>
      </c>
      <c r="B9" s="45">
        <v>10</v>
      </c>
      <c r="C9" s="45">
        <v>6</v>
      </c>
      <c r="D9" s="45">
        <v>23</v>
      </c>
      <c r="E9" s="45">
        <v>1</v>
      </c>
      <c r="F9">
        <f t="shared" si="0"/>
        <v>18.392287004863981</v>
      </c>
      <c r="K9" s="17" t="s">
        <v>4</v>
      </c>
      <c r="L9" s="17"/>
    </row>
    <row r="10" spans="1:12">
      <c r="A10" s="45">
        <v>29.25</v>
      </c>
      <c r="B10" s="45">
        <v>3</v>
      </c>
      <c r="C10" s="45">
        <v>4</v>
      </c>
      <c r="D10" s="45">
        <v>23</v>
      </c>
      <c r="E10" s="45">
        <v>1</v>
      </c>
      <c r="F10">
        <f t="shared" si="0"/>
        <v>20.780455141796331</v>
      </c>
      <c r="K10" s="14" t="s">
        <v>5</v>
      </c>
      <c r="L10" s="14">
        <v>0.21376536889312284</v>
      </c>
    </row>
    <row r="11" spans="1:12">
      <c r="A11" s="45">
        <v>27.29</v>
      </c>
      <c r="B11" s="45">
        <v>10</v>
      </c>
      <c r="C11" s="45">
        <v>22</v>
      </c>
      <c r="D11" s="45">
        <v>22</v>
      </c>
      <c r="E11" s="45">
        <v>1</v>
      </c>
      <c r="F11">
        <f t="shared" si="0"/>
        <v>19.742821483591111</v>
      </c>
      <c r="K11" s="14" t="s">
        <v>6</v>
      </c>
      <c r="L11" s="14">
        <v>4.569563293801289E-2</v>
      </c>
    </row>
    <row r="12" spans="1:12">
      <c r="A12" s="45">
        <v>18.12</v>
      </c>
      <c r="B12" s="45">
        <v>9</v>
      </c>
      <c r="C12" s="45">
        <v>13</v>
      </c>
      <c r="D12" s="45">
        <v>45</v>
      </c>
      <c r="E12" s="45">
        <v>0</v>
      </c>
      <c r="F12">
        <f t="shared" si="0"/>
        <v>18.555771977201971</v>
      </c>
      <c r="K12" s="14" t="s">
        <v>7</v>
      </c>
      <c r="L12" s="14">
        <v>-3.9131421911941522E-2</v>
      </c>
    </row>
    <row r="13" spans="1:12">
      <c r="A13" s="45">
        <v>19.899999999999999</v>
      </c>
      <c r="B13" s="45">
        <v>3</v>
      </c>
      <c r="C13" s="45">
        <v>5</v>
      </c>
      <c r="D13" s="45">
        <v>28</v>
      </c>
      <c r="E13" s="45">
        <v>0</v>
      </c>
      <c r="F13">
        <f t="shared" si="0"/>
        <v>19.995166068493067</v>
      </c>
      <c r="K13" s="14" t="s">
        <v>8</v>
      </c>
      <c r="L13" s="14">
        <v>6.6375148278284506</v>
      </c>
    </row>
    <row r="14" spans="1:12" ht="16" thickBot="1">
      <c r="A14" s="45">
        <v>23.72</v>
      </c>
      <c r="B14" s="45">
        <v>8</v>
      </c>
      <c r="C14" s="45">
        <v>17</v>
      </c>
      <c r="D14" s="45">
        <v>39</v>
      </c>
      <c r="E14" s="45">
        <v>1</v>
      </c>
      <c r="F14">
        <f t="shared" si="0"/>
        <v>20.125420517822334</v>
      </c>
      <c r="K14" s="15" t="s">
        <v>9</v>
      </c>
      <c r="L14" s="15">
        <v>50</v>
      </c>
    </row>
    <row r="15" spans="1:12">
      <c r="A15" s="45">
        <v>17.61</v>
      </c>
      <c r="B15" s="45">
        <v>9</v>
      </c>
      <c r="C15" s="45">
        <v>14</v>
      </c>
      <c r="D15" s="45">
        <v>53</v>
      </c>
      <c r="E15" s="45">
        <v>0</v>
      </c>
      <c r="F15">
        <f t="shared" si="0"/>
        <v>18.67589248028532</v>
      </c>
    </row>
    <row r="16" spans="1:12" ht="16" thickBot="1">
      <c r="A16" s="45">
        <v>15.92</v>
      </c>
      <c r="B16" s="45">
        <v>1</v>
      </c>
      <c r="C16" s="45">
        <v>5</v>
      </c>
      <c r="D16" s="45">
        <v>51</v>
      </c>
      <c r="E16" s="45">
        <v>1</v>
      </c>
      <c r="F16">
        <f t="shared" si="0"/>
        <v>21.719889116136653</v>
      </c>
      <c r="K16" t="s">
        <v>10</v>
      </c>
    </row>
    <row r="17" spans="1:19">
      <c r="A17" s="45">
        <v>35.369999999999997</v>
      </c>
      <c r="B17" s="45">
        <v>2</v>
      </c>
      <c r="C17" s="45">
        <v>17</v>
      </c>
      <c r="D17" s="45">
        <v>41</v>
      </c>
      <c r="E17" s="45">
        <v>1</v>
      </c>
      <c r="F17">
        <f t="shared" si="0"/>
        <v>22.326455295196574</v>
      </c>
      <c r="K17" s="16"/>
      <c r="L17" s="16" t="s">
        <v>15</v>
      </c>
      <c r="M17" s="16" t="s">
        <v>16</v>
      </c>
      <c r="N17" s="16" t="s">
        <v>17</v>
      </c>
      <c r="O17" s="16" t="s">
        <v>18</v>
      </c>
      <c r="P17" s="16" t="s">
        <v>19</v>
      </c>
    </row>
    <row r="18" spans="1:19">
      <c r="A18" s="45">
        <v>40.15</v>
      </c>
      <c r="B18" s="45">
        <v>2</v>
      </c>
      <c r="C18" s="45">
        <v>12</v>
      </c>
      <c r="D18" s="45">
        <v>43</v>
      </c>
      <c r="E18" s="45">
        <v>1</v>
      </c>
      <c r="F18">
        <f t="shared" si="0"/>
        <v>21.911887895791232</v>
      </c>
      <c r="K18" s="14" t="s">
        <v>11</v>
      </c>
      <c r="L18" s="14">
        <v>4</v>
      </c>
      <c r="M18" s="14">
        <v>94.93171096608512</v>
      </c>
      <c r="N18" s="14">
        <v>23.73292774152128</v>
      </c>
      <c r="O18" s="14">
        <v>0.53869173011890148</v>
      </c>
      <c r="P18" s="14">
        <v>0.70803699064096992</v>
      </c>
    </row>
    <row r="19" spans="1:19">
      <c r="A19" s="45">
        <v>20.83</v>
      </c>
      <c r="B19" s="45">
        <v>5</v>
      </c>
      <c r="C19" s="45">
        <v>13</v>
      </c>
      <c r="D19" s="45">
        <v>32</v>
      </c>
      <c r="E19" s="45">
        <v>0</v>
      </c>
      <c r="F19">
        <f t="shared" si="0"/>
        <v>19.959640320939641</v>
      </c>
      <c r="K19" s="14" t="s">
        <v>12</v>
      </c>
      <c r="L19" s="14">
        <v>45</v>
      </c>
      <c r="M19" s="14">
        <v>1982.5471390339144</v>
      </c>
      <c r="N19" s="14">
        <v>44.056603089642543</v>
      </c>
      <c r="O19" s="14"/>
      <c r="P19" s="14"/>
    </row>
    <row r="20" spans="1:19" ht="16" thickBot="1">
      <c r="A20" s="45">
        <v>16.77</v>
      </c>
      <c r="B20" s="45">
        <v>3</v>
      </c>
      <c r="C20" s="45">
        <v>17</v>
      </c>
      <c r="D20" s="45">
        <v>54</v>
      </c>
      <c r="E20" s="45">
        <v>1</v>
      </c>
      <c r="F20">
        <f t="shared" si="0"/>
        <v>22.018674932621941</v>
      </c>
      <c r="K20" s="15" t="s">
        <v>13</v>
      </c>
      <c r="L20" s="15">
        <v>49</v>
      </c>
      <c r="M20" s="15">
        <v>2077.4788499999995</v>
      </c>
      <c r="N20" s="15"/>
      <c r="O20" s="15"/>
      <c r="P20" s="15"/>
    </row>
    <row r="21" spans="1:19" ht="16" thickBot="1">
      <c r="A21" s="45">
        <v>16.579999999999998</v>
      </c>
      <c r="B21" s="45">
        <v>10</v>
      </c>
      <c r="C21" s="45">
        <v>11</v>
      </c>
      <c r="D21" s="45">
        <v>28</v>
      </c>
      <c r="E21" s="45">
        <v>0</v>
      </c>
      <c r="F21">
        <f t="shared" si="0"/>
        <v>17.945738903123519</v>
      </c>
    </row>
    <row r="22" spans="1:19">
      <c r="A22" s="45">
        <v>22.73</v>
      </c>
      <c r="B22" s="45">
        <v>8</v>
      </c>
      <c r="C22" s="45">
        <v>21</v>
      </c>
      <c r="D22" s="45">
        <v>57</v>
      </c>
      <c r="E22" s="45">
        <v>1</v>
      </c>
      <c r="F22">
        <f t="shared" si="0"/>
        <v>20.543890824818593</v>
      </c>
      <c r="K22" s="16"/>
      <c r="L22" s="16" t="s">
        <v>20</v>
      </c>
      <c r="M22" s="16" t="s">
        <v>8</v>
      </c>
      <c r="N22" s="16" t="s">
        <v>21</v>
      </c>
      <c r="O22" s="16" t="s">
        <v>22</v>
      </c>
      <c r="P22" s="16" t="s">
        <v>23</v>
      </c>
      <c r="Q22" s="16" t="s">
        <v>24</v>
      </c>
      <c r="R22" s="16" t="s">
        <v>25</v>
      </c>
      <c r="S22" s="16" t="s">
        <v>26</v>
      </c>
    </row>
    <row r="23" spans="1:19">
      <c r="A23" s="45">
        <v>20.440000000000001</v>
      </c>
      <c r="B23" s="45">
        <v>3</v>
      </c>
      <c r="C23" s="45">
        <v>16</v>
      </c>
      <c r="D23" s="45">
        <v>58</v>
      </c>
      <c r="E23" s="45">
        <v>0</v>
      </c>
      <c r="F23">
        <f t="shared" si="0"/>
        <v>21.059585966013195</v>
      </c>
      <c r="K23" s="14" t="s">
        <v>14</v>
      </c>
      <c r="L23" s="21">
        <v>20.543804424528343</v>
      </c>
      <c r="M23" s="14">
        <v>3.9975447612768917</v>
      </c>
      <c r="N23" s="14">
        <v>5.1391055388623741</v>
      </c>
      <c r="O23" s="14">
        <v>5.7808676085021146E-6</v>
      </c>
      <c r="P23" s="14">
        <v>12.492335973637683</v>
      </c>
      <c r="Q23" s="14">
        <v>28.595272875419003</v>
      </c>
      <c r="R23" s="14">
        <v>12.492335973637683</v>
      </c>
      <c r="S23" s="14">
        <v>28.595272875419003</v>
      </c>
    </row>
    <row r="24" spans="1:19">
      <c r="A24" s="45">
        <v>15.19</v>
      </c>
      <c r="B24" s="45">
        <v>5</v>
      </c>
      <c r="C24" s="45">
        <v>23</v>
      </c>
      <c r="D24" s="45">
        <v>34</v>
      </c>
      <c r="E24" s="45">
        <v>1</v>
      </c>
      <c r="F24">
        <f t="shared" si="0"/>
        <v>21.707472918709172</v>
      </c>
      <c r="K24" s="14" t="s">
        <v>57</v>
      </c>
      <c r="L24" s="21">
        <v>-0.36536266038767884</v>
      </c>
      <c r="M24" s="14">
        <v>0.28112287423125326</v>
      </c>
      <c r="N24" s="14">
        <v>-1.299654684403694</v>
      </c>
      <c r="O24" s="14">
        <v>0.20033794889548615</v>
      </c>
      <c r="P24" s="14">
        <v>-0.93157319406876982</v>
      </c>
      <c r="Q24" s="14">
        <v>0.20084787329341214</v>
      </c>
      <c r="R24" s="14">
        <v>-0.93157319406876982</v>
      </c>
      <c r="S24" s="14">
        <v>0.20084787329341214</v>
      </c>
    </row>
    <row r="25" spans="1:19">
      <c r="A25" s="45">
        <v>14.04</v>
      </c>
      <c r="B25" s="45">
        <v>11</v>
      </c>
      <c r="C25" s="45">
        <v>21</v>
      </c>
      <c r="D25" s="45">
        <v>36</v>
      </c>
      <c r="E25" s="45">
        <v>0</v>
      </c>
      <c r="F25">
        <f t="shared" si="0"/>
        <v>18.462663931835493</v>
      </c>
      <c r="K25" s="14" t="s">
        <v>58</v>
      </c>
      <c r="L25" s="21">
        <v>8.4685242890700577E-2</v>
      </c>
      <c r="M25" s="14">
        <v>0.14946530969612426</v>
      </c>
      <c r="N25" s="14">
        <v>0.56658794647984145</v>
      </c>
      <c r="O25" s="14">
        <v>0.5738094131759448</v>
      </c>
      <c r="P25" s="14">
        <v>-0.21635334388838845</v>
      </c>
      <c r="Q25" s="14">
        <v>0.38572382966978958</v>
      </c>
      <c r="R25" s="14">
        <v>-0.21635334388838845</v>
      </c>
      <c r="S25" s="14">
        <v>0.38572382966978958</v>
      </c>
    </row>
    <row r="26" spans="1:19">
      <c r="A26" s="45">
        <v>17.37</v>
      </c>
      <c r="B26" s="45">
        <v>8</v>
      </c>
      <c r="C26" s="45">
        <v>3</v>
      </c>
      <c r="D26" s="45">
        <v>60</v>
      </c>
      <c r="E26" s="45">
        <v>0</v>
      </c>
      <c r="F26">
        <f t="shared" si="0"/>
        <v>18.140723321543856</v>
      </c>
      <c r="K26" s="14" t="s">
        <v>0</v>
      </c>
      <c r="L26" s="21">
        <v>4.4294075240807135E-3</v>
      </c>
      <c r="M26" s="14">
        <v>6.8394655011527056E-2</v>
      </c>
      <c r="N26" s="14">
        <v>6.4762480684114762E-2</v>
      </c>
      <c r="O26" s="14">
        <v>0.94864996371361898</v>
      </c>
      <c r="P26" s="14">
        <v>-0.13332449891597223</v>
      </c>
      <c r="Q26" s="14">
        <v>0.14218331396413367</v>
      </c>
      <c r="R26" s="14">
        <v>-0.13332449891597223</v>
      </c>
      <c r="S26" s="14">
        <v>0.14218331396413367</v>
      </c>
    </row>
    <row r="27" spans="1:19" ht="16" thickBot="1">
      <c r="A27" s="45">
        <v>15.42</v>
      </c>
      <c r="B27" s="45">
        <v>1</v>
      </c>
      <c r="C27" s="45">
        <v>13</v>
      </c>
      <c r="D27" s="45">
        <v>26</v>
      </c>
      <c r="E27" s="45">
        <v>1</v>
      </c>
      <c r="F27">
        <f t="shared" si="0"/>
        <v>22.286635871160236</v>
      </c>
      <c r="K27" s="15" t="s">
        <v>59</v>
      </c>
      <c r="L27" s="22">
        <v>0.89212135381436697</v>
      </c>
      <c r="M27" s="15">
        <v>1.9021116688817363</v>
      </c>
      <c r="N27" s="15">
        <v>0.46901628774447868</v>
      </c>
      <c r="O27" s="19">
        <v>0.64132241324422645</v>
      </c>
      <c r="P27" s="15">
        <v>-2.9389282045101393</v>
      </c>
      <c r="Q27" s="15">
        <v>4.7231709121388734</v>
      </c>
      <c r="R27" s="15">
        <v>-2.9389282045101393</v>
      </c>
      <c r="S27" s="15">
        <v>4.7231709121388734</v>
      </c>
    </row>
    <row r="28" spans="1:19">
      <c r="A28" s="45">
        <v>26.64</v>
      </c>
      <c r="B28" s="45">
        <v>9</v>
      </c>
      <c r="C28" s="45">
        <v>3</v>
      </c>
      <c r="D28" s="45">
        <v>43</v>
      </c>
      <c r="E28" s="45">
        <v>1</v>
      </c>
      <c r="F28">
        <f t="shared" si="0"/>
        <v>18.592182087061175</v>
      </c>
    </row>
    <row r="29" spans="1:19">
      <c r="A29" s="45">
        <v>19.54</v>
      </c>
      <c r="B29" s="45">
        <v>8</v>
      </c>
      <c r="C29" s="45">
        <v>8</v>
      </c>
      <c r="D29" s="45">
        <v>25</v>
      </c>
      <c r="E29" s="45">
        <v>0</v>
      </c>
      <c r="F29">
        <f t="shared" si="0"/>
        <v>18.409120272654537</v>
      </c>
    </row>
    <row r="30" spans="1:19">
      <c r="A30" s="45">
        <v>16.579999999999998</v>
      </c>
      <c r="B30" s="45">
        <v>4</v>
      </c>
      <c r="C30" s="45">
        <v>10</v>
      </c>
      <c r="D30" s="45">
        <v>53</v>
      </c>
      <c r="E30" s="45">
        <v>1</v>
      </c>
      <c r="F30">
        <f t="shared" si="0"/>
        <v>21.056086164475278</v>
      </c>
    </row>
    <row r="31" spans="1:19">
      <c r="A31" s="45">
        <v>17.940000000000001</v>
      </c>
      <c r="B31" s="45">
        <v>11</v>
      </c>
      <c r="C31" s="45">
        <v>8</v>
      </c>
      <c r="D31" s="45">
        <v>55</v>
      </c>
      <c r="E31" s="45">
        <v>1</v>
      </c>
      <c r="F31">
        <f t="shared" si="0"/>
        <v>18.338035871028289</v>
      </c>
    </row>
    <row r="32" spans="1:19">
      <c r="A32" s="45">
        <v>15</v>
      </c>
      <c r="B32" s="45">
        <v>6</v>
      </c>
      <c r="C32" s="45">
        <v>13</v>
      </c>
      <c r="D32" s="45">
        <v>65</v>
      </c>
      <c r="E32" s="45">
        <v>0</v>
      </c>
      <c r="F32">
        <f t="shared" si="0"/>
        <v>19.740448108846625</v>
      </c>
    </row>
    <row r="33" spans="1:6">
      <c r="A33" s="45">
        <v>17.61</v>
      </c>
      <c r="B33" s="45">
        <v>1</v>
      </c>
      <c r="C33" s="45">
        <v>4</v>
      </c>
      <c r="D33" s="45">
        <v>25</v>
      </c>
      <c r="E33" s="45">
        <v>0</v>
      </c>
      <c r="F33">
        <f t="shared" si="0"/>
        <v>20.627917923805487</v>
      </c>
    </row>
    <row r="34" spans="1:6">
      <c r="A34" s="45">
        <v>13.73</v>
      </c>
      <c r="B34" s="45">
        <v>11</v>
      </c>
      <c r="C34" s="45">
        <v>12</v>
      </c>
      <c r="D34" s="45">
        <v>30</v>
      </c>
      <c r="E34" s="45">
        <v>0</v>
      </c>
      <c r="F34">
        <f t="shared" si="0"/>
        <v>17.673920300674705</v>
      </c>
    </row>
    <row r="35" spans="1:6">
      <c r="A35" s="45">
        <v>17.18</v>
      </c>
      <c r="B35" s="45">
        <v>5</v>
      </c>
      <c r="C35" s="45">
        <v>12</v>
      </c>
      <c r="D35" s="45">
        <v>63</v>
      </c>
      <c r="E35" s="45">
        <v>1</v>
      </c>
      <c r="F35">
        <f t="shared" si="0"/>
        <v>20.904388065109806</v>
      </c>
    </row>
    <row r="36" spans="1:6">
      <c r="A36" s="45">
        <v>16.59</v>
      </c>
      <c r="B36" s="45">
        <v>8</v>
      </c>
      <c r="C36" s="45">
        <v>1</v>
      </c>
      <c r="D36" s="45">
        <v>39</v>
      </c>
      <c r="E36" s="45">
        <v>1</v>
      </c>
      <c r="F36">
        <f t="shared" si="0"/>
        <v>18.770456631571125</v>
      </c>
    </row>
    <row r="37" spans="1:6">
      <c r="A37" s="45">
        <v>14.06</v>
      </c>
      <c r="B37" s="45">
        <v>10</v>
      </c>
      <c r="C37" s="45">
        <v>14</v>
      </c>
      <c r="D37" s="45">
        <v>26</v>
      </c>
      <c r="E37" s="45">
        <v>1</v>
      </c>
      <c r="F37">
        <f t="shared" si="0"/>
        <v>19.08305717056183</v>
      </c>
    </row>
    <row r="38" spans="1:6">
      <c r="A38" s="45">
        <v>15.32</v>
      </c>
      <c r="B38" s="45">
        <v>9</v>
      </c>
      <c r="C38" s="45">
        <v>5</v>
      </c>
      <c r="D38" s="45">
        <v>37</v>
      </c>
      <c r="E38" s="45">
        <v>1</v>
      </c>
      <c r="F38">
        <f t="shared" si="0"/>
        <v>18.73497612769809</v>
      </c>
    </row>
    <row r="39" spans="1:6">
      <c r="A39" s="45">
        <v>17.88</v>
      </c>
      <c r="B39" s="45">
        <v>6</v>
      </c>
      <c r="C39" s="45">
        <v>14</v>
      </c>
      <c r="D39" s="45">
        <v>25</v>
      </c>
      <c r="E39" s="45">
        <v>0</v>
      </c>
      <c r="F39">
        <f t="shared" si="0"/>
        <v>19.647957050774099</v>
      </c>
    </row>
    <row r="40" spans="1:6">
      <c r="A40" s="45">
        <v>36.299999999999997</v>
      </c>
      <c r="B40" s="45">
        <v>6</v>
      </c>
      <c r="C40" s="45">
        <v>20</v>
      </c>
      <c r="D40" s="45">
        <v>67</v>
      </c>
      <c r="E40" s="45">
        <v>0</v>
      </c>
      <c r="F40">
        <f t="shared" si="0"/>
        <v>20.342103624129692</v>
      </c>
    </row>
    <row r="41" spans="1:6">
      <c r="A41" s="45">
        <v>19.98</v>
      </c>
      <c r="B41" s="45">
        <v>11</v>
      </c>
      <c r="C41" s="45">
        <v>20</v>
      </c>
      <c r="D41" s="45">
        <v>59</v>
      </c>
      <c r="E41" s="45">
        <v>1</v>
      </c>
      <c r="F41">
        <f t="shared" si="0"/>
        <v>19.37197641581302</v>
      </c>
    </row>
    <row r="42" spans="1:6">
      <c r="A42" s="45">
        <v>11.68</v>
      </c>
      <c r="B42" s="45">
        <v>8</v>
      </c>
      <c r="C42" s="45">
        <v>17</v>
      </c>
      <c r="D42" s="45">
        <v>33</v>
      </c>
      <c r="E42" s="45">
        <v>1</v>
      </c>
      <c r="F42">
        <f t="shared" si="0"/>
        <v>20.098844072677853</v>
      </c>
    </row>
    <row r="43" spans="1:6">
      <c r="A43" s="45">
        <v>15.19</v>
      </c>
      <c r="B43" s="45">
        <v>1</v>
      </c>
      <c r="C43" s="45">
        <v>19</v>
      </c>
      <c r="D43" s="45">
        <v>54</v>
      </c>
      <c r="E43" s="45">
        <v>0</v>
      </c>
      <c r="F43">
        <f t="shared" si="0"/>
        <v>22.026649385364337</v>
      </c>
    </row>
    <row r="44" spans="1:6">
      <c r="A44" s="45">
        <v>17.440000000000001</v>
      </c>
      <c r="B44" s="45">
        <v>1</v>
      </c>
      <c r="C44" s="45">
        <v>12</v>
      </c>
      <c r="D44" s="45">
        <v>67</v>
      </c>
      <c r="E44" s="45">
        <v>0</v>
      </c>
      <c r="F44">
        <f t="shared" si="0"/>
        <v>21.491434982942479</v>
      </c>
    </row>
    <row r="45" spans="1:6">
      <c r="A45" s="45">
        <v>14.19</v>
      </c>
      <c r="B45" s="45">
        <v>7</v>
      </c>
      <c r="C45" s="45">
        <v>23</v>
      </c>
      <c r="D45" s="45">
        <v>30</v>
      </c>
      <c r="E45" s="45">
        <v>0</v>
      </c>
      <c r="F45">
        <f t="shared" si="0"/>
        <v>20.066908614023124</v>
      </c>
    </row>
    <row r="46" spans="1:6">
      <c r="A46" s="45">
        <v>16.48</v>
      </c>
      <c r="B46" s="45">
        <v>5</v>
      </c>
      <c r="C46" s="45">
        <v>8</v>
      </c>
      <c r="D46" s="45">
        <v>33</v>
      </c>
      <c r="E46" s="45">
        <v>1</v>
      </c>
      <c r="F46">
        <f t="shared" si="0"/>
        <v>20.432764867824588</v>
      </c>
    </row>
    <row r="47" spans="1:6">
      <c r="A47" s="45">
        <v>15.49</v>
      </c>
      <c r="B47" s="45">
        <v>1</v>
      </c>
      <c r="C47" s="45">
        <v>18</v>
      </c>
      <c r="D47" s="45">
        <v>44</v>
      </c>
      <c r="E47" s="45">
        <v>1</v>
      </c>
      <c r="F47">
        <f t="shared" si="0"/>
        <v>22.789791421047191</v>
      </c>
    </row>
    <row r="48" spans="1:6">
      <c r="A48" s="45">
        <v>23.29</v>
      </c>
      <c r="B48" s="45">
        <v>8</v>
      </c>
      <c r="C48" s="45">
        <v>22</v>
      </c>
      <c r="D48" s="45">
        <v>33</v>
      </c>
      <c r="E48" s="45">
        <v>1</v>
      </c>
      <c r="F48">
        <f t="shared" si="0"/>
        <v>20.522270287131356</v>
      </c>
    </row>
    <row r="49" spans="1:6">
      <c r="A49" s="45">
        <v>16.190000000000001</v>
      </c>
      <c r="B49" s="45">
        <v>9</v>
      </c>
      <c r="C49" s="45">
        <v>16</v>
      </c>
      <c r="D49" s="45">
        <v>48</v>
      </c>
      <c r="E49" s="45">
        <v>0</v>
      </c>
      <c r="F49">
        <f t="shared" si="0"/>
        <v>18.823115928446317</v>
      </c>
    </row>
    <row r="50" spans="1:6">
      <c r="A50" s="45">
        <v>23.19</v>
      </c>
      <c r="B50" s="45">
        <v>10</v>
      </c>
      <c r="C50" s="45">
        <v>16</v>
      </c>
      <c r="D50" s="45">
        <v>58</v>
      </c>
      <c r="E50" s="45">
        <v>1</v>
      </c>
      <c r="F50">
        <f t="shared" si="0"/>
        <v>19.394168697113813</v>
      </c>
    </row>
    <row r="51" spans="1:6">
      <c r="A51" s="45">
        <v>24.32</v>
      </c>
      <c r="B51" s="45">
        <v>10</v>
      </c>
      <c r="C51" s="45">
        <v>23</v>
      </c>
      <c r="D51" s="45">
        <v>58</v>
      </c>
      <c r="E51" s="45">
        <v>1</v>
      </c>
      <c r="F51">
        <f t="shared" si="0"/>
        <v>19.986965397348715</v>
      </c>
    </row>
    <row r="52" spans="1:6">
      <c r="A52" t="s">
        <v>29</v>
      </c>
      <c r="B52" s="46">
        <v>10</v>
      </c>
      <c r="C52" s="46">
        <v>7</v>
      </c>
      <c r="D52" s="46">
        <v>38</v>
      </c>
      <c r="E52" s="46">
        <v>1</v>
      </c>
      <c r="F52" s="47">
        <f t="shared" si="0"/>
        <v>18.543413360615894</v>
      </c>
    </row>
    <row r="53" spans="1:6">
      <c r="A53" t="s">
        <v>29</v>
      </c>
      <c r="B53" s="46">
        <v>10</v>
      </c>
      <c r="C53" s="46">
        <v>7</v>
      </c>
      <c r="D53" s="46">
        <v>38</v>
      </c>
      <c r="E53" s="46">
        <v>0</v>
      </c>
      <c r="F53" s="47">
        <f t="shared" si="0"/>
        <v>17.651292006801526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E753C-C94B-074D-9083-09533CCBE203}">
  <dimension ref="A1:P70"/>
  <sheetViews>
    <sheetView zoomScale="87" workbookViewId="0">
      <selection activeCell="W22" sqref="W22"/>
    </sheetView>
  </sheetViews>
  <sheetFormatPr baseColWidth="10" defaultRowHeight="15"/>
  <sheetData>
    <row r="1" spans="1:9">
      <c r="A1" t="s">
        <v>60</v>
      </c>
      <c r="B1" t="s">
        <v>61</v>
      </c>
      <c r="C1" t="s">
        <v>62</v>
      </c>
      <c r="D1" t="s">
        <v>51</v>
      </c>
      <c r="E1" s="16" t="s">
        <v>66</v>
      </c>
    </row>
    <row r="2" spans="1:9">
      <c r="A2" s="48">
        <v>40179</v>
      </c>
      <c r="B2">
        <v>10040.179</v>
      </c>
      <c r="C2">
        <v>11083.245000000001</v>
      </c>
      <c r="D2">
        <v>1</v>
      </c>
      <c r="E2" s="14">
        <v>78.385396513511296</v>
      </c>
    </row>
    <row r="3" spans="1:9">
      <c r="A3" s="48">
        <v>40269</v>
      </c>
      <c r="B3">
        <v>10130.626</v>
      </c>
      <c r="C3">
        <v>11279.683999999999</v>
      </c>
      <c r="D3">
        <v>2</v>
      </c>
      <c r="E3" s="14">
        <v>-2.4840857625404169</v>
      </c>
    </row>
    <row r="4" spans="1:9">
      <c r="A4" s="48">
        <v>40360</v>
      </c>
      <c r="B4">
        <v>10221.565000000001</v>
      </c>
      <c r="C4">
        <v>11380.967000000001</v>
      </c>
      <c r="D4">
        <v>3</v>
      </c>
      <c r="E4" s="14">
        <v>0.1249630853671988</v>
      </c>
    </row>
    <row r="5" spans="1:9">
      <c r="A5" s="48">
        <v>40452</v>
      </c>
      <c r="B5">
        <v>10350.703</v>
      </c>
      <c r="C5">
        <v>11512.299000000001</v>
      </c>
      <c r="D5">
        <v>4</v>
      </c>
      <c r="E5" s="14">
        <v>14.72696844948041</v>
      </c>
    </row>
    <row r="6" spans="1:9">
      <c r="A6" s="48">
        <v>40544</v>
      </c>
      <c r="B6">
        <v>10486.653</v>
      </c>
      <c r="C6">
        <v>11730.333000000001</v>
      </c>
      <c r="D6">
        <v>5</v>
      </c>
      <c r="E6" s="14">
        <v>-39.472736530573457</v>
      </c>
    </row>
    <row r="7" spans="1:9">
      <c r="A7" s="48">
        <v>40634</v>
      </c>
      <c r="B7">
        <v>10612.687</v>
      </c>
      <c r="C7">
        <v>11821.724</v>
      </c>
      <c r="D7">
        <v>6</v>
      </c>
      <c r="E7" s="14">
        <v>6.8582277601690294</v>
      </c>
      <c r="H7" t="s">
        <v>3</v>
      </c>
    </row>
    <row r="8" spans="1:9" ht="16" thickBot="1">
      <c r="A8" s="48">
        <v>40725</v>
      </c>
      <c r="B8">
        <v>10704.369000000001</v>
      </c>
      <c r="C8">
        <v>11929.271000000001</v>
      </c>
      <c r="D8">
        <v>7</v>
      </c>
      <c r="E8" s="14">
        <v>4.7473774639311159</v>
      </c>
    </row>
    <row r="9" spans="1:9">
      <c r="A9" s="48">
        <v>40817</v>
      </c>
      <c r="B9">
        <v>10762.671</v>
      </c>
      <c r="C9">
        <v>12009.308999999999</v>
      </c>
      <c r="D9">
        <v>8</v>
      </c>
      <c r="E9" s="14">
        <v>-6.7525896017268678</v>
      </c>
      <c r="H9" s="17" t="s">
        <v>4</v>
      </c>
      <c r="I9" s="17"/>
    </row>
    <row r="10" spans="1:9">
      <c r="A10" s="48">
        <v>40909</v>
      </c>
      <c r="B10">
        <v>10922.246999999999</v>
      </c>
      <c r="C10">
        <v>12317.181</v>
      </c>
      <c r="D10">
        <v>9</v>
      </c>
      <c r="E10" s="14">
        <v>-115.67494293937125</v>
      </c>
      <c r="H10" s="14" t="s">
        <v>5</v>
      </c>
      <c r="I10" s="14">
        <v>0.99772089752898419</v>
      </c>
    </row>
    <row r="11" spans="1:9">
      <c r="A11" s="48">
        <v>41000</v>
      </c>
      <c r="B11">
        <v>10964.531000000001</v>
      </c>
      <c r="C11">
        <v>12459.494000000001</v>
      </c>
      <c r="D11">
        <v>10</v>
      </c>
      <c r="E11" s="14">
        <v>-197.50358117389624</v>
      </c>
      <c r="H11" s="14" t="s">
        <v>6</v>
      </c>
      <c r="I11" s="14">
        <v>0.99544698936604181</v>
      </c>
    </row>
    <row r="12" spans="1:9">
      <c r="A12" s="48">
        <v>41091</v>
      </c>
      <c r="B12">
        <v>11014.902</v>
      </c>
      <c r="C12">
        <v>12406.538</v>
      </c>
      <c r="D12">
        <v>11</v>
      </c>
      <c r="E12" s="14">
        <v>-100.94910622538555</v>
      </c>
      <c r="H12" s="14" t="s">
        <v>7</v>
      </c>
      <c r="I12" s="14">
        <v>0.99532717329672704</v>
      </c>
    </row>
    <row r="13" spans="1:9">
      <c r="A13" s="48">
        <v>41183</v>
      </c>
      <c r="B13">
        <v>11126.501</v>
      </c>
      <c r="C13">
        <v>12821.406000000001</v>
      </c>
      <c r="D13">
        <v>12</v>
      </c>
      <c r="E13" s="14">
        <v>-351.16077706418037</v>
      </c>
      <c r="H13" s="14" t="s">
        <v>8</v>
      </c>
      <c r="I13" s="14">
        <v>96.374496345205912</v>
      </c>
    </row>
    <row r="14" spans="1:9" ht="16" thickBot="1">
      <c r="A14" s="48">
        <v>41275</v>
      </c>
      <c r="B14">
        <v>11224.146000000001</v>
      </c>
      <c r="C14">
        <v>12351.82</v>
      </c>
      <c r="D14">
        <v>13</v>
      </c>
      <c r="E14" s="14">
        <v>156.01502713500304</v>
      </c>
      <c r="H14" s="15" t="s">
        <v>9</v>
      </c>
      <c r="I14" s="15">
        <v>40</v>
      </c>
    </row>
    <row r="15" spans="1:9">
      <c r="A15" s="48">
        <v>41365</v>
      </c>
      <c r="B15">
        <v>11240.344999999999</v>
      </c>
      <c r="C15">
        <v>12451.732</v>
      </c>
      <c r="D15">
        <v>14</v>
      </c>
      <c r="E15" s="14">
        <v>85.079739253444131</v>
      </c>
    </row>
    <row r="16" spans="1:9" ht="16" thickBot="1">
      <c r="A16" s="48">
        <v>41456</v>
      </c>
      <c r="B16">
        <v>11332.32</v>
      </c>
      <c r="C16">
        <v>12558.218000000001</v>
      </c>
      <c r="D16">
        <v>15</v>
      </c>
      <c r="E16" s="14">
        <v>84.187198023608289</v>
      </c>
      <c r="H16" t="s">
        <v>10</v>
      </c>
    </row>
    <row r="17" spans="1:16">
      <c r="A17" s="48">
        <v>41548</v>
      </c>
      <c r="B17">
        <v>11474.556</v>
      </c>
      <c r="C17">
        <v>12657.815000000001</v>
      </c>
      <c r="D17">
        <v>16</v>
      </c>
      <c r="E17" s="14">
        <v>139.56362489786443</v>
      </c>
      <c r="H17" s="16"/>
      <c r="I17" s="16" t="s">
        <v>15</v>
      </c>
      <c r="J17" s="16" t="s">
        <v>16</v>
      </c>
      <c r="K17" s="16" t="s">
        <v>17</v>
      </c>
      <c r="L17" s="16" t="s">
        <v>18</v>
      </c>
      <c r="M17" s="16" t="s">
        <v>19</v>
      </c>
    </row>
    <row r="18" spans="1:16">
      <c r="A18" s="48">
        <v>41640</v>
      </c>
      <c r="B18">
        <v>11575.355</v>
      </c>
      <c r="C18">
        <v>12895.344999999999</v>
      </c>
      <c r="D18">
        <v>17</v>
      </c>
      <c r="E18" s="14">
        <v>33.210256808884878</v>
      </c>
      <c r="H18" s="14" t="s">
        <v>11</v>
      </c>
      <c r="I18" s="14">
        <v>1</v>
      </c>
      <c r="J18" s="14">
        <v>77166235.194011897</v>
      </c>
      <c r="K18" s="14">
        <v>77166235.194011897</v>
      </c>
      <c r="L18" s="14">
        <v>8308.1259054789425</v>
      </c>
      <c r="M18" s="14">
        <v>4.1476996996629175E-46</v>
      </c>
    </row>
    <row r="19" spans="1:16">
      <c r="A19" s="48">
        <v>41730</v>
      </c>
      <c r="B19">
        <v>11756.949000000001</v>
      </c>
      <c r="C19">
        <v>13132.208000000001</v>
      </c>
      <c r="D19">
        <v>18</v>
      </c>
      <c r="E19" s="14">
        <v>8.2335863139578578</v>
      </c>
      <c r="H19" s="14" t="s">
        <v>12</v>
      </c>
      <c r="I19" s="14">
        <v>38</v>
      </c>
      <c r="J19" s="14">
        <v>352945.65474010009</v>
      </c>
      <c r="K19" s="14">
        <v>9288.0435457921067</v>
      </c>
      <c r="L19" s="14"/>
      <c r="M19" s="14"/>
    </row>
    <row r="20" spans="1:16" ht="16" thickBot="1">
      <c r="A20" s="48">
        <v>41821</v>
      </c>
      <c r="B20">
        <v>11914.415000000001</v>
      </c>
      <c r="C20">
        <v>13322.416999999999</v>
      </c>
      <c r="D20">
        <v>19</v>
      </c>
      <c r="E20" s="14">
        <v>-0.18364856936932483</v>
      </c>
      <c r="H20" s="15" t="s">
        <v>13</v>
      </c>
      <c r="I20" s="15">
        <v>39</v>
      </c>
      <c r="J20" s="15">
        <v>77519180.848751992</v>
      </c>
      <c r="K20" s="15"/>
      <c r="L20" s="15"/>
      <c r="M20" s="15"/>
    </row>
    <row r="21" spans="1:16" ht="16" thickBot="1">
      <c r="A21" s="48">
        <v>41913</v>
      </c>
      <c r="B21">
        <v>12044.43</v>
      </c>
      <c r="C21">
        <v>13481.194</v>
      </c>
      <c r="D21">
        <v>20</v>
      </c>
      <c r="E21" s="14">
        <v>-8.6397113743369118</v>
      </c>
    </row>
    <row r="22" spans="1:16">
      <c r="A22" s="48">
        <v>42005</v>
      </c>
      <c r="B22">
        <v>12098.897999999999</v>
      </c>
      <c r="C22">
        <v>13623.306</v>
      </c>
      <c r="D22">
        <v>21</v>
      </c>
      <c r="E22" s="14">
        <v>-78.10905543134686</v>
      </c>
      <c r="H22" s="16"/>
      <c r="I22" s="16" t="s">
        <v>20</v>
      </c>
      <c r="J22" s="16" t="s">
        <v>8</v>
      </c>
      <c r="K22" s="16" t="s">
        <v>21</v>
      </c>
      <c r="L22" s="16" t="s">
        <v>22</v>
      </c>
      <c r="M22" s="16" t="s">
        <v>23</v>
      </c>
      <c r="N22" s="16" t="s">
        <v>24</v>
      </c>
      <c r="O22" s="16" t="s">
        <v>25</v>
      </c>
      <c r="P22" s="16" t="s">
        <v>26</v>
      </c>
    </row>
    <row r="23" spans="1:16">
      <c r="A23" s="48">
        <v>42095</v>
      </c>
      <c r="B23">
        <v>12254.513000000001</v>
      </c>
      <c r="C23">
        <v>13729.442999999999</v>
      </c>
      <c r="D23">
        <v>22</v>
      </c>
      <c r="E23" s="14">
        <v>-15.057230153948694</v>
      </c>
      <c r="H23" s="14" t="s">
        <v>14</v>
      </c>
      <c r="I23" s="21">
        <v>295.98108355070872</v>
      </c>
      <c r="J23" s="14">
        <v>131.39933852293842</v>
      </c>
      <c r="K23" s="14">
        <v>2.2525310011285882</v>
      </c>
      <c r="L23" s="14">
        <v>3.0145356688857077E-2</v>
      </c>
      <c r="M23" s="14">
        <v>29.977029502978837</v>
      </c>
      <c r="N23" s="14">
        <v>561.98513759843854</v>
      </c>
      <c r="O23" s="14">
        <v>29.977029502978837</v>
      </c>
      <c r="P23" s="14">
        <v>561.98513759843854</v>
      </c>
    </row>
    <row r="24" spans="1:16" ht="16" thickBot="1">
      <c r="A24" s="48">
        <v>42186</v>
      </c>
      <c r="B24">
        <v>12389.924000000001</v>
      </c>
      <c r="C24">
        <v>13858.864</v>
      </c>
      <c r="D24">
        <v>23</v>
      </c>
      <c r="E24" s="14">
        <v>7.4843780620922189</v>
      </c>
      <c r="H24" s="15" t="s">
        <v>62</v>
      </c>
      <c r="I24" s="22">
        <v>0.87211033591116849</v>
      </c>
      <c r="J24" s="15">
        <v>9.5679720700911682E-3</v>
      </c>
      <c r="K24" s="15">
        <v>91.148921581546659</v>
      </c>
      <c r="L24" s="15">
        <v>4.1476996996629175E-46</v>
      </c>
      <c r="M24" s="15">
        <v>0.85274098909200324</v>
      </c>
      <c r="N24" s="15">
        <v>0.89147968273033373</v>
      </c>
      <c r="O24" s="15">
        <v>0.85274098909200324</v>
      </c>
      <c r="P24" s="15">
        <v>0.89147968273033373</v>
      </c>
    </row>
    <row r="25" spans="1:16">
      <c r="A25" s="48">
        <v>42278</v>
      </c>
      <c r="B25">
        <v>12445.468999999999</v>
      </c>
      <c r="C25">
        <v>13928.837</v>
      </c>
      <c r="D25">
        <v>24</v>
      </c>
      <c r="E25" s="14">
        <v>2.0052015273777215</v>
      </c>
    </row>
    <row r="26" spans="1:16">
      <c r="A26" s="48">
        <v>42370</v>
      </c>
      <c r="B26">
        <v>12550.918</v>
      </c>
      <c r="C26">
        <v>14044.897000000001</v>
      </c>
      <c r="D26">
        <v>25</v>
      </c>
      <c r="E26" s="14">
        <v>6.237075941528019</v>
      </c>
    </row>
    <row r="27" spans="1:16">
      <c r="A27" s="48">
        <v>42461</v>
      </c>
      <c r="B27">
        <v>12706.245999999999</v>
      </c>
      <c r="C27">
        <v>14121.427</v>
      </c>
      <c r="D27">
        <v>26</v>
      </c>
      <c r="E27" s="14">
        <v>94.822471934247005</v>
      </c>
    </row>
    <row r="28" spans="1:16">
      <c r="A28" s="48">
        <v>42552</v>
      </c>
      <c r="B28">
        <v>12842.539000000001</v>
      </c>
      <c r="C28">
        <v>14244.611999999999</v>
      </c>
      <c r="D28">
        <v>27</v>
      </c>
      <c r="E28" s="14">
        <v>123.68456020503072</v>
      </c>
      <c r="H28" t="s">
        <v>63</v>
      </c>
    </row>
    <row r="29" spans="1:16" ht="16" thickBot="1">
      <c r="A29" s="48">
        <v>42644</v>
      </c>
      <c r="B29">
        <v>12978.866</v>
      </c>
      <c r="C29">
        <v>14400.946</v>
      </c>
      <c r="D29">
        <v>28</v>
      </c>
      <c r="E29" s="14">
        <v>123.67106295069243</v>
      </c>
    </row>
    <row r="30" spans="1:16">
      <c r="A30" s="48">
        <v>42736</v>
      </c>
      <c r="B30">
        <v>13152.754000000001</v>
      </c>
      <c r="C30">
        <v>14631.536</v>
      </c>
      <c r="D30">
        <v>29</v>
      </c>
      <c r="E30" s="14">
        <v>96.459140592936819</v>
      </c>
      <c r="H30" s="16" t="s">
        <v>64</v>
      </c>
      <c r="I30" s="16" t="s">
        <v>65</v>
      </c>
      <c r="J30" s="16" t="s">
        <v>66</v>
      </c>
    </row>
    <row r="31" spans="1:16">
      <c r="A31" s="48">
        <v>42826</v>
      </c>
      <c r="B31">
        <v>13241.742</v>
      </c>
      <c r="C31">
        <v>14822.976000000001</v>
      </c>
      <c r="D31">
        <v>30</v>
      </c>
      <c r="E31" s="14">
        <v>18.49033788610177</v>
      </c>
      <c r="H31" s="14">
        <v>1</v>
      </c>
      <c r="I31" s="14">
        <v>9961.7936034864888</v>
      </c>
      <c r="J31" s="14">
        <v>78.385396513511296</v>
      </c>
    </row>
    <row r="32" spans="1:16">
      <c r="A32" s="48">
        <v>42917</v>
      </c>
      <c r="B32">
        <v>13369.941000000001</v>
      </c>
      <c r="C32">
        <v>14985.632</v>
      </c>
      <c r="D32">
        <v>31</v>
      </c>
      <c r="E32" s="14">
        <v>4.8353590881361015</v>
      </c>
      <c r="H32" s="14">
        <v>2</v>
      </c>
      <c r="I32" s="14">
        <v>10133.110085762541</v>
      </c>
      <c r="J32" s="14">
        <v>-2.4840857625404169</v>
      </c>
    </row>
    <row r="33" spans="1:10">
      <c r="A33" s="48">
        <v>43009</v>
      </c>
      <c r="B33">
        <v>13597.198</v>
      </c>
      <c r="C33">
        <v>15169.018</v>
      </c>
      <c r="D33">
        <v>32</v>
      </c>
      <c r="E33" s="14">
        <v>72.15953302673006</v>
      </c>
      <c r="H33" s="14">
        <v>3</v>
      </c>
      <c r="I33" s="14">
        <v>10221.440036914633</v>
      </c>
      <c r="J33" s="14">
        <v>0.1249630853671988</v>
      </c>
    </row>
    <row r="34" spans="1:10">
      <c r="A34" s="48">
        <v>43101</v>
      </c>
      <c r="B34">
        <v>13756.49</v>
      </c>
      <c r="C34">
        <v>15462.415000000001</v>
      </c>
      <c r="D34">
        <v>33</v>
      </c>
      <c r="E34" s="14">
        <v>-24.423023198600276</v>
      </c>
      <c r="H34" s="14">
        <v>4</v>
      </c>
      <c r="I34" s="14">
        <v>10335.976031550519</v>
      </c>
      <c r="J34" s="14">
        <v>14.72696844948041</v>
      </c>
    </row>
    <row r="35" spans="1:10">
      <c r="A35" s="48">
        <v>43191</v>
      </c>
      <c r="B35">
        <v>13939.816999999999</v>
      </c>
      <c r="C35">
        <v>15684.906999999999</v>
      </c>
      <c r="D35">
        <v>34</v>
      </c>
      <c r="E35" s="14">
        <v>-35.133596056146416</v>
      </c>
      <c r="H35" s="14">
        <v>5</v>
      </c>
      <c r="I35" s="14">
        <v>10526.125736530574</v>
      </c>
      <c r="J35" s="14">
        <v>-39.472736530573457</v>
      </c>
    </row>
    <row r="36" spans="1:10">
      <c r="A36" s="48">
        <v>43282</v>
      </c>
      <c r="B36">
        <v>14086.257</v>
      </c>
      <c r="C36">
        <v>15875.71</v>
      </c>
      <c r="D36">
        <v>35</v>
      </c>
      <c r="E36" s="14">
        <v>-55.094864479004173</v>
      </c>
      <c r="H36" s="14">
        <v>6</v>
      </c>
      <c r="I36" s="14">
        <v>10605.828772239831</v>
      </c>
      <c r="J36" s="14">
        <v>6.8582277601690294</v>
      </c>
    </row>
    <row r="37" spans="1:10">
      <c r="A37" s="48">
        <v>43374</v>
      </c>
      <c r="B37">
        <v>14192.477000000001</v>
      </c>
      <c r="C37">
        <v>16042.049000000001</v>
      </c>
      <c r="D37">
        <v>36</v>
      </c>
      <c r="E37" s="14">
        <v>-93.940825644132929</v>
      </c>
      <c r="H37" s="14">
        <v>7</v>
      </c>
      <c r="I37" s="14">
        <v>10699.621622536069</v>
      </c>
      <c r="J37" s="14">
        <v>4.7473774639311159</v>
      </c>
    </row>
    <row r="38" spans="1:10">
      <c r="A38" s="48">
        <v>43466</v>
      </c>
      <c r="B38">
        <v>14276.692999999999</v>
      </c>
      <c r="C38">
        <v>16196.422</v>
      </c>
      <c r="D38">
        <v>37</v>
      </c>
      <c r="E38" s="14">
        <v>-144.3551145297497</v>
      </c>
      <c r="H38" s="14">
        <v>8</v>
      </c>
      <c r="I38" s="14">
        <v>10769.423589601727</v>
      </c>
      <c r="J38" s="14">
        <v>-6.7525896017268678</v>
      </c>
    </row>
    <row r="39" spans="1:10">
      <c r="A39" s="48">
        <v>43556</v>
      </c>
      <c r="B39">
        <v>14496.555</v>
      </c>
      <c r="C39">
        <v>16258.107</v>
      </c>
      <c r="D39">
        <v>38</v>
      </c>
      <c r="E39" s="14">
        <v>21.710759399571543</v>
      </c>
      <c r="H39" s="14">
        <v>9</v>
      </c>
      <c r="I39" s="14">
        <v>11037.921942939371</v>
      </c>
      <c r="J39" s="14">
        <v>-115.67494293937125</v>
      </c>
    </row>
    <row r="40" spans="1:10">
      <c r="A40" s="48">
        <v>43647</v>
      </c>
      <c r="B40">
        <v>14645.761</v>
      </c>
      <c r="C40">
        <v>16401.492999999999</v>
      </c>
      <c r="D40">
        <v>39</v>
      </c>
      <c r="E40" s="14">
        <v>45.86834677461411</v>
      </c>
      <c r="H40" s="14">
        <v>10</v>
      </c>
      <c r="I40" s="14">
        <v>11162.034581173897</v>
      </c>
      <c r="J40" s="14">
        <v>-197.50358117389624</v>
      </c>
    </row>
    <row r="41" spans="1:10" ht="16" thickBot="1">
      <c r="A41" s="48">
        <v>43739</v>
      </c>
      <c r="B41">
        <v>14759.992</v>
      </c>
      <c r="C41">
        <v>16538.775000000001</v>
      </c>
      <c r="D41">
        <v>40</v>
      </c>
      <c r="E41" s="15">
        <v>40.374295640054697</v>
      </c>
      <c r="H41" s="14">
        <v>11</v>
      </c>
      <c r="I41" s="14">
        <v>11115.851106225386</v>
      </c>
      <c r="J41" s="14">
        <v>-100.94910622538555</v>
      </c>
    </row>
    <row r="42" spans="1:10">
      <c r="H42" s="14">
        <v>12</v>
      </c>
      <c r="I42" s="14">
        <v>11477.661777064181</v>
      </c>
      <c r="J42" s="14">
        <v>-351.16077706418037</v>
      </c>
    </row>
    <row r="43" spans="1:10">
      <c r="H43" s="14">
        <v>13</v>
      </c>
      <c r="I43" s="14">
        <v>11068.130972864998</v>
      </c>
      <c r="J43" s="14">
        <v>156.01502713500304</v>
      </c>
    </row>
    <row r="44" spans="1:10">
      <c r="H44" s="14">
        <v>14</v>
      </c>
      <c r="I44" s="14">
        <v>11155.265260746555</v>
      </c>
      <c r="J44" s="14">
        <v>85.079739253444131</v>
      </c>
    </row>
    <row r="45" spans="1:10">
      <c r="H45" s="14">
        <v>15</v>
      </c>
      <c r="I45" s="14">
        <v>11248.132801976391</v>
      </c>
      <c r="J45" s="14">
        <v>84.187198023608289</v>
      </c>
    </row>
    <row r="46" spans="1:10">
      <c r="H46" s="14">
        <v>16</v>
      </c>
      <c r="I46" s="14">
        <v>11334.992375102136</v>
      </c>
      <c r="J46" s="14">
        <v>139.56362489786443</v>
      </c>
    </row>
    <row r="47" spans="1:10">
      <c r="H47" s="14">
        <v>17</v>
      </c>
      <c r="I47" s="14">
        <v>11542.144743191115</v>
      </c>
      <c r="J47" s="14">
        <v>33.210256808884878</v>
      </c>
    </row>
    <row r="48" spans="1:10">
      <c r="H48" s="14">
        <v>18</v>
      </c>
      <c r="I48" s="14">
        <v>11748.715413686043</v>
      </c>
      <c r="J48" s="14">
        <v>8.2335863139578578</v>
      </c>
    </row>
    <row r="49" spans="8:10">
      <c r="H49" s="14">
        <v>19</v>
      </c>
      <c r="I49" s="14">
        <v>11914.59864856937</v>
      </c>
      <c r="J49" s="14">
        <v>-0.18364856936932483</v>
      </c>
    </row>
    <row r="50" spans="8:10">
      <c r="H50" s="14">
        <v>20</v>
      </c>
      <c r="I50" s="14">
        <v>12053.069711374337</v>
      </c>
      <c r="J50" s="14">
        <v>-8.6397113743369118</v>
      </c>
    </row>
    <row r="51" spans="8:10">
      <c r="H51" s="14">
        <v>21</v>
      </c>
      <c r="I51" s="14">
        <v>12177.007055431346</v>
      </c>
      <c r="J51" s="14">
        <v>-78.10905543134686</v>
      </c>
    </row>
    <row r="52" spans="8:10">
      <c r="H52" s="14">
        <v>22</v>
      </c>
      <c r="I52" s="14">
        <v>12269.57023015395</v>
      </c>
      <c r="J52" s="14">
        <v>-15.057230153948694</v>
      </c>
    </row>
    <row r="53" spans="8:10">
      <c r="H53" s="14">
        <v>23</v>
      </c>
      <c r="I53" s="14">
        <v>12382.439621937909</v>
      </c>
      <c r="J53" s="14">
        <v>7.4843780620922189</v>
      </c>
    </row>
    <row r="54" spans="8:10">
      <c r="H54" s="14">
        <v>24</v>
      </c>
      <c r="I54" s="14">
        <v>12443.463798472621</v>
      </c>
      <c r="J54" s="14">
        <v>2.0052015273777215</v>
      </c>
    </row>
    <row r="55" spans="8:10">
      <c r="H55" s="14">
        <v>25</v>
      </c>
      <c r="I55" s="14">
        <v>12544.680924058472</v>
      </c>
      <c r="J55" s="14">
        <v>6.237075941528019</v>
      </c>
    </row>
    <row r="56" spans="8:10">
      <c r="H56" s="14">
        <v>26</v>
      </c>
      <c r="I56" s="14">
        <v>12611.423528065752</v>
      </c>
      <c r="J56" s="14">
        <v>94.822471934247005</v>
      </c>
    </row>
    <row r="57" spans="8:10">
      <c r="H57" s="14">
        <v>27</v>
      </c>
      <c r="I57" s="14">
        <v>12718.85443979497</v>
      </c>
      <c r="J57" s="14">
        <v>123.68456020503072</v>
      </c>
    </row>
    <row r="58" spans="8:10">
      <c r="H58" s="14">
        <v>28</v>
      </c>
      <c r="I58" s="14">
        <v>12855.194937049308</v>
      </c>
      <c r="J58" s="14">
        <v>123.67106295069243</v>
      </c>
    </row>
    <row r="59" spans="8:10">
      <c r="H59" s="14">
        <v>29</v>
      </c>
      <c r="I59" s="14">
        <v>13056.294859407064</v>
      </c>
      <c r="J59" s="14">
        <v>96.459140592936819</v>
      </c>
    </row>
    <row r="60" spans="8:10">
      <c r="H60" s="14">
        <v>30</v>
      </c>
      <c r="I60" s="14">
        <v>13223.251662113898</v>
      </c>
      <c r="J60" s="14">
        <v>18.49033788610177</v>
      </c>
    </row>
    <row r="61" spans="8:10">
      <c r="H61" s="14">
        <v>31</v>
      </c>
      <c r="I61" s="14">
        <v>13365.105640911865</v>
      </c>
      <c r="J61" s="14">
        <v>4.8353590881361015</v>
      </c>
    </row>
    <row r="62" spans="8:10">
      <c r="H62" s="14">
        <v>32</v>
      </c>
      <c r="I62" s="14">
        <v>13525.03846697327</v>
      </c>
      <c r="J62" s="14">
        <v>72.15953302673006</v>
      </c>
    </row>
    <row r="63" spans="8:10">
      <c r="H63" s="14">
        <v>33</v>
      </c>
      <c r="I63" s="14">
        <v>13780.9130231986</v>
      </c>
      <c r="J63" s="14">
        <v>-24.423023198600276</v>
      </c>
    </row>
    <row r="64" spans="8:10">
      <c r="H64" s="14">
        <v>34</v>
      </c>
      <c r="I64" s="14">
        <v>13974.950596056146</v>
      </c>
      <c r="J64" s="14">
        <v>-35.133596056146416</v>
      </c>
    </row>
    <row r="65" spans="8:10">
      <c r="H65" s="14">
        <v>35</v>
      </c>
      <c r="I65" s="14">
        <v>14141.351864479004</v>
      </c>
      <c r="J65" s="14">
        <v>-55.094864479004173</v>
      </c>
    </row>
    <row r="66" spans="8:10">
      <c r="H66" s="14">
        <v>36</v>
      </c>
      <c r="I66" s="14">
        <v>14286.417825644134</v>
      </c>
      <c r="J66" s="14">
        <v>-93.940825644132929</v>
      </c>
    </row>
    <row r="67" spans="8:10">
      <c r="H67" s="14">
        <v>37</v>
      </c>
      <c r="I67" s="14">
        <v>14421.048114529749</v>
      </c>
      <c r="J67" s="14">
        <v>-144.3551145297497</v>
      </c>
    </row>
    <row r="68" spans="8:10">
      <c r="H68" s="14">
        <v>38</v>
      </c>
      <c r="I68" s="14">
        <v>14474.844240600429</v>
      </c>
      <c r="J68" s="14">
        <v>21.710759399571543</v>
      </c>
    </row>
    <row r="69" spans="8:10">
      <c r="H69" s="14">
        <v>39</v>
      </c>
      <c r="I69" s="14">
        <v>14599.892653225386</v>
      </c>
      <c r="J69" s="14">
        <v>45.86834677461411</v>
      </c>
    </row>
    <row r="70" spans="8:10" ht="16" thickBot="1">
      <c r="H70" s="15">
        <v>40</v>
      </c>
      <c r="I70" s="15">
        <v>14719.617704359945</v>
      </c>
      <c r="J70" s="15">
        <v>40.374295640054697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Q1</vt:lpstr>
      <vt:lpstr>Q2</vt:lpstr>
      <vt:lpstr>Q3</vt:lpstr>
      <vt:lpstr>Q5</vt:lpstr>
      <vt:lpstr>Q6</vt:lpstr>
      <vt:lpstr>Q7</vt:lpstr>
      <vt:lpstr>Q8</vt:lpstr>
      <vt:lpstr>Q9</vt:lpstr>
      <vt:lpstr>Q10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laser</dc:creator>
  <cp:lastModifiedBy>Dahal, Arya</cp:lastModifiedBy>
  <dcterms:created xsi:type="dcterms:W3CDTF">2013-02-14T03:32:36Z</dcterms:created>
  <dcterms:modified xsi:type="dcterms:W3CDTF">2023-04-23T08:43:37Z</dcterms:modified>
</cp:coreProperties>
</file>